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tl1-my.sharepoint.com/personal/rahul_sharma_mtl_manipalgroup_info/Documents/"/>
    </mc:Choice>
  </mc:AlternateContent>
  <xr:revisionPtr revIDLastSave="6" documentId="8_{D00F9750-E9E5-4EE6-9C05-48DA9784CDCF}" xr6:coauthVersionLast="47" xr6:coauthVersionMax="47" xr10:uidLastSave="{9398EAAB-86E9-4A05-AD8C-297DFA4AFDE1}"/>
  <bookViews>
    <workbookView xWindow="-110" yWindow="-110" windowWidth="19420" windowHeight="10300" firstSheet="51" activeTab="51" xr2:uid="{F8002256-9CDA-43A4-A851-AD8EBCCA0E30}"/>
  </bookViews>
  <sheets>
    <sheet name="Summary CC Vol" sheetId="81" state="hidden" r:id="rId1"/>
    <sheet name="Summary DC Vol" sheetId="80" state="hidden" r:id="rId2"/>
    <sheet name="Summary DC (2)" sheetId="77" r:id="rId3"/>
    <sheet name="Summary CC (2)" sheetId="76" r:id="rId4"/>
    <sheet name="Summary DC" sheetId="71" state="hidden" r:id="rId5"/>
    <sheet name="Summary CC" sheetId="37" state="hidden" r:id="rId6"/>
    <sheet name="Chart Data" sheetId="82" r:id="rId7"/>
    <sheet name="X1" sheetId="86" r:id="rId8"/>
    <sheet name="X2" sheetId="85" r:id="rId9"/>
    <sheet name="X3" sheetId="84" r:id="rId10"/>
    <sheet name="X4" sheetId="83" r:id="rId11"/>
    <sheet name="1" sheetId="38" r:id="rId12"/>
    <sheet name="2" sheetId="39" r:id="rId13"/>
    <sheet name="3" sheetId="40" r:id="rId14"/>
    <sheet name="4" sheetId="41" r:id="rId15"/>
    <sheet name="5" sheetId="42" r:id="rId16"/>
    <sheet name="6" sheetId="43" r:id="rId17"/>
    <sheet name="7" sheetId="44" r:id="rId18"/>
    <sheet name="8" sheetId="45" r:id="rId19"/>
    <sheet name="9" sheetId="46" r:id="rId20"/>
    <sheet name="10" sheetId="47" r:id="rId21"/>
    <sheet name="11" sheetId="48" r:id="rId22"/>
    <sheet name="12" sheetId="49" r:id="rId23"/>
    <sheet name="13" sheetId="50" r:id="rId24"/>
    <sheet name="14" sheetId="51" r:id="rId25"/>
    <sheet name="15" sheetId="52" r:id="rId26"/>
    <sheet name="16" sheetId="53" r:id="rId27"/>
    <sheet name="17" sheetId="54" r:id="rId28"/>
    <sheet name="18" sheetId="55" r:id="rId29"/>
    <sheet name="19" sheetId="56" r:id="rId30"/>
    <sheet name="20" sheetId="57" r:id="rId31"/>
    <sheet name="21" sheetId="58" r:id="rId32"/>
    <sheet name="22" sheetId="59" r:id="rId33"/>
    <sheet name="23" sheetId="60" r:id="rId34"/>
    <sheet name="24" sheetId="61" r:id="rId35"/>
    <sheet name="25" sheetId="62" r:id="rId36"/>
    <sheet name="26" sheetId="63" r:id="rId37"/>
    <sheet name="27" sheetId="64" r:id="rId38"/>
    <sheet name="28" sheetId="65" r:id="rId39"/>
    <sheet name="29" sheetId="66" r:id="rId40"/>
    <sheet name="30" sheetId="67" r:id="rId41"/>
    <sheet name="31" sheetId="68" r:id="rId42"/>
    <sheet name="32" sheetId="69" r:id="rId43"/>
    <sheet name="33" sheetId="70" r:id="rId44"/>
    <sheet name="34" sheetId="72" r:id="rId45"/>
    <sheet name="35" sheetId="74" r:id="rId46"/>
    <sheet name="36" sheetId="75" r:id="rId47"/>
    <sheet name="37" sheetId="79" r:id="rId48"/>
    <sheet name="38" sheetId="87" r:id="rId49"/>
    <sheet name="39" sheetId="88" r:id="rId50"/>
    <sheet name="40" sheetId="89" r:id="rId51"/>
    <sheet name="41" sheetId="90" r:id="rId52"/>
  </sheets>
  <externalReferences>
    <externalReference r:id="rId53"/>
    <externalReference r:id="rId54"/>
    <externalReference r:id="rId55"/>
    <externalReference r:id="rId56"/>
  </externalReferences>
  <definedNames>
    <definedName name="_xlnm._FilterDatabase" localSheetId="40" hidden="1">'30'!$A$9:$AE$78</definedName>
    <definedName name="_xlnm._FilterDatabase" localSheetId="43" hidden="1">'33'!$D$8:$AC$79</definedName>
    <definedName name="_xlnm._FilterDatabase" localSheetId="45" hidden="1">'35'!$D$8:$AC$79</definedName>
    <definedName name="_xlnm._FilterDatabase" localSheetId="46" hidden="1">'36'!$D$7:$AC$78</definedName>
    <definedName name="_xlnm._FilterDatabase" localSheetId="47" hidden="1">'37'!$D$7:$AC$78</definedName>
    <definedName name="_xlnm._FilterDatabase" localSheetId="48" hidden="1">'38'!$D$8:$AC$79</definedName>
    <definedName name="_xlnm._FilterDatabase" localSheetId="49" hidden="1">'39'!$D$8:$AC$79</definedName>
    <definedName name="_xlnm._FilterDatabase" localSheetId="50" hidden="1">'40'!$D$8:$AC$79</definedName>
    <definedName name="_xlnm._FilterDatabase" localSheetId="51" hidden="1">'41'!$D$8:$AC$79</definedName>
    <definedName name="_xlnm._FilterDatabase" localSheetId="3" hidden="1">'Summary CC (2)'!$A$3:$AP$75</definedName>
    <definedName name="_xlnm._FilterDatabase" localSheetId="0" hidden="1">'Summary CC Vol'!$A$3:$AL$68</definedName>
    <definedName name="_xlnm._FilterDatabase" localSheetId="4" hidden="1">'Summary DC'!$B$3:$AJ$70</definedName>
    <definedName name="_xlnm._FilterDatabase" localSheetId="2" hidden="1">'Summary DC (2)'!$B$3:$AQ$75</definedName>
    <definedName name="_xlnm._FilterDatabase" localSheetId="1" hidden="1">'Summary DC Vol'!$B$3:$AL$68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" i="77" l="1"/>
  <c r="L36" i="82"/>
  <c r="I36" i="82"/>
  <c r="H36" i="82"/>
  <c r="G36" i="82"/>
  <c r="AC79" i="90"/>
  <c r="AB79" i="90"/>
  <c r="AA79" i="90"/>
  <c r="Z79" i="90"/>
  <c r="Y79" i="90"/>
  <c r="X79" i="90"/>
  <c r="W79" i="90"/>
  <c r="V79" i="90"/>
  <c r="U79" i="90"/>
  <c r="T79" i="90"/>
  <c r="S79" i="90"/>
  <c r="R79" i="90"/>
  <c r="Q79" i="90"/>
  <c r="P79" i="90"/>
  <c r="O79" i="90"/>
  <c r="N79" i="90"/>
  <c r="M79" i="90"/>
  <c r="L79" i="90"/>
  <c r="K79" i="90"/>
  <c r="J79" i="90"/>
  <c r="I79" i="90"/>
  <c r="H79" i="90"/>
  <c r="G79" i="90"/>
  <c r="F79" i="90"/>
  <c r="E79" i="90"/>
  <c r="D79" i="90"/>
  <c r="AZ43" i="77"/>
  <c r="AZ21" i="77"/>
  <c r="AZ20" i="77"/>
  <c r="AZ19" i="77"/>
  <c r="AZ18" i="77"/>
  <c r="AZ17" i="77"/>
  <c r="AZ16" i="77"/>
  <c r="AX42" i="76"/>
  <c r="AX49" i="76"/>
  <c r="AX50" i="76"/>
  <c r="AX51" i="76"/>
  <c r="AX52" i="76"/>
  <c r="AX53" i="76"/>
  <c r="AX54" i="76"/>
  <c r="AX55" i="76"/>
  <c r="G124" i="77"/>
  <c r="H124" i="77" s="1"/>
  <c r="I124" i="77" s="1"/>
  <c r="J124" i="77" s="1"/>
  <c r="AV4" i="77"/>
  <c r="G43" i="77" l="1"/>
  <c r="F43" i="77"/>
  <c r="E43" i="77"/>
  <c r="G15" i="77"/>
  <c r="G16" i="77"/>
  <c r="G17" i="77"/>
  <c r="G18" i="77"/>
  <c r="G19" i="77"/>
  <c r="G20" i="77"/>
  <c r="G21" i="77"/>
  <c r="F15" i="77"/>
  <c r="F16" i="77"/>
  <c r="F17" i="77"/>
  <c r="F18" i="77"/>
  <c r="F19" i="77"/>
  <c r="F20" i="77"/>
  <c r="F21" i="77"/>
  <c r="E15" i="77"/>
  <c r="E16" i="77"/>
  <c r="E17" i="77"/>
  <c r="E18" i="77"/>
  <c r="E19" i="77"/>
  <c r="E20" i="77"/>
  <c r="E21" i="77"/>
  <c r="H4" i="77"/>
  <c r="E5" i="77"/>
  <c r="F5" i="77"/>
  <c r="G5" i="77"/>
  <c r="E6" i="77"/>
  <c r="F6" i="77"/>
  <c r="G6" i="77"/>
  <c r="E7" i="77"/>
  <c r="F7" i="77"/>
  <c r="G7" i="77"/>
  <c r="E8" i="77"/>
  <c r="F8" i="77"/>
  <c r="G8" i="77"/>
  <c r="E9" i="77"/>
  <c r="F9" i="77"/>
  <c r="E126" i="77" s="1"/>
  <c r="G9" i="77"/>
  <c r="E10" i="77"/>
  <c r="F10" i="77"/>
  <c r="E127" i="77" s="1"/>
  <c r="G10" i="77"/>
  <c r="E11" i="77"/>
  <c r="F11" i="77"/>
  <c r="G11" i="77"/>
  <c r="E12" i="77"/>
  <c r="F12" i="77"/>
  <c r="G12" i="77"/>
  <c r="E13" i="77"/>
  <c r="F13" i="77"/>
  <c r="G13" i="77"/>
  <c r="E14" i="77"/>
  <c r="F14" i="77"/>
  <c r="E125" i="77" s="1"/>
  <c r="G14" i="77"/>
  <c r="E22" i="77"/>
  <c r="F22" i="77"/>
  <c r="G22" i="77"/>
  <c r="E23" i="77"/>
  <c r="F23" i="77"/>
  <c r="G23" i="77"/>
  <c r="E24" i="77"/>
  <c r="F24" i="77"/>
  <c r="G24" i="77"/>
  <c r="E25" i="77"/>
  <c r="F25" i="77"/>
  <c r="G25" i="77"/>
  <c r="E26" i="77"/>
  <c r="F26" i="77"/>
  <c r="G26" i="77"/>
  <c r="E27" i="77"/>
  <c r="F27" i="77"/>
  <c r="G27" i="77"/>
  <c r="E28" i="77"/>
  <c r="F28" i="77"/>
  <c r="G28" i="77"/>
  <c r="E29" i="77"/>
  <c r="F29" i="77"/>
  <c r="G29" i="77"/>
  <c r="E30" i="77"/>
  <c r="F30" i="77"/>
  <c r="G30" i="77"/>
  <c r="E31" i="77"/>
  <c r="F31" i="77"/>
  <c r="G31" i="77"/>
  <c r="E32" i="77"/>
  <c r="F32" i="77"/>
  <c r="G32" i="77"/>
  <c r="E33" i="77"/>
  <c r="F33" i="77"/>
  <c r="G33" i="77"/>
  <c r="D34" i="77"/>
  <c r="E34" i="77"/>
  <c r="F34" i="77"/>
  <c r="G34" i="77"/>
  <c r="E35" i="77"/>
  <c r="F35" i="77"/>
  <c r="G35" i="77"/>
  <c r="E36" i="77"/>
  <c r="F36" i="77"/>
  <c r="G36" i="77"/>
  <c r="E37" i="77"/>
  <c r="F37" i="77"/>
  <c r="G37" i="77"/>
  <c r="E38" i="77"/>
  <c r="F38" i="77"/>
  <c r="G38" i="77"/>
  <c r="E39" i="77"/>
  <c r="F39" i="77"/>
  <c r="G39" i="77"/>
  <c r="E40" i="77"/>
  <c r="F40" i="77"/>
  <c r="G40" i="77"/>
  <c r="E41" i="77"/>
  <c r="F41" i="77"/>
  <c r="G41" i="77"/>
  <c r="E42" i="77"/>
  <c r="F42" i="77"/>
  <c r="G42" i="77"/>
  <c r="E44" i="77"/>
  <c r="F44" i="77"/>
  <c r="G44" i="77"/>
  <c r="E45" i="77"/>
  <c r="F45" i="77"/>
  <c r="G45" i="77"/>
  <c r="E46" i="77"/>
  <c r="F46" i="77"/>
  <c r="G46" i="77"/>
  <c r="E47" i="77"/>
  <c r="F47" i="77"/>
  <c r="G47" i="77"/>
  <c r="E48" i="77"/>
  <c r="F48" i="77"/>
  <c r="G48" i="77"/>
  <c r="E49" i="77"/>
  <c r="F49" i="77"/>
  <c r="G49" i="77"/>
  <c r="E50" i="77"/>
  <c r="F50" i="77"/>
  <c r="G50" i="77"/>
  <c r="E51" i="77"/>
  <c r="F51" i="77"/>
  <c r="G51" i="77"/>
  <c r="E52" i="77"/>
  <c r="F52" i="77"/>
  <c r="G52" i="77"/>
  <c r="E53" i="77"/>
  <c r="F53" i="77"/>
  <c r="G53" i="77"/>
  <c r="E54" i="77"/>
  <c r="F54" i="77"/>
  <c r="G54" i="77"/>
  <c r="E55" i="77"/>
  <c r="F55" i="77"/>
  <c r="G55" i="77"/>
  <c r="E56" i="77"/>
  <c r="F56" i="77"/>
  <c r="G56" i="77"/>
  <c r="D57" i="77"/>
  <c r="E57" i="77"/>
  <c r="F57" i="77"/>
  <c r="G57" i="77"/>
  <c r="E58" i="77"/>
  <c r="F58" i="77"/>
  <c r="G58" i="77"/>
  <c r="E59" i="77"/>
  <c r="F59" i="77"/>
  <c r="G59" i="77"/>
  <c r="E60" i="77"/>
  <c r="F60" i="77"/>
  <c r="G60" i="77"/>
  <c r="D61" i="77"/>
  <c r="E61" i="77"/>
  <c r="F61" i="77"/>
  <c r="G61" i="77"/>
  <c r="E62" i="77"/>
  <c r="F62" i="77"/>
  <c r="G62" i="77"/>
  <c r="E63" i="77"/>
  <c r="F63" i="77"/>
  <c r="G63" i="77"/>
  <c r="D64" i="77"/>
  <c r="E64" i="77"/>
  <c r="F64" i="77"/>
  <c r="G64" i="77"/>
  <c r="D65" i="77"/>
  <c r="E65" i="77"/>
  <c r="F65" i="77"/>
  <c r="G65" i="77"/>
  <c r="D66" i="77"/>
  <c r="E66" i="77"/>
  <c r="F66" i="77"/>
  <c r="G66" i="77"/>
  <c r="D67" i="77"/>
  <c r="E67" i="77"/>
  <c r="F67" i="77"/>
  <c r="G67" i="77"/>
  <c r="D68" i="77"/>
  <c r="E68" i="77"/>
  <c r="F68" i="77"/>
  <c r="G68" i="77"/>
  <c r="E69" i="77"/>
  <c r="F69" i="77"/>
  <c r="G69" i="77"/>
  <c r="D70" i="77"/>
  <c r="E70" i="77"/>
  <c r="F70" i="77"/>
  <c r="G70" i="77"/>
  <c r="D71" i="77"/>
  <c r="E71" i="77"/>
  <c r="F71" i="77"/>
  <c r="G71" i="77"/>
  <c r="E72" i="77"/>
  <c r="F72" i="77"/>
  <c r="G72" i="77"/>
  <c r="E73" i="77"/>
  <c r="F73" i="77"/>
  <c r="G73" i="77"/>
  <c r="E74" i="77"/>
  <c r="F74" i="77"/>
  <c r="G74" i="77"/>
  <c r="E75" i="77"/>
  <c r="F75" i="77"/>
  <c r="G75" i="77"/>
  <c r="G4" i="77"/>
  <c r="F4" i="77"/>
  <c r="E4" i="77"/>
  <c r="AC79" i="89"/>
  <c r="AB79" i="89"/>
  <c r="AA79" i="89"/>
  <c r="Z79" i="89"/>
  <c r="Y79" i="89"/>
  <c r="X79" i="89"/>
  <c r="W79" i="89"/>
  <c r="V79" i="89"/>
  <c r="U79" i="89"/>
  <c r="T79" i="89"/>
  <c r="S79" i="89"/>
  <c r="R79" i="89"/>
  <c r="Q79" i="89"/>
  <c r="P79" i="89"/>
  <c r="O79" i="89"/>
  <c r="N79" i="89"/>
  <c r="M79" i="89"/>
  <c r="L79" i="89"/>
  <c r="K79" i="89"/>
  <c r="J79" i="89"/>
  <c r="I79" i="89"/>
  <c r="H79" i="89"/>
  <c r="G79" i="89"/>
  <c r="F79" i="89"/>
  <c r="E79" i="89"/>
  <c r="D79" i="89"/>
  <c r="G76" i="77" l="1"/>
  <c r="F76" i="77"/>
  <c r="E76" i="77"/>
  <c r="C68" i="77"/>
  <c r="C65" i="77"/>
  <c r="C34" i="77"/>
  <c r="C67" i="77"/>
  <c r="C57" i="77"/>
  <c r="C61" i="77"/>
  <c r="C64" i="77"/>
  <c r="C70" i="77"/>
  <c r="C71" i="77"/>
  <c r="C66" i="77"/>
  <c r="AC79" i="88"/>
  <c r="AB79" i="88"/>
  <c r="AA79" i="88"/>
  <c r="Z79" i="88"/>
  <c r="Y79" i="88"/>
  <c r="X79" i="88"/>
  <c r="W79" i="88"/>
  <c r="V79" i="88"/>
  <c r="U79" i="88"/>
  <c r="T79" i="88"/>
  <c r="S79" i="88"/>
  <c r="R79" i="88"/>
  <c r="Q79" i="88"/>
  <c r="P79" i="88"/>
  <c r="O79" i="88"/>
  <c r="N79" i="88"/>
  <c r="M79" i="88"/>
  <c r="L79" i="88"/>
  <c r="K79" i="88"/>
  <c r="J79" i="88"/>
  <c r="I79" i="88"/>
  <c r="H79" i="88"/>
  <c r="G79" i="88"/>
  <c r="F79" i="88"/>
  <c r="E79" i="88"/>
  <c r="D79" i="88"/>
  <c r="AC79" i="87" l="1"/>
  <c r="AB79" i="87"/>
  <c r="AA79" i="87"/>
  <c r="Z79" i="87"/>
  <c r="Y79" i="87"/>
  <c r="X79" i="87"/>
  <c r="W79" i="87"/>
  <c r="V79" i="87"/>
  <c r="U79" i="87"/>
  <c r="T79" i="87"/>
  <c r="S79" i="87"/>
  <c r="R79" i="87"/>
  <c r="Q79" i="87"/>
  <c r="P79" i="87"/>
  <c r="O79" i="87"/>
  <c r="N79" i="87"/>
  <c r="M79" i="87"/>
  <c r="L79" i="87"/>
  <c r="K79" i="87"/>
  <c r="J79" i="87"/>
  <c r="I79" i="87"/>
  <c r="H79" i="87"/>
  <c r="G79" i="87"/>
  <c r="F79" i="87"/>
  <c r="E79" i="87"/>
  <c r="D79" i="87"/>
  <c r="Q75" i="86" l="1"/>
  <c r="P75" i="86"/>
  <c r="O75" i="86"/>
  <c r="N75" i="86"/>
  <c r="M75" i="86"/>
  <c r="D48" i="77" s="1"/>
  <c r="C48" i="77" s="1"/>
  <c r="L75" i="86"/>
  <c r="K75" i="86"/>
  <c r="J75" i="86"/>
  <c r="I75" i="86"/>
  <c r="H75" i="86"/>
  <c r="G75" i="86"/>
  <c r="F75" i="86"/>
  <c r="E75" i="86"/>
  <c r="D75" i="86"/>
  <c r="Q74" i="86"/>
  <c r="P74" i="86"/>
  <c r="O74" i="86"/>
  <c r="N74" i="86"/>
  <c r="M74" i="86"/>
  <c r="D32" i="77" s="1"/>
  <c r="C32" i="77" s="1"/>
  <c r="L74" i="86"/>
  <c r="K74" i="86"/>
  <c r="J74" i="86"/>
  <c r="I74" i="86"/>
  <c r="H74" i="86"/>
  <c r="G74" i="86"/>
  <c r="F74" i="86"/>
  <c r="E74" i="86"/>
  <c r="D74" i="86"/>
  <c r="Q73" i="86"/>
  <c r="O73" i="86"/>
  <c r="M73" i="86"/>
  <c r="D55" i="77" s="1"/>
  <c r="C55" i="77" s="1"/>
  <c r="L73" i="86"/>
  <c r="K73" i="86"/>
  <c r="J73" i="86"/>
  <c r="I73" i="86"/>
  <c r="H73" i="86"/>
  <c r="G73" i="86"/>
  <c r="F73" i="86"/>
  <c r="E73" i="86"/>
  <c r="D73" i="86"/>
  <c r="Q72" i="86"/>
  <c r="P72" i="86"/>
  <c r="O72" i="86"/>
  <c r="N72" i="86"/>
  <c r="M72" i="86"/>
  <c r="D59" i="77" s="1"/>
  <c r="C59" i="77" s="1"/>
  <c r="L72" i="86"/>
  <c r="K72" i="86"/>
  <c r="J72" i="86"/>
  <c r="I72" i="86"/>
  <c r="H72" i="86"/>
  <c r="G72" i="86"/>
  <c r="F72" i="86"/>
  <c r="E72" i="86"/>
  <c r="D72" i="86"/>
  <c r="Q71" i="86"/>
  <c r="P71" i="86"/>
  <c r="O71" i="86"/>
  <c r="N71" i="86"/>
  <c r="M71" i="86"/>
  <c r="D42" i="77" s="1"/>
  <c r="C42" i="77" s="1"/>
  <c r="L71" i="86"/>
  <c r="K71" i="86"/>
  <c r="J71" i="86"/>
  <c r="I71" i="86"/>
  <c r="H71" i="86"/>
  <c r="G71" i="86"/>
  <c r="F71" i="86"/>
  <c r="E71" i="86"/>
  <c r="D71" i="86"/>
  <c r="Q70" i="86"/>
  <c r="P70" i="86"/>
  <c r="O70" i="86"/>
  <c r="N70" i="86"/>
  <c r="M70" i="86"/>
  <c r="D35" i="77" s="1"/>
  <c r="C35" i="77" s="1"/>
  <c r="L70" i="86"/>
  <c r="K70" i="86"/>
  <c r="J70" i="86"/>
  <c r="I70" i="86"/>
  <c r="H70" i="86"/>
  <c r="G70" i="86"/>
  <c r="E70" i="86"/>
  <c r="D70" i="86"/>
  <c r="Q69" i="86"/>
  <c r="O69" i="86"/>
  <c r="M69" i="86"/>
  <c r="D50" i="77" s="1"/>
  <c r="C50" i="77" s="1"/>
  <c r="L69" i="86"/>
  <c r="K69" i="86"/>
  <c r="J69" i="86"/>
  <c r="I69" i="86"/>
  <c r="H69" i="86"/>
  <c r="G69" i="86"/>
  <c r="F69" i="86"/>
  <c r="E69" i="86"/>
  <c r="D69" i="86"/>
  <c r="Q68" i="86"/>
  <c r="P68" i="86"/>
  <c r="O68" i="86"/>
  <c r="N68" i="86"/>
  <c r="M68" i="86"/>
  <c r="D72" i="77" s="1"/>
  <c r="C72" i="77" s="1"/>
  <c r="L68" i="86"/>
  <c r="K68" i="86"/>
  <c r="J68" i="86"/>
  <c r="I68" i="86"/>
  <c r="H68" i="86"/>
  <c r="G68" i="86"/>
  <c r="F68" i="86"/>
  <c r="E68" i="86"/>
  <c r="D68" i="86"/>
  <c r="Q67" i="86"/>
  <c r="P67" i="86"/>
  <c r="O67" i="86"/>
  <c r="N67" i="86"/>
  <c r="M67" i="86"/>
  <c r="D62" i="77" s="1"/>
  <c r="C62" i="77" s="1"/>
  <c r="L67" i="86"/>
  <c r="K67" i="86"/>
  <c r="J67" i="86"/>
  <c r="I67" i="86"/>
  <c r="H67" i="86"/>
  <c r="G67" i="86"/>
  <c r="F67" i="86"/>
  <c r="E67" i="86"/>
  <c r="D67" i="86"/>
  <c r="Q66" i="86"/>
  <c r="O66" i="86"/>
  <c r="M66" i="86"/>
  <c r="D31" i="77" s="1"/>
  <c r="C31" i="77" s="1"/>
  <c r="L66" i="86"/>
  <c r="K66" i="86"/>
  <c r="J66" i="86"/>
  <c r="I66" i="86"/>
  <c r="H66" i="86"/>
  <c r="G66" i="86"/>
  <c r="F66" i="86"/>
  <c r="E66" i="86"/>
  <c r="D66" i="86"/>
  <c r="Q64" i="86"/>
  <c r="P64" i="86"/>
  <c r="O64" i="86"/>
  <c r="N64" i="86"/>
  <c r="M64" i="86"/>
  <c r="L64" i="86"/>
  <c r="K64" i="86"/>
  <c r="J64" i="86"/>
  <c r="I64" i="86"/>
  <c r="H64" i="86"/>
  <c r="G64" i="86"/>
  <c r="F64" i="86"/>
  <c r="E64" i="86"/>
  <c r="D64" i="86"/>
  <c r="Q63" i="86"/>
  <c r="P63" i="86"/>
  <c r="O63" i="86"/>
  <c r="N63" i="86"/>
  <c r="M63" i="86"/>
  <c r="D51" i="77" s="1"/>
  <c r="C51" i="77" s="1"/>
  <c r="L63" i="86"/>
  <c r="K63" i="86"/>
  <c r="J63" i="86"/>
  <c r="I63" i="86"/>
  <c r="H63" i="86"/>
  <c r="G63" i="86"/>
  <c r="F63" i="86"/>
  <c r="E63" i="86"/>
  <c r="D63" i="86"/>
  <c r="Q62" i="86"/>
  <c r="P62" i="86"/>
  <c r="O62" i="86"/>
  <c r="N62" i="86"/>
  <c r="M62" i="86"/>
  <c r="D60" i="77" s="1"/>
  <c r="C60" i="77" s="1"/>
  <c r="L62" i="86"/>
  <c r="K62" i="86"/>
  <c r="J62" i="86"/>
  <c r="I62" i="86"/>
  <c r="H62" i="86"/>
  <c r="G62" i="86"/>
  <c r="F62" i="86"/>
  <c r="E62" i="86"/>
  <c r="D62" i="86"/>
  <c r="Q61" i="86"/>
  <c r="P61" i="86"/>
  <c r="O61" i="86"/>
  <c r="N61" i="86"/>
  <c r="M61" i="86"/>
  <c r="D23" i="77" s="1"/>
  <c r="C23" i="77" s="1"/>
  <c r="L61" i="86"/>
  <c r="K61" i="86"/>
  <c r="J61" i="86"/>
  <c r="I61" i="86"/>
  <c r="H61" i="86"/>
  <c r="G61" i="86"/>
  <c r="F61" i="86"/>
  <c r="E61" i="86"/>
  <c r="D61" i="86"/>
  <c r="Q60" i="86"/>
  <c r="P60" i="86"/>
  <c r="O60" i="86"/>
  <c r="N60" i="86"/>
  <c r="M60" i="86"/>
  <c r="D30" i="77" s="1"/>
  <c r="C30" i="77" s="1"/>
  <c r="L60" i="86"/>
  <c r="K60" i="86"/>
  <c r="J60" i="86"/>
  <c r="I60" i="86"/>
  <c r="H60" i="86"/>
  <c r="G60" i="86"/>
  <c r="F60" i="86"/>
  <c r="E60" i="86"/>
  <c r="D60" i="86"/>
  <c r="Q59" i="86"/>
  <c r="P59" i="86"/>
  <c r="O59" i="86"/>
  <c r="N59" i="86"/>
  <c r="M59" i="86"/>
  <c r="D37" i="77" s="1"/>
  <c r="C37" i="77" s="1"/>
  <c r="L59" i="86"/>
  <c r="K59" i="86"/>
  <c r="J59" i="86"/>
  <c r="I59" i="86"/>
  <c r="H59" i="86"/>
  <c r="G59" i="86"/>
  <c r="F59" i="86"/>
  <c r="E59" i="86"/>
  <c r="D59" i="86"/>
  <c r="Q57" i="86"/>
  <c r="P57" i="86"/>
  <c r="O57" i="86"/>
  <c r="N57" i="86"/>
  <c r="M57" i="86"/>
  <c r="D52" i="77" s="1"/>
  <c r="C52" i="77" s="1"/>
  <c r="L57" i="86"/>
  <c r="K57" i="86"/>
  <c r="J57" i="86"/>
  <c r="I57" i="86"/>
  <c r="H57" i="86"/>
  <c r="G57" i="86"/>
  <c r="F57" i="86"/>
  <c r="E57" i="86"/>
  <c r="D57" i="86"/>
  <c r="Q56" i="86"/>
  <c r="P56" i="86"/>
  <c r="O56" i="86"/>
  <c r="N56" i="86"/>
  <c r="M56" i="86"/>
  <c r="D54" i="77" s="1"/>
  <c r="C54" i="77" s="1"/>
  <c r="L56" i="86"/>
  <c r="K56" i="86"/>
  <c r="J56" i="86"/>
  <c r="I56" i="86"/>
  <c r="H56" i="86"/>
  <c r="G56" i="86"/>
  <c r="F56" i="86"/>
  <c r="E56" i="86"/>
  <c r="D56" i="86"/>
  <c r="Q55" i="86"/>
  <c r="P55" i="86"/>
  <c r="O55" i="86"/>
  <c r="N55" i="86"/>
  <c r="M55" i="86"/>
  <c r="D63" i="77" s="1"/>
  <c r="C63" i="77" s="1"/>
  <c r="L55" i="86"/>
  <c r="K55" i="86"/>
  <c r="J55" i="86"/>
  <c r="I55" i="86"/>
  <c r="H55" i="86"/>
  <c r="G55" i="86"/>
  <c r="F55" i="86"/>
  <c r="E55" i="86"/>
  <c r="D55" i="86"/>
  <c r="Q54" i="86"/>
  <c r="P54" i="86"/>
  <c r="O54" i="86"/>
  <c r="N54" i="86"/>
  <c r="M54" i="86"/>
  <c r="D47" i="77" s="1"/>
  <c r="C47" i="77" s="1"/>
  <c r="L54" i="86"/>
  <c r="K54" i="86"/>
  <c r="J54" i="86"/>
  <c r="I54" i="86"/>
  <c r="H54" i="86"/>
  <c r="G54" i="86"/>
  <c r="F54" i="86"/>
  <c r="E54" i="86"/>
  <c r="D54" i="86"/>
  <c r="Q53" i="86"/>
  <c r="P53" i="86"/>
  <c r="O53" i="86"/>
  <c r="N53" i="86"/>
  <c r="M53" i="86"/>
  <c r="D75" i="77" s="1"/>
  <c r="C75" i="77" s="1"/>
  <c r="L53" i="86"/>
  <c r="K53" i="86"/>
  <c r="J53" i="86"/>
  <c r="I53" i="86"/>
  <c r="H53" i="86"/>
  <c r="G53" i="86"/>
  <c r="F53" i="86"/>
  <c r="E53" i="86"/>
  <c r="D53" i="86"/>
  <c r="Q52" i="86"/>
  <c r="P52" i="86"/>
  <c r="O52" i="86"/>
  <c r="N52" i="86"/>
  <c r="M52" i="86"/>
  <c r="D69" i="77" s="1"/>
  <c r="C69" i="77" s="1"/>
  <c r="L52" i="86"/>
  <c r="K52" i="86"/>
  <c r="J52" i="86"/>
  <c r="I52" i="86"/>
  <c r="H52" i="86"/>
  <c r="G52" i="86"/>
  <c r="F52" i="86"/>
  <c r="E52" i="86"/>
  <c r="D52" i="86"/>
  <c r="Q51" i="86"/>
  <c r="P51" i="86"/>
  <c r="O51" i="86"/>
  <c r="N51" i="86"/>
  <c r="M51" i="86"/>
  <c r="D74" i="77" s="1"/>
  <c r="C74" i="77" s="1"/>
  <c r="L51" i="86"/>
  <c r="K51" i="86"/>
  <c r="J51" i="86"/>
  <c r="I51" i="86"/>
  <c r="H51" i="86"/>
  <c r="G51" i="86"/>
  <c r="F51" i="86"/>
  <c r="E51" i="86"/>
  <c r="D51" i="86"/>
  <c r="Q50" i="86"/>
  <c r="P50" i="86"/>
  <c r="O50" i="86"/>
  <c r="N50" i="86"/>
  <c r="M50" i="86"/>
  <c r="D73" i="77" s="1"/>
  <c r="C73" i="77" s="1"/>
  <c r="L50" i="86"/>
  <c r="K50" i="86"/>
  <c r="J50" i="86"/>
  <c r="I50" i="86"/>
  <c r="H50" i="86"/>
  <c r="G50" i="86"/>
  <c r="F50" i="86"/>
  <c r="E50" i="86"/>
  <c r="D50" i="86"/>
  <c r="Q48" i="86"/>
  <c r="O48" i="86"/>
  <c r="M48" i="86"/>
  <c r="D39" i="77" s="1"/>
  <c r="C39" i="77" s="1"/>
  <c r="L48" i="86"/>
  <c r="K48" i="86"/>
  <c r="J48" i="86"/>
  <c r="I48" i="86"/>
  <c r="H48" i="86"/>
  <c r="G48" i="86"/>
  <c r="E48" i="86"/>
  <c r="D48" i="86"/>
  <c r="Q47" i="86"/>
  <c r="P47" i="86"/>
  <c r="O47" i="86"/>
  <c r="N47" i="86"/>
  <c r="M47" i="86"/>
  <c r="D43" i="77" s="1"/>
  <c r="L47" i="86"/>
  <c r="K47" i="86"/>
  <c r="J47" i="86"/>
  <c r="I47" i="86"/>
  <c r="H47" i="86"/>
  <c r="G47" i="86"/>
  <c r="F47" i="86"/>
  <c r="E47" i="86"/>
  <c r="D47" i="86"/>
  <c r="Q46" i="86"/>
  <c r="O46" i="86"/>
  <c r="M46" i="86"/>
  <c r="D46" i="77" s="1"/>
  <c r="C46" i="77" s="1"/>
  <c r="L46" i="86"/>
  <c r="K46" i="86"/>
  <c r="J46" i="86"/>
  <c r="I46" i="86"/>
  <c r="H46" i="86"/>
  <c r="G46" i="86"/>
  <c r="F46" i="86"/>
  <c r="E46" i="86"/>
  <c r="D46" i="86"/>
  <c r="Q45" i="86"/>
  <c r="O45" i="86"/>
  <c r="M45" i="86"/>
  <c r="D41" i="77" s="1"/>
  <c r="C41" i="77" s="1"/>
  <c r="L45" i="86"/>
  <c r="K45" i="86"/>
  <c r="J45" i="86"/>
  <c r="I45" i="86"/>
  <c r="H45" i="86"/>
  <c r="G45" i="86"/>
  <c r="F45" i="86"/>
  <c r="E45" i="86"/>
  <c r="D45" i="86"/>
  <c r="Q44" i="86"/>
  <c r="O44" i="86"/>
  <c r="M44" i="86"/>
  <c r="D49" i="77" s="1"/>
  <c r="C49" i="77" s="1"/>
  <c r="L44" i="86"/>
  <c r="K44" i="86"/>
  <c r="J44" i="86"/>
  <c r="I44" i="86"/>
  <c r="H44" i="86"/>
  <c r="G44" i="86"/>
  <c r="E44" i="86"/>
  <c r="D44" i="86"/>
  <c r="Q43" i="86"/>
  <c r="P43" i="86"/>
  <c r="O43" i="86"/>
  <c r="N43" i="86"/>
  <c r="M43" i="86"/>
  <c r="D12" i="77" s="1"/>
  <c r="C12" i="77" s="1"/>
  <c r="L43" i="86"/>
  <c r="K43" i="86"/>
  <c r="J43" i="86"/>
  <c r="I43" i="86"/>
  <c r="H43" i="86"/>
  <c r="G43" i="86"/>
  <c r="F43" i="86"/>
  <c r="E43" i="86"/>
  <c r="D43" i="86"/>
  <c r="Q42" i="86"/>
  <c r="P42" i="86"/>
  <c r="O42" i="86"/>
  <c r="N42" i="86"/>
  <c r="M42" i="86"/>
  <c r="D38" i="77" s="1"/>
  <c r="C38" i="77" s="1"/>
  <c r="L42" i="86"/>
  <c r="K42" i="86"/>
  <c r="J42" i="86"/>
  <c r="I42" i="86"/>
  <c r="H42" i="86"/>
  <c r="G42" i="86"/>
  <c r="F42" i="86"/>
  <c r="E42" i="86"/>
  <c r="D42" i="86"/>
  <c r="Q41" i="86"/>
  <c r="P41" i="86"/>
  <c r="O41" i="86"/>
  <c r="N41" i="86"/>
  <c r="M41" i="86"/>
  <c r="D36" i="77" s="1"/>
  <c r="C36" i="77" s="1"/>
  <c r="L41" i="86"/>
  <c r="K41" i="86"/>
  <c r="J41" i="86"/>
  <c r="I41" i="86"/>
  <c r="H41" i="86"/>
  <c r="G41" i="86"/>
  <c r="F41" i="86"/>
  <c r="E41" i="86"/>
  <c r="D41" i="86"/>
  <c r="Q40" i="86"/>
  <c r="P40" i="86"/>
  <c r="O40" i="86"/>
  <c r="N40" i="86"/>
  <c r="M40" i="86"/>
  <c r="D40" i="77" s="1"/>
  <c r="C40" i="77" s="1"/>
  <c r="L40" i="86"/>
  <c r="K40" i="86"/>
  <c r="J40" i="86"/>
  <c r="I40" i="86"/>
  <c r="H40" i="86"/>
  <c r="G40" i="86"/>
  <c r="F40" i="86"/>
  <c r="E40" i="86"/>
  <c r="D40" i="86"/>
  <c r="Q39" i="86"/>
  <c r="P39" i="86"/>
  <c r="O39" i="86"/>
  <c r="N39" i="86"/>
  <c r="M39" i="86"/>
  <c r="D29" i="77" s="1"/>
  <c r="C29" i="77" s="1"/>
  <c r="L39" i="86"/>
  <c r="K39" i="86"/>
  <c r="J39" i="86"/>
  <c r="I39" i="86"/>
  <c r="H39" i="86"/>
  <c r="G39" i="86"/>
  <c r="F39" i="86"/>
  <c r="E39" i="86"/>
  <c r="D39" i="86"/>
  <c r="Q38" i="86"/>
  <c r="P38" i="86"/>
  <c r="O38" i="86"/>
  <c r="N38" i="86"/>
  <c r="M38" i="86"/>
  <c r="D33" i="77" s="1"/>
  <c r="C33" i="77" s="1"/>
  <c r="L38" i="86"/>
  <c r="K38" i="86"/>
  <c r="J38" i="86"/>
  <c r="I38" i="86"/>
  <c r="H38" i="86"/>
  <c r="G38" i="86"/>
  <c r="F38" i="86"/>
  <c r="E38" i="86"/>
  <c r="D38" i="86"/>
  <c r="Q37" i="86"/>
  <c r="O37" i="86"/>
  <c r="M37" i="86"/>
  <c r="D14" i="77" s="1"/>
  <c r="L37" i="86"/>
  <c r="K37" i="86"/>
  <c r="J37" i="86"/>
  <c r="I37" i="86"/>
  <c r="H37" i="86"/>
  <c r="G37" i="86"/>
  <c r="F37" i="86"/>
  <c r="E37" i="86"/>
  <c r="D37" i="86"/>
  <c r="Q36" i="86"/>
  <c r="P36" i="86"/>
  <c r="O36" i="86"/>
  <c r="N36" i="86"/>
  <c r="M36" i="86"/>
  <c r="D8" i="77" s="1"/>
  <c r="C8" i="77" s="1"/>
  <c r="L36" i="86"/>
  <c r="K36" i="86"/>
  <c r="J36" i="86"/>
  <c r="I36" i="86"/>
  <c r="H36" i="86"/>
  <c r="G36" i="86"/>
  <c r="F36" i="86"/>
  <c r="E36" i="86"/>
  <c r="D36" i="86"/>
  <c r="Q35" i="86"/>
  <c r="O35" i="86"/>
  <c r="M35" i="86"/>
  <c r="D26" i="77" s="1"/>
  <c r="C26" i="77" s="1"/>
  <c r="L35" i="86"/>
  <c r="K35" i="86"/>
  <c r="J35" i="86"/>
  <c r="I35" i="86"/>
  <c r="H35" i="86"/>
  <c r="G35" i="86"/>
  <c r="F35" i="86"/>
  <c r="E35" i="86"/>
  <c r="D35" i="86"/>
  <c r="Q34" i="86"/>
  <c r="P34" i="86"/>
  <c r="O34" i="86"/>
  <c r="N34" i="86"/>
  <c r="M34" i="86"/>
  <c r="D58" i="77" s="1"/>
  <c r="C58" i="77" s="1"/>
  <c r="L34" i="86"/>
  <c r="K34" i="86"/>
  <c r="J34" i="86"/>
  <c r="I34" i="86"/>
  <c r="H34" i="86"/>
  <c r="G34" i="86"/>
  <c r="F34" i="86"/>
  <c r="E34" i="86"/>
  <c r="D34" i="86"/>
  <c r="Q33" i="86"/>
  <c r="P33" i="86"/>
  <c r="O33" i="86"/>
  <c r="N33" i="86"/>
  <c r="M33" i="86"/>
  <c r="D56" i="77" s="1"/>
  <c r="C56" i="77" s="1"/>
  <c r="L33" i="86"/>
  <c r="K33" i="86"/>
  <c r="J33" i="86"/>
  <c r="I33" i="86"/>
  <c r="H33" i="86"/>
  <c r="G33" i="86"/>
  <c r="F33" i="86"/>
  <c r="E33" i="86"/>
  <c r="D33" i="86"/>
  <c r="Q32" i="86"/>
  <c r="P32" i="86"/>
  <c r="O32" i="86"/>
  <c r="N32" i="86"/>
  <c r="M32" i="86"/>
  <c r="D45" i="77" s="1"/>
  <c r="C45" i="77" s="1"/>
  <c r="L32" i="86"/>
  <c r="K32" i="86"/>
  <c r="J32" i="86"/>
  <c r="I32" i="86"/>
  <c r="H32" i="86"/>
  <c r="G32" i="86"/>
  <c r="F32" i="86"/>
  <c r="E32" i="86"/>
  <c r="D32" i="86"/>
  <c r="Q31" i="86"/>
  <c r="P31" i="86"/>
  <c r="O31" i="86"/>
  <c r="N31" i="86"/>
  <c r="M31" i="86"/>
  <c r="D53" i="77" s="1"/>
  <c r="C53" i="77" s="1"/>
  <c r="L31" i="86"/>
  <c r="K31" i="86"/>
  <c r="J31" i="86"/>
  <c r="I31" i="86"/>
  <c r="H31" i="86"/>
  <c r="G31" i="86"/>
  <c r="F31" i="86"/>
  <c r="E31" i="86"/>
  <c r="D31" i="86"/>
  <c r="Q29" i="86"/>
  <c r="O29" i="86"/>
  <c r="M29" i="86"/>
  <c r="D10" i="77" s="1"/>
  <c r="L29" i="86"/>
  <c r="K29" i="86"/>
  <c r="J29" i="86"/>
  <c r="I29" i="86"/>
  <c r="H29" i="86"/>
  <c r="G29" i="86"/>
  <c r="F29" i="86"/>
  <c r="E29" i="86"/>
  <c r="D29" i="86"/>
  <c r="Q27" i="86"/>
  <c r="O27" i="86"/>
  <c r="M27" i="86"/>
  <c r="D4" i="77" s="1"/>
  <c r="L27" i="86"/>
  <c r="K27" i="86"/>
  <c r="J27" i="86"/>
  <c r="I27" i="86"/>
  <c r="H27" i="86"/>
  <c r="G27" i="86"/>
  <c r="F27" i="86"/>
  <c r="E27" i="86"/>
  <c r="D27" i="86"/>
  <c r="Q26" i="86"/>
  <c r="O26" i="86"/>
  <c r="M26" i="86"/>
  <c r="D28" i="77" s="1"/>
  <c r="C28" i="77" s="1"/>
  <c r="L26" i="86"/>
  <c r="K26" i="86"/>
  <c r="J26" i="86"/>
  <c r="I26" i="86"/>
  <c r="H26" i="86"/>
  <c r="G26" i="86"/>
  <c r="F26" i="86"/>
  <c r="E26" i="86"/>
  <c r="D26" i="86"/>
  <c r="Q25" i="86"/>
  <c r="P25" i="86"/>
  <c r="O25" i="86"/>
  <c r="N25" i="86"/>
  <c r="M25" i="86"/>
  <c r="D16" i="77" s="1"/>
  <c r="L25" i="86"/>
  <c r="K25" i="86"/>
  <c r="J25" i="86"/>
  <c r="I25" i="86"/>
  <c r="H25" i="86"/>
  <c r="G25" i="86"/>
  <c r="E25" i="86"/>
  <c r="D25" i="86"/>
  <c r="Q24" i="86"/>
  <c r="P24" i="86"/>
  <c r="O24" i="86"/>
  <c r="N24" i="86"/>
  <c r="M24" i="86"/>
  <c r="D6" i="77" s="1"/>
  <c r="C6" i="77" s="1"/>
  <c r="L24" i="86"/>
  <c r="K24" i="86"/>
  <c r="J24" i="86"/>
  <c r="I24" i="86"/>
  <c r="H24" i="86"/>
  <c r="G24" i="86"/>
  <c r="F24" i="86"/>
  <c r="E24" i="86"/>
  <c r="D24" i="86"/>
  <c r="Q23" i="86"/>
  <c r="P23" i="86"/>
  <c r="O23" i="86"/>
  <c r="N23" i="86"/>
  <c r="M23" i="86"/>
  <c r="D27" i="77" s="1"/>
  <c r="C27" i="77" s="1"/>
  <c r="L23" i="86"/>
  <c r="K23" i="86"/>
  <c r="J23" i="86"/>
  <c r="I23" i="86"/>
  <c r="H23" i="86"/>
  <c r="G23" i="86"/>
  <c r="F23" i="86"/>
  <c r="E23" i="86"/>
  <c r="D23" i="86"/>
  <c r="Q22" i="86"/>
  <c r="P22" i="86"/>
  <c r="O22" i="86"/>
  <c r="N22" i="86"/>
  <c r="M22" i="86"/>
  <c r="D17" i="77" s="1"/>
  <c r="L22" i="86"/>
  <c r="K22" i="86"/>
  <c r="J22" i="86"/>
  <c r="I22" i="86"/>
  <c r="H22" i="86"/>
  <c r="G22" i="86"/>
  <c r="F22" i="86"/>
  <c r="E22" i="86"/>
  <c r="D22" i="86"/>
  <c r="Q21" i="86"/>
  <c r="P21" i="86"/>
  <c r="O21" i="86"/>
  <c r="N21" i="86"/>
  <c r="M21" i="86"/>
  <c r="D9" i="77" s="1"/>
  <c r="L21" i="86"/>
  <c r="K21" i="86"/>
  <c r="J21" i="86"/>
  <c r="I21" i="86"/>
  <c r="H21" i="86"/>
  <c r="G21" i="86"/>
  <c r="E21" i="86"/>
  <c r="D21" i="86"/>
  <c r="Q20" i="86"/>
  <c r="P20" i="86"/>
  <c r="O20" i="86"/>
  <c r="N20" i="86"/>
  <c r="M20" i="86"/>
  <c r="D44" i="77" s="1"/>
  <c r="C44" i="77" s="1"/>
  <c r="L20" i="86"/>
  <c r="K20" i="86"/>
  <c r="J20" i="86"/>
  <c r="I20" i="86"/>
  <c r="H20" i="86"/>
  <c r="G20" i="86"/>
  <c r="F20" i="86"/>
  <c r="E20" i="86"/>
  <c r="D20" i="86"/>
  <c r="Q19" i="86"/>
  <c r="P19" i="86"/>
  <c r="O19" i="86"/>
  <c r="N19" i="86"/>
  <c r="M19" i="86"/>
  <c r="D18" i="77" s="1"/>
  <c r="L19" i="86"/>
  <c r="K19" i="86"/>
  <c r="J19" i="86"/>
  <c r="I19" i="86"/>
  <c r="H19" i="86"/>
  <c r="G19" i="86"/>
  <c r="F19" i="86"/>
  <c r="E19" i="86"/>
  <c r="D19" i="86"/>
  <c r="Q18" i="86"/>
  <c r="O18" i="86"/>
  <c r="M18" i="86"/>
  <c r="D24" i="77" s="1"/>
  <c r="C24" i="77" s="1"/>
  <c r="L18" i="86"/>
  <c r="K18" i="86"/>
  <c r="J18" i="86"/>
  <c r="I18" i="86"/>
  <c r="H18" i="86"/>
  <c r="G18" i="86"/>
  <c r="E18" i="86"/>
  <c r="D18" i="86"/>
  <c r="Q17" i="86"/>
  <c r="P17" i="86"/>
  <c r="O17" i="86"/>
  <c r="N17" i="86"/>
  <c r="M17" i="86"/>
  <c r="D13" i="77" s="1"/>
  <c r="C13" i="77" s="1"/>
  <c r="L17" i="86"/>
  <c r="K17" i="86"/>
  <c r="J17" i="86"/>
  <c r="I17" i="86"/>
  <c r="H17" i="86"/>
  <c r="G17" i="86"/>
  <c r="F17" i="86"/>
  <c r="E17" i="86"/>
  <c r="D17" i="86"/>
  <c r="Q16" i="86"/>
  <c r="P16" i="86"/>
  <c r="O16" i="86"/>
  <c r="N16" i="86"/>
  <c r="M16" i="86"/>
  <c r="D19" i="77" s="1"/>
  <c r="L16" i="86"/>
  <c r="K16" i="86"/>
  <c r="J16" i="86"/>
  <c r="I16" i="86"/>
  <c r="H16" i="86"/>
  <c r="G16" i="86"/>
  <c r="F16" i="86"/>
  <c r="E16" i="86"/>
  <c r="D16" i="86"/>
  <c r="Q15" i="86"/>
  <c r="P15" i="86"/>
  <c r="O15" i="86"/>
  <c r="N15" i="86"/>
  <c r="M15" i="86"/>
  <c r="D22" i="77" s="1"/>
  <c r="C22" i="77" s="1"/>
  <c r="L15" i="86"/>
  <c r="K15" i="86"/>
  <c r="J15" i="86"/>
  <c r="I15" i="86"/>
  <c r="H15" i="86"/>
  <c r="G15" i="86"/>
  <c r="F15" i="86"/>
  <c r="E15" i="86"/>
  <c r="D15" i="86"/>
  <c r="Q14" i="86"/>
  <c r="P14" i="86"/>
  <c r="O14" i="86"/>
  <c r="N14" i="86"/>
  <c r="M14" i="86"/>
  <c r="D7" i="77" s="1"/>
  <c r="C7" i="77" s="1"/>
  <c r="L14" i="86"/>
  <c r="K14" i="86"/>
  <c r="J14" i="86"/>
  <c r="I14" i="86"/>
  <c r="H14" i="86"/>
  <c r="G14" i="86"/>
  <c r="F14" i="86"/>
  <c r="E14" i="86"/>
  <c r="D14" i="86"/>
  <c r="Q13" i="86"/>
  <c r="O13" i="86"/>
  <c r="M13" i="86"/>
  <c r="D25" i="77" s="1"/>
  <c r="C25" i="77" s="1"/>
  <c r="L13" i="86"/>
  <c r="K13" i="86"/>
  <c r="J13" i="86"/>
  <c r="I13" i="86"/>
  <c r="H13" i="86"/>
  <c r="G13" i="86"/>
  <c r="F13" i="86"/>
  <c r="E13" i="86"/>
  <c r="D13" i="86"/>
  <c r="Q12" i="86"/>
  <c r="P12" i="86"/>
  <c r="O12" i="86"/>
  <c r="N12" i="86"/>
  <c r="M12" i="86"/>
  <c r="D11" i="77" s="1"/>
  <c r="C11" i="77" s="1"/>
  <c r="L12" i="86"/>
  <c r="K12" i="86"/>
  <c r="J12" i="86"/>
  <c r="I12" i="86"/>
  <c r="H12" i="86"/>
  <c r="G12" i="86"/>
  <c r="F12" i="86"/>
  <c r="E12" i="86"/>
  <c r="D12" i="86"/>
  <c r="Q11" i="86"/>
  <c r="O11" i="86"/>
  <c r="M11" i="86"/>
  <c r="D5" i="77" s="1"/>
  <c r="C5" i="77" s="1"/>
  <c r="L11" i="86"/>
  <c r="K11" i="86"/>
  <c r="J11" i="86"/>
  <c r="I11" i="86"/>
  <c r="H11" i="86"/>
  <c r="G11" i="86"/>
  <c r="F11" i="86"/>
  <c r="E11" i="86"/>
  <c r="D11" i="86"/>
  <c r="Q10" i="86"/>
  <c r="P10" i="86"/>
  <c r="O10" i="86"/>
  <c r="N10" i="86"/>
  <c r="M10" i="86"/>
  <c r="D21" i="77" s="1"/>
  <c r="L10" i="86"/>
  <c r="K10" i="86"/>
  <c r="J10" i="86"/>
  <c r="I10" i="86"/>
  <c r="H10" i="86"/>
  <c r="G10" i="86"/>
  <c r="F10" i="86"/>
  <c r="E10" i="86"/>
  <c r="D10" i="86"/>
  <c r="Q9" i="86"/>
  <c r="P9" i="86"/>
  <c r="O9" i="86"/>
  <c r="N9" i="86"/>
  <c r="M9" i="86"/>
  <c r="D20" i="77" s="1"/>
  <c r="L9" i="86"/>
  <c r="K9" i="86"/>
  <c r="J9" i="86"/>
  <c r="I9" i="86"/>
  <c r="H9" i="86"/>
  <c r="G9" i="86"/>
  <c r="F9" i="86"/>
  <c r="E9" i="86"/>
  <c r="D9" i="86"/>
  <c r="S70" i="85"/>
  <c r="R70" i="85"/>
  <c r="Q70" i="85"/>
  <c r="P70" i="85"/>
  <c r="O70" i="85"/>
  <c r="N70" i="85"/>
  <c r="M70" i="85"/>
  <c r="L70" i="85"/>
  <c r="K70" i="85"/>
  <c r="J70" i="85"/>
  <c r="I70" i="85"/>
  <c r="H70" i="85"/>
  <c r="G70" i="85"/>
  <c r="F70" i="85"/>
  <c r="E70" i="85"/>
  <c r="D70" i="85"/>
  <c r="S71" i="84"/>
  <c r="R71" i="84"/>
  <c r="Q71" i="84"/>
  <c r="P71" i="84"/>
  <c r="O71" i="84"/>
  <c r="N71" i="84"/>
  <c r="M71" i="84"/>
  <c r="L71" i="84"/>
  <c r="K71" i="84"/>
  <c r="J71" i="84"/>
  <c r="I71" i="84"/>
  <c r="H71" i="84"/>
  <c r="G71" i="84"/>
  <c r="F71" i="84"/>
  <c r="E71" i="84"/>
  <c r="D71" i="84"/>
  <c r="S70" i="83"/>
  <c r="R70" i="83"/>
  <c r="Q70" i="83"/>
  <c r="P70" i="83"/>
  <c r="O70" i="83"/>
  <c r="N70" i="83"/>
  <c r="M70" i="83"/>
  <c r="L70" i="83"/>
  <c r="K70" i="83"/>
  <c r="J70" i="83"/>
  <c r="I70" i="83"/>
  <c r="H70" i="83"/>
  <c r="G70" i="83"/>
  <c r="F70" i="83"/>
  <c r="E70" i="83"/>
  <c r="D70" i="83"/>
  <c r="K8" i="82"/>
  <c r="K9" i="82"/>
  <c r="K10" i="82"/>
  <c r="K11" i="82"/>
  <c r="K12" i="82"/>
  <c r="K13" i="82"/>
  <c r="K14" i="82"/>
  <c r="K15" i="82"/>
  <c r="K16" i="82"/>
  <c r="K17" i="82"/>
  <c r="K18" i="82"/>
  <c r="K7" i="82"/>
  <c r="J18" i="82"/>
  <c r="I18" i="82"/>
  <c r="J17" i="82"/>
  <c r="I17" i="82"/>
  <c r="J16" i="82"/>
  <c r="I16" i="82"/>
  <c r="J15" i="82"/>
  <c r="I15" i="82"/>
  <c r="J14" i="82"/>
  <c r="I14" i="82"/>
  <c r="J13" i="82"/>
  <c r="I13" i="82"/>
  <c r="J12" i="82"/>
  <c r="I12" i="82"/>
  <c r="J11" i="82"/>
  <c r="I11" i="82"/>
  <c r="J10" i="82"/>
  <c r="I10" i="82"/>
  <c r="J9" i="82"/>
  <c r="I9" i="82"/>
  <c r="J8" i="82"/>
  <c r="I8" i="82"/>
  <c r="J7" i="82"/>
  <c r="I7" i="82"/>
  <c r="L35" i="82"/>
  <c r="L34" i="82"/>
  <c r="L33" i="82"/>
  <c r="L32" i="82"/>
  <c r="L31" i="82"/>
  <c r="L30" i="82"/>
  <c r="L29" i="82"/>
  <c r="L28" i="82"/>
  <c r="L27" i="82"/>
  <c r="L26" i="82"/>
  <c r="L25" i="82"/>
  <c r="L24" i="82"/>
  <c r="K35" i="82"/>
  <c r="K34" i="82"/>
  <c r="K33" i="82"/>
  <c r="K32" i="82"/>
  <c r="K31" i="82"/>
  <c r="K30" i="82"/>
  <c r="K29" i="82"/>
  <c r="K28" i="82"/>
  <c r="K27" i="82"/>
  <c r="K26" i="82"/>
  <c r="K36" i="82" s="1"/>
  <c r="K25" i="82"/>
  <c r="K24" i="82"/>
  <c r="J35" i="82"/>
  <c r="J34" i="82"/>
  <c r="J33" i="82"/>
  <c r="J32" i="82"/>
  <c r="J31" i="82"/>
  <c r="J30" i="82"/>
  <c r="J29" i="82"/>
  <c r="J28" i="82"/>
  <c r="J27" i="82"/>
  <c r="J26" i="82"/>
  <c r="J36" i="82" s="1"/>
  <c r="J25" i="82"/>
  <c r="J24" i="82"/>
  <c r="I35" i="82"/>
  <c r="D37" i="82"/>
  <c r="I34" i="82"/>
  <c r="I33" i="82"/>
  <c r="I32" i="82"/>
  <c r="I31" i="82"/>
  <c r="I30" i="82"/>
  <c r="I29" i="82"/>
  <c r="I28" i="82"/>
  <c r="I27" i="82"/>
  <c r="I26" i="82"/>
  <c r="I25" i="82"/>
  <c r="I24" i="82"/>
  <c r="H35" i="82"/>
  <c r="H34" i="82"/>
  <c r="D35" i="82"/>
  <c r="C35" i="82"/>
  <c r="D34" i="82"/>
  <c r="C34" i="82"/>
  <c r="D33" i="82"/>
  <c r="C33" i="82"/>
  <c r="D32" i="82"/>
  <c r="C32" i="82"/>
  <c r="D31" i="82"/>
  <c r="C31" i="82"/>
  <c r="D30" i="82"/>
  <c r="C30" i="82"/>
  <c r="D29" i="82"/>
  <c r="C29" i="82"/>
  <c r="D28" i="82"/>
  <c r="C28" i="82"/>
  <c r="D27" i="82"/>
  <c r="C27" i="82"/>
  <c r="C37" i="82" s="1"/>
  <c r="D26" i="82"/>
  <c r="C26" i="82"/>
  <c r="D25" i="82"/>
  <c r="C25" i="82"/>
  <c r="D24" i="82"/>
  <c r="C24" i="82"/>
  <c r="H33" i="82"/>
  <c r="H32" i="82"/>
  <c r="H31" i="82"/>
  <c r="H30" i="82"/>
  <c r="H29" i="82"/>
  <c r="H28" i="82"/>
  <c r="H27" i="82"/>
  <c r="H26" i="82"/>
  <c r="H25" i="82"/>
  <c r="H24" i="82"/>
  <c r="G35" i="82"/>
  <c r="G34" i="82"/>
  <c r="G33" i="82"/>
  <c r="G32" i="82"/>
  <c r="G31" i="82"/>
  <c r="G30" i="82"/>
  <c r="G29" i="82"/>
  <c r="G28" i="82"/>
  <c r="G27" i="82"/>
  <c r="G26" i="82"/>
  <c r="G25" i="82"/>
  <c r="G24" i="82"/>
  <c r="C7" i="82"/>
  <c r="D7" i="82"/>
  <c r="E7" i="82"/>
  <c r="C8" i="82"/>
  <c r="D8" i="82"/>
  <c r="E8" i="82"/>
  <c r="C9" i="82"/>
  <c r="D9" i="82"/>
  <c r="E9" i="82"/>
  <c r="C10" i="82"/>
  <c r="D10" i="82"/>
  <c r="E10" i="82"/>
  <c r="C11" i="82"/>
  <c r="D11" i="82"/>
  <c r="E11" i="82"/>
  <c r="C12" i="82"/>
  <c r="D12" i="82"/>
  <c r="E12" i="82"/>
  <c r="C13" i="82"/>
  <c r="D13" i="82"/>
  <c r="E13" i="82"/>
  <c r="C14" i="82"/>
  <c r="D14" i="82"/>
  <c r="E14" i="82"/>
  <c r="C15" i="82"/>
  <c r="D15" i="82"/>
  <c r="E15" i="82"/>
  <c r="C16" i="82"/>
  <c r="D16" i="82"/>
  <c r="E16" i="82"/>
  <c r="C17" i="82"/>
  <c r="D17" i="82"/>
  <c r="E17" i="82"/>
  <c r="C18" i="82"/>
  <c r="D18" i="82"/>
  <c r="E18" i="82"/>
  <c r="AE11" i="41"/>
  <c r="AE12" i="41"/>
  <c r="AE13" i="41"/>
  <c r="AE14" i="41"/>
  <c r="AE15" i="41"/>
  <c r="AE16" i="41"/>
  <c r="AE17" i="41"/>
  <c r="AE18" i="41"/>
  <c r="AE19" i="41"/>
  <c r="AE20" i="41"/>
  <c r="AE21" i="41"/>
  <c r="AE22" i="41"/>
  <c r="AE23" i="41"/>
  <c r="AE24" i="41"/>
  <c r="AE25" i="41"/>
  <c r="AE26" i="41"/>
  <c r="AE27" i="41"/>
  <c r="AE28" i="41"/>
  <c r="AE29" i="41"/>
  <c r="AE30" i="41"/>
  <c r="AE31" i="41"/>
  <c r="AE32" i="41"/>
  <c r="AE33" i="41"/>
  <c r="AE34" i="41"/>
  <c r="AE35" i="41"/>
  <c r="AE36" i="41"/>
  <c r="AE37" i="41"/>
  <c r="AE38" i="41"/>
  <c r="AE39" i="41"/>
  <c r="AE40" i="41"/>
  <c r="AE41" i="41"/>
  <c r="AE42" i="41"/>
  <c r="AE43" i="41"/>
  <c r="AE44" i="41"/>
  <c r="AE45" i="41"/>
  <c r="AE46" i="41"/>
  <c r="AE47" i="41"/>
  <c r="AE48" i="41"/>
  <c r="AE49" i="41"/>
  <c r="AE50" i="41"/>
  <c r="AE51" i="41"/>
  <c r="AE52" i="41"/>
  <c r="AE53" i="41"/>
  <c r="AE54" i="41"/>
  <c r="AE55" i="41"/>
  <c r="AE56" i="41"/>
  <c r="AE57" i="41"/>
  <c r="AE58" i="41"/>
  <c r="AE59" i="41"/>
  <c r="AE60" i="41"/>
  <c r="AE61" i="41"/>
  <c r="AE62" i="41"/>
  <c r="AE63" i="41"/>
  <c r="AE64" i="41"/>
  <c r="AE65" i="41"/>
  <c r="AE66" i="41"/>
  <c r="AE67" i="41"/>
  <c r="AE68" i="41"/>
  <c r="AE69" i="41"/>
  <c r="AE70" i="41"/>
  <c r="AE71" i="41"/>
  <c r="AE72" i="41"/>
  <c r="AE11" i="42"/>
  <c r="AE12" i="42"/>
  <c r="AE13" i="42"/>
  <c r="AE14" i="42"/>
  <c r="AE15" i="42"/>
  <c r="AE16" i="42"/>
  <c r="AE17" i="42"/>
  <c r="AE18" i="42"/>
  <c r="AE19" i="42"/>
  <c r="AE20" i="42"/>
  <c r="AE21" i="42"/>
  <c r="AE22" i="42"/>
  <c r="AE23" i="42"/>
  <c r="AE24" i="42"/>
  <c r="AE25" i="42"/>
  <c r="AE26" i="42"/>
  <c r="AE27" i="42"/>
  <c r="AE28" i="42"/>
  <c r="AE29" i="42"/>
  <c r="AE30" i="42"/>
  <c r="AE31" i="42"/>
  <c r="AE32" i="42"/>
  <c r="AE33" i="42"/>
  <c r="AE34" i="42"/>
  <c r="AE35" i="42"/>
  <c r="AE36" i="42"/>
  <c r="AE37" i="42"/>
  <c r="AE38" i="42"/>
  <c r="AE39" i="42"/>
  <c r="AE40" i="42"/>
  <c r="AE41" i="42"/>
  <c r="AE42" i="42"/>
  <c r="AE43" i="42"/>
  <c r="AE44" i="42"/>
  <c r="AE45" i="42"/>
  <c r="AE46" i="42"/>
  <c r="AE47" i="42"/>
  <c r="AE48" i="42"/>
  <c r="AE49" i="42"/>
  <c r="AE50" i="42"/>
  <c r="AE51" i="42"/>
  <c r="AE52" i="42"/>
  <c r="AE53" i="42"/>
  <c r="AE54" i="42"/>
  <c r="AE55" i="42"/>
  <c r="AE56" i="42"/>
  <c r="AE57" i="42"/>
  <c r="AE58" i="42"/>
  <c r="AE59" i="42"/>
  <c r="AE60" i="42"/>
  <c r="AE61" i="42"/>
  <c r="AE62" i="42"/>
  <c r="AE63" i="42"/>
  <c r="AE64" i="42"/>
  <c r="AE65" i="42"/>
  <c r="AE66" i="42"/>
  <c r="AE67" i="42"/>
  <c r="AE68" i="42"/>
  <c r="AE69" i="42"/>
  <c r="AE70" i="42"/>
  <c r="AE71" i="42"/>
  <c r="AE72" i="42"/>
  <c r="AE11" i="43"/>
  <c r="AE12" i="43"/>
  <c r="AE13" i="43"/>
  <c r="AE14" i="43"/>
  <c r="AE15" i="43"/>
  <c r="AE16" i="43"/>
  <c r="AE17" i="43"/>
  <c r="AE18" i="43"/>
  <c r="AE19" i="43"/>
  <c r="AE20" i="43"/>
  <c r="AE21" i="43"/>
  <c r="AE22" i="43"/>
  <c r="AE23" i="43"/>
  <c r="AE24" i="43"/>
  <c r="AE25" i="43"/>
  <c r="AE26" i="43"/>
  <c r="AE27" i="43"/>
  <c r="AE28" i="43"/>
  <c r="AE29" i="43"/>
  <c r="AE30" i="43"/>
  <c r="AE31" i="43"/>
  <c r="AE32" i="43"/>
  <c r="AE33" i="43"/>
  <c r="AE34" i="43"/>
  <c r="AE35" i="43"/>
  <c r="AE36" i="43"/>
  <c r="AE37" i="43"/>
  <c r="AE38" i="43"/>
  <c r="AE39" i="43"/>
  <c r="AE40" i="43"/>
  <c r="AE41" i="43"/>
  <c r="AE42" i="43"/>
  <c r="AE43" i="43"/>
  <c r="AE44" i="43"/>
  <c r="AE45" i="43"/>
  <c r="AE46" i="43"/>
  <c r="AE47" i="43"/>
  <c r="AE48" i="43"/>
  <c r="AE49" i="43"/>
  <c r="AE50" i="43"/>
  <c r="AE51" i="43"/>
  <c r="AE52" i="43"/>
  <c r="AE53" i="43"/>
  <c r="AE54" i="43"/>
  <c r="AE55" i="43"/>
  <c r="AE56" i="43"/>
  <c r="AE57" i="43"/>
  <c r="AE58" i="43"/>
  <c r="AE59" i="43"/>
  <c r="AE60" i="43"/>
  <c r="AE61" i="43"/>
  <c r="AE62" i="43"/>
  <c r="AE63" i="43"/>
  <c r="AE64" i="43"/>
  <c r="AE65" i="43"/>
  <c r="AE66" i="43"/>
  <c r="AE67" i="43"/>
  <c r="AE68" i="43"/>
  <c r="AE69" i="43"/>
  <c r="AE70" i="43"/>
  <c r="AE71" i="43"/>
  <c r="AE72" i="43"/>
  <c r="AE22" i="44"/>
  <c r="AE43" i="44"/>
  <c r="AE53" i="44"/>
  <c r="AE60" i="44"/>
  <c r="AE23" i="45"/>
  <c r="AE44" i="45"/>
  <c r="AE54" i="45"/>
  <c r="AE61" i="45"/>
  <c r="AE11" i="46"/>
  <c r="AE12" i="46"/>
  <c r="AE13" i="46"/>
  <c r="AE14" i="46"/>
  <c r="AE15" i="46"/>
  <c r="AE16" i="46"/>
  <c r="AE17" i="46"/>
  <c r="AE18" i="46"/>
  <c r="AE19" i="46"/>
  <c r="AE20" i="46"/>
  <c r="AE21" i="46"/>
  <c r="AE22" i="46"/>
  <c r="AE23" i="46"/>
  <c r="AE24" i="46"/>
  <c r="AE25" i="46"/>
  <c r="AE26" i="46"/>
  <c r="AE27" i="46"/>
  <c r="AE28" i="46"/>
  <c r="AE29" i="46"/>
  <c r="AE30" i="46"/>
  <c r="AE31" i="46"/>
  <c r="AE32" i="46"/>
  <c r="AE33" i="46"/>
  <c r="AE34" i="46"/>
  <c r="AE35" i="46"/>
  <c r="AE36" i="46"/>
  <c r="AE37" i="46"/>
  <c r="AE38" i="46"/>
  <c r="AE39" i="46"/>
  <c r="AE40" i="46"/>
  <c r="AE41" i="46"/>
  <c r="AE42" i="46"/>
  <c r="AE43" i="46"/>
  <c r="AE44" i="46"/>
  <c r="AE45" i="46"/>
  <c r="AE46" i="46"/>
  <c r="AE47" i="46"/>
  <c r="AE48" i="46"/>
  <c r="AE49" i="46"/>
  <c r="AE50" i="46"/>
  <c r="AE51" i="46"/>
  <c r="AE52" i="46"/>
  <c r="AE53" i="46"/>
  <c r="AE54" i="46"/>
  <c r="AE55" i="46"/>
  <c r="AE56" i="46"/>
  <c r="AE57" i="46"/>
  <c r="AE58" i="46"/>
  <c r="AE59" i="46"/>
  <c r="AE60" i="46"/>
  <c r="AE61" i="46"/>
  <c r="AE62" i="46"/>
  <c r="AE63" i="46"/>
  <c r="AE64" i="46"/>
  <c r="AE65" i="46"/>
  <c r="AE66" i="46"/>
  <c r="AE67" i="46"/>
  <c r="AE68" i="46"/>
  <c r="AE69" i="46"/>
  <c r="AE70" i="46"/>
  <c r="AE71" i="46"/>
  <c r="AE72" i="46"/>
  <c r="AE11" i="47"/>
  <c r="AE12" i="47"/>
  <c r="AE13" i="47"/>
  <c r="AE14" i="47"/>
  <c r="AE15" i="47"/>
  <c r="AE16" i="47"/>
  <c r="AE17" i="47"/>
  <c r="AE18" i="47"/>
  <c r="AE19" i="47"/>
  <c r="AE20" i="47"/>
  <c r="AE21" i="47"/>
  <c r="AE22" i="47"/>
  <c r="AE23" i="47"/>
  <c r="AE24" i="47"/>
  <c r="AE25" i="47"/>
  <c r="AE26" i="47"/>
  <c r="AE27" i="47"/>
  <c r="AE28" i="47"/>
  <c r="AE29" i="47"/>
  <c r="AE30" i="47"/>
  <c r="AE31" i="47"/>
  <c r="AE32" i="47"/>
  <c r="AE33" i="47"/>
  <c r="AE34" i="47"/>
  <c r="AE35" i="47"/>
  <c r="AE36" i="47"/>
  <c r="AE37" i="47"/>
  <c r="AE38" i="47"/>
  <c r="AE39" i="47"/>
  <c r="AE40" i="47"/>
  <c r="AE41" i="47"/>
  <c r="AE42" i="47"/>
  <c r="AE43" i="47"/>
  <c r="AE44" i="47"/>
  <c r="AE45" i="47"/>
  <c r="AE46" i="47"/>
  <c r="AE47" i="47"/>
  <c r="AE48" i="47"/>
  <c r="AE49" i="47"/>
  <c r="AE50" i="47"/>
  <c r="AE51" i="47"/>
  <c r="AE52" i="47"/>
  <c r="AE53" i="47"/>
  <c r="AE54" i="47"/>
  <c r="AE55" i="47"/>
  <c r="AE56" i="47"/>
  <c r="AE57" i="47"/>
  <c r="AE58" i="47"/>
  <c r="AE59" i="47"/>
  <c r="AE60" i="47"/>
  <c r="AE61" i="47"/>
  <c r="AE62" i="47"/>
  <c r="AE63" i="47"/>
  <c r="AE64" i="47"/>
  <c r="AE65" i="47"/>
  <c r="AE66" i="47"/>
  <c r="AE67" i="47"/>
  <c r="AE68" i="47"/>
  <c r="AE69" i="47"/>
  <c r="AE70" i="47"/>
  <c r="AE71" i="47"/>
  <c r="AE72" i="47"/>
  <c r="AE11" i="48"/>
  <c r="AE12" i="48"/>
  <c r="AE13" i="48"/>
  <c r="AE14" i="48"/>
  <c r="AE15" i="48"/>
  <c r="AE16" i="48"/>
  <c r="AE17" i="48"/>
  <c r="AE18" i="48"/>
  <c r="AE19" i="48"/>
  <c r="AE20" i="48"/>
  <c r="AE21" i="48"/>
  <c r="AE22" i="48"/>
  <c r="AE23" i="48"/>
  <c r="AE24" i="48"/>
  <c r="AE25" i="48"/>
  <c r="AE26" i="48"/>
  <c r="AE27" i="48"/>
  <c r="AE28" i="48"/>
  <c r="AE29" i="48"/>
  <c r="AE30" i="48"/>
  <c r="AE31" i="48"/>
  <c r="AE32" i="48"/>
  <c r="AE33" i="48"/>
  <c r="AE34" i="48"/>
  <c r="AE35" i="48"/>
  <c r="AE36" i="48"/>
  <c r="AE37" i="48"/>
  <c r="AE38" i="48"/>
  <c r="AE39" i="48"/>
  <c r="AE40" i="48"/>
  <c r="AE41" i="48"/>
  <c r="AE42" i="48"/>
  <c r="AE43" i="48"/>
  <c r="AE44" i="48"/>
  <c r="AE45" i="48"/>
  <c r="AE46" i="48"/>
  <c r="AE47" i="48"/>
  <c r="AE48" i="48"/>
  <c r="AE49" i="48"/>
  <c r="AE50" i="48"/>
  <c r="AE51" i="48"/>
  <c r="AE52" i="48"/>
  <c r="AE53" i="48"/>
  <c r="AE54" i="48"/>
  <c r="AE55" i="48"/>
  <c r="AE56" i="48"/>
  <c r="AE57" i="48"/>
  <c r="AE58" i="48"/>
  <c r="AE59" i="48"/>
  <c r="AE60" i="48"/>
  <c r="AE61" i="48"/>
  <c r="AE62" i="48"/>
  <c r="AE63" i="48"/>
  <c r="AE64" i="48"/>
  <c r="AE65" i="48"/>
  <c r="AE66" i="48"/>
  <c r="AE67" i="48"/>
  <c r="AE68" i="48"/>
  <c r="AE69" i="48"/>
  <c r="AE70" i="48"/>
  <c r="AE71" i="48"/>
  <c r="AE72" i="48"/>
  <c r="AE11" i="49"/>
  <c r="AE12" i="49"/>
  <c r="AE13" i="49"/>
  <c r="AE14" i="49"/>
  <c r="AE15" i="49"/>
  <c r="AE16" i="49"/>
  <c r="AE17" i="49"/>
  <c r="AE18" i="49"/>
  <c r="AE19" i="49"/>
  <c r="AE20" i="49"/>
  <c r="AE21" i="49"/>
  <c r="AE22" i="49"/>
  <c r="AE23" i="49"/>
  <c r="AE24" i="49"/>
  <c r="AE25" i="49"/>
  <c r="AE26" i="49"/>
  <c r="AE27" i="49"/>
  <c r="AE28" i="49"/>
  <c r="AE29" i="49"/>
  <c r="AE30" i="49"/>
  <c r="AE31" i="49"/>
  <c r="AE32" i="49"/>
  <c r="AE33" i="49"/>
  <c r="AE34" i="49"/>
  <c r="AE35" i="49"/>
  <c r="AE36" i="49"/>
  <c r="AE37" i="49"/>
  <c r="AE38" i="49"/>
  <c r="AE39" i="49"/>
  <c r="AE40" i="49"/>
  <c r="AE41" i="49"/>
  <c r="AE42" i="49"/>
  <c r="AE43" i="49"/>
  <c r="AE44" i="49"/>
  <c r="AE45" i="49"/>
  <c r="AE46" i="49"/>
  <c r="AE47" i="49"/>
  <c r="AE48" i="49"/>
  <c r="AE49" i="49"/>
  <c r="AE50" i="49"/>
  <c r="AE51" i="49"/>
  <c r="AE52" i="49"/>
  <c r="AE53" i="49"/>
  <c r="AE54" i="49"/>
  <c r="AE55" i="49"/>
  <c r="AE56" i="49"/>
  <c r="AE57" i="49"/>
  <c r="AE58" i="49"/>
  <c r="AE59" i="49"/>
  <c r="AE60" i="49"/>
  <c r="AE61" i="49"/>
  <c r="AE62" i="49"/>
  <c r="AE63" i="49"/>
  <c r="AE64" i="49"/>
  <c r="AE65" i="49"/>
  <c r="AE66" i="49"/>
  <c r="AE67" i="49"/>
  <c r="AE68" i="49"/>
  <c r="AE69" i="49"/>
  <c r="AE70" i="49"/>
  <c r="AE71" i="49"/>
  <c r="AE72" i="49"/>
  <c r="AE11" i="50"/>
  <c r="AE12" i="50"/>
  <c r="AE13" i="50"/>
  <c r="AE14" i="50"/>
  <c r="AE15" i="50"/>
  <c r="AE16" i="50"/>
  <c r="AE17" i="50"/>
  <c r="AE18" i="50"/>
  <c r="AE19" i="50"/>
  <c r="AE20" i="50"/>
  <c r="AE21" i="50"/>
  <c r="AE22" i="50"/>
  <c r="AE23" i="50"/>
  <c r="AE24" i="50"/>
  <c r="AE25" i="50"/>
  <c r="AE26" i="50"/>
  <c r="AE27" i="50"/>
  <c r="AE28" i="50"/>
  <c r="AE29" i="50"/>
  <c r="AE30" i="50"/>
  <c r="AE31" i="50"/>
  <c r="AE32" i="50"/>
  <c r="AE33" i="50"/>
  <c r="AE34" i="50"/>
  <c r="AE35" i="50"/>
  <c r="AE36" i="50"/>
  <c r="AE37" i="50"/>
  <c r="AE38" i="50"/>
  <c r="AE39" i="50"/>
  <c r="AE40" i="50"/>
  <c r="AE41" i="50"/>
  <c r="AE42" i="50"/>
  <c r="AE43" i="50"/>
  <c r="AE44" i="50"/>
  <c r="AE45" i="50"/>
  <c r="AE46" i="50"/>
  <c r="AE47" i="50"/>
  <c r="AE48" i="50"/>
  <c r="AE49" i="50"/>
  <c r="AE50" i="50"/>
  <c r="AE51" i="50"/>
  <c r="AE52" i="50"/>
  <c r="AE53" i="50"/>
  <c r="AE54" i="50"/>
  <c r="AE55" i="50"/>
  <c r="AE56" i="50"/>
  <c r="AE57" i="50"/>
  <c r="AE58" i="50"/>
  <c r="AE59" i="50"/>
  <c r="AE60" i="50"/>
  <c r="AE61" i="50"/>
  <c r="AE62" i="50"/>
  <c r="AE63" i="50"/>
  <c r="AE64" i="50"/>
  <c r="AE65" i="50"/>
  <c r="AE66" i="50"/>
  <c r="AE67" i="50"/>
  <c r="AE68" i="50"/>
  <c r="AE69" i="50"/>
  <c r="AE70" i="50"/>
  <c r="AE71" i="50"/>
  <c r="AE72" i="50"/>
  <c r="AE11" i="51"/>
  <c r="AE12" i="51"/>
  <c r="AE13" i="51"/>
  <c r="AE14" i="51"/>
  <c r="AE15" i="51"/>
  <c r="AE16" i="51"/>
  <c r="AE17" i="51"/>
  <c r="AE18" i="51"/>
  <c r="AE19" i="51"/>
  <c r="AE20" i="51"/>
  <c r="AE21" i="51"/>
  <c r="AE22" i="51"/>
  <c r="AE23" i="51"/>
  <c r="AE24" i="51"/>
  <c r="AE25" i="51"/>
  <c r="AE26" i="51"/>
  <c r="AE27" i="51"/>
  <c r="AE28" i="51"/>
  <c r="AE29" i="51"/>
  <c r="AE30" i="51"/>
  <c r="AE31" i="51"/>
  <c r="AE32" i="51"/>
  <c r="AE33" i="51"/>
  <c r="AE34" i="51"/>
  <c r="AE35" i="51"/>
  <c r="AE36" i="51"/>
  <c r="AE37" i="51"/>
  <c r="AE38" i="51"/>
  <c r="AE39" i="51"/>
  <c r="AE40" i="51"/>
  <c r="AE41" i="51"/>
  <c r="AE42" i="51"/>
  <c r="AE43" i="51"/>
  <c r="AE44" i="51"/>
  <c r="AE45" i="51"/>
  <c r="AE46" i="51"/>
  <c r="AE47" i="51"/>
  <c r="AE48" i="51"/>
  <c r="AE49" i="51"/>
  <c r="AE50" i="51"/>
  <c r="AE51" i="51"/>
  <c r="AE52" i="51"/>
  <c r="AE53" i="51"/>
  <c r="AE54" i="51"/>
  <c r="AE55" i="51"/>
  <c r="AE56" i="51"/>
  <c r="AE57" i="51"/>
  <c r="AE58" i="51"/>
  <c r="AE59" i="51"/>
  <c r="AE60" i="51"/>
  <c r="AE61" i="51"/>
  <c r="AE62" i="51"/>
  <c r="AE63" i="51"/>
  <c r="AE64" i="51"/>
  <c r="AE65" i="51"/>
  <c r="AE66" i="51"/>
  <c r="AE67" i="51"/>
  <c r="AE68" i="51"/>
  <c r="AE69" i="51"/>
  <c r="AE70" i="51"/>
  <c r="AE71" i="51"/>
  <c r="AE72" i="51"/>
  <c r="AE11" i="52"/>
  <c r="AE12" i="52"/>
  <c r="AE13" i="52"/>
  <c r="AE14" i="52"/>
  <c r="AE15" i="52"/>
  <c r="AE16" i="52"/>
  <c r="AE17" i="52"/>
  <c r="AE18" i="52"/>
  <c r="AE19" i="52"/>
  <c r="AE20" i="52"/>
  <c r="AE21" i="52"/>
  <c r="AE22" i="52"/>
  <c r="AE23" i="52"/>
  <c r="AE24" i="52"/>
  <c r="AE25" i="52"/>
  <c r="AE26" i="52"/>
  <c r="AE27" i="52"/>
  <c r="AE28" i="52"/>
  <c r="AE29" i="52"/>
  <c r="AE30" i="52"/>
  <c r="AE31" i="52"/>
  <c r="AE32" i="52"/>
  <c r="AE33" i="52"/>
  <c r="AE34" i="52"/>
  <c r="AE35" i="52"/>
  <c r="AE36" i="52"/>
  <c r="AE37" i="52"/>
  <c r="AE38" i="52"/>
  <c r="AE39" i="52"/>
  <c r="AE40" i="52"/>
  <c r="AE41" i="52"/>
  <c r="AE42" i="52"/>
  <c r="AE43" i="52"/>
  <c r="AE44" i="52"/>
  <c r="AE45" i="52"/>
  <c r="AE46" i="52"/>
  <c r="AE47" i="52"/>
  <c r="AE48" i="52"/>
  <c r="AE49" i="52"/>
  <c r="AE50" i="52"/>
  <c r="AE51" i="52"/>
  <c r="AE52" i="52"/>
  <c r="AE53" i="52"/>
  <c r="AE54" i="52"/>
  <c r="AE55" i="52"/>
  <c r="AE56" i="52"/>
  <c r="AE57" i="52"/>
  <c r="AE58" i="52"/>
  <c r="AE59" i="52"/>
  <c r="AE60" i="52"/>
  <c r="AE61" i="52"/>
  <c r="AE62" i="52"/>
  <c r="AE63" i="52"/>
  <c r="AE64" i="52"/>
  <c r="AE65" i="52"/>
  <c r="AE66" i="52"/>
  <c r="AE67" i="52"/>
  <c r="AE68" i="52"/>
  <c r="AE69" i="52"/>
  <c r="AE70" i="52"/>
  <c r="AE71" i="52"/>
  <c r="AE72" i="52"/>
  <c r="AE11" i="53"/>
  <c r="AE12" i="53"/>
  <c r="AE13" i="53"/>
  <c r="AE14" i="53"/>
  <c r="AE15" i="53"/>
  <c r="AE16" i="53"/>
  <c r="AE17" i="53"/>
  <c r="AE18" i="53"/>
  <c r="AE19" i="53"/>
  <c r="AE20" i="53"/>
  <c r="AE21" i="53"/>
  <c r="AE22" i="53"/>
  <c r="AE23" i="53"/>
  <c r="AE24" i="53"/>
  <c r="AE25" i="53"/>
  <c r="AE26" i="53"/>
  <c r="AE27" i="53"/>
  <c r="AE28" i="53"/>
  <c r="AE29" i="53"/>
  <c r="AE30" i="53"/>
  <c r="AE31" i="53"/>
  <c r="AE32" i="53"/>
  <c r="AE33" i="53"/>
  <c r="AE34" i="53"/>
  <c r="AE35" i="53"/>
  <c r="AE36" i="53"/>
  <c r="AE37" i="53"/>
  <c r="AE38" i="53"/>
  <c r="AE39" i="53"/>
  <c r="AE40" i="53"/>
  <c r="AE41" i="53"/>
  <c r="AE42" i="53"/>
  <c r="AE43" i="53"/>
  <c r="AE44" i="53"/>
  <c r="AE45" i="53"/>
  <c r="AE46" i="53"/>
  <c r="AE47" i="53"/>
  <c r="AE48" i="53"/>
  <c r="AE49" i="53"/>
  <c r="AE50" i="53"/>
  <c r="AE51" i="53"/>
  <c r="AE52" i="53"/>
  <c r="AE53" i="53"/>
  <c r="AE54" i="53"/>
  <c r="AE55" i="53"/>
  <c r="AE56" i="53"/>
  <c r="AE57" i="53"/>
  <c r="AE58" i="53"/>
  <c r="AE59" i="53"/>
  <c r="AE60" i="53"/>
  <c r="AE61" i="53"/>
  <c r="AE62" i="53"/>
  <c r="AE63" i="53"/>
  <c r="AE64" i="53"/>
  <c r="AE65" i="53"/>
  <c r="AE66" i="53"/>
  <c r="AE67" i="53"/>
  <c r="AE68" i="53"/>
  <c r="AE69" i="53"/>
  <c r="AE70" i="53"/>
  <c r="AE71" i="53"/>
  <c r="AE72" i="53"/>
  <c r="AE11" i="54"/>
  <c r="AE12" i="54"/>
  <c r="AE13" i="54"/>
  <c r="AE14" i="54"/>
  <c r="AE15" i="54"/>
  <c r="AE16" i="54"/>
  <c r="AE17" i="54"/>
  <c r="AE18" i="54"/>
  <c r="AE19" i="54"/>
  <c r="AE20" i="54"/>
  <c r="AE21" i="54"/>
  <c r="AE22" i="54"/>
  <c r="AE23" i="54"/>
  <c r="AE24" i="54"/>
  <c r="AE25" i="54"/>
  <c r="AE26" i="54"/>
  <c r="AE27" i="54"/>
  <c r="AE28" i="54"/>
  <c r="AE29" i="54"/>
  <c r="AE30" i="54"/>
  <c r="AE31" i="54"/>
  <c r="AE32" i="54"/>
  <c r="AE33" i="54"/>
  <c r="AE34" i="54"/>
  <c r="AE35" i="54"/>
  <c r="AE36" i="54"/>
  <c r="AE37" i="54"/>
  <c r="AE38" i="54"/>
  <c r="AE39" i="54"/>
  <c r="AE40" i="54"/>
  <c r="AE41" i="54"/>
  <c r="AE42" i="54"/>
  <c r="AE43" i="54"/>
  <c r="AE44" i="54"/>
  <c r="AE45" i="54"/>
  <c r="AE46" i="54"/>
  <c r="AE47" i="54"/>
  <c r="AE48" i="54"/>
  <c r="AE49" i="54"/>
  <c r="AE50" i="54"/>
  <c r="AE51" i="54"/>
  <c r="AE52" i="54"/>
  <c r="AE53" i="54"/>
  <c r="AE54" i="54"/>
  <c r="AE55" i="54"/>
  <c r="AE56" i="54"/>
  <c r="AE57" i="54"/>
  <c r="AE58" i="54"/>
  <c r="AE59" i="54"/>
  <c r="AE60" i="54"/>
  <c r="AE61" i="54"/>
  <c r="AE62" i="54"/>
  <c r="AE63" i="54"/>
  <c r="AE64" i="54"/>
  <c r="AE65" i="54"/>
  <c r="AE66" i="54"/>
  <c r="AE67" i="54"/>
  <c r="AE68" i="54"/>
  <c r="AE69" i="54"/>
  <c r="AE70" i="54"/>
  <c r="AE71" i="54"/>
  <c r="AE72" i="54"/>
  <c r="AE11" i="55"/>
  <c r="AE12" i="55"/>
  <c r="AE13" i="55"/>
  <c r="AE14" i="55"/>
  <c r="AE15" i="55"/>
  <c r="AE16" i="55"/>
  <c r="AE17" i="55"/>
  <c r="AE18" i="55"/>
  <c r="AE19" i="55"/>
  <c r="AE20" i="55"/>
  <c r="AE21" i="55"/>
  <c r="AE22" i="55"/>
  <c r="AE23" i="55"/>
  <c r="AE24" i="55"/>
  <c r="AE25" i="55"/>
  <c r="AE26" i="55"/>
  <c r="AE27" i="55"/>
  <c r="AE28" i="55"/>
  <c r="AE29" i="55"/>
  <c r="AE30" i="55"/>
  <c r="AE31" i="55"/>
  <c r="AE32" i="55"/>
  <c r="AE33" i="55"/>
  <c r="AE34" i="55"/>
  <c r="AE35" i="55"/>
  <c r="AE36" i="55"/>
  <c r="AE37" i="55"/>
  <c r="AE38" i="55"/>
  <c r="AE39" i="55"/>
  <c r="AE40" i="55"/>
  <c r="AE41" i="55"/>
  <c r="AE42" i="55"/>
  <c r="AE43" i="55"/>
  <c r="AE44" i="55"/>
  <c r="AE45" i="55"/>
  <c r="AE46" i="55"/>
  <c r="AE47" i="55"/>
  <c r="AE48" i="55"/>
  <c r="AE49" i="55"/>
  <c r="AE50" i="55"/>
  <c r="AE51" i="55"/>
  <c r="AE52" i="55"/>
  <c r="AE53" i="55"/>
  <c r="AE54" i="55"/>
  <c r="AE55" i="55"/>
  <c r="AE56" i="55"/>
  <c r="AE57" i="55"/>
  <c r="AE58" i="55"/>
  <c r="AE59" i="55"/>
  <c r="AE60" i="55"/>
  <c r="AE61" i="55"/>
  <c r="AE62" i="55"/>
  <c r="AE63" i="55"/>
  <c r="AE64" i="55"/>
  <c r="AE65" i="55"/>
  <c r="AE66" i="55"/>
  <c r="AE67" i="55"/>
  <c r="AE68" i="55"/>
  <c r="AE69" i="55"/>
  <c r="AE70" i="55"/>
  <c r="AE71" i="55"/>
  <c r="AE72" i="55"/>
  <c r="AE11" i="56"/>
  <c r="AE12" i="56"/>
  <c r="AE13" i="56"/>
  <c r="AE14" i="56"/>
  <c r="AE15" i="56"/>
  <c r="AE16" i="56"/>
  <c r="AE17" i="56"/>
  <c r="AE18" i="56"/>
  <c r="AE19" i="56"/>
  <c r="AE20" i="56"/>
  <c r="AE21" i="56"/>
  <c r="AE22" i="56"/>
  <c r="AE23" i="56"/>
  <c r="AE24" i="56"/>
  <c r="AE25" i="56"/>
  <c r="AE26" i="56"/>
  <c r="AE27" i="56"/>
  <c r="AE28" i="56"/>
  <c r="AE29" i="56"/>
  <c r="AE30" i="56"/>
  <c r="AE31" i="56"/>
  <c r="AE32" i="56"/>
  <c r="AE33" i="56"/>
  <c r="AE34" i="56"/>
  <c r="AE35" i="56"/>
  <c r="AE36" i="56"/>
  <c r="AE37" i="56"/>
  <c r="AE38" i="56"/>
  <c r="AE39" i="56"/>
  <c r="AE40" i="56"/>
  <c r="AE41" i="56"/>
  <c r="AE42" i="56"/>
  <c r="AE43" i="56"/>
  <c r="AE44" i="56"/>
  <c r="AE45" i="56"/>
  <c r="AE46" i="56"/>
  <c r="AE47" i="56"/>
  <c r="AE48" i="56"/>
  <c r="AE49" i="56"/>
  <c r="AE50" i="56"/>
  <c r="AE51" i="56"/>
  <c r="AE52" i="56"/>
  <c r="AE53" i="56"/>
  <c r="AE54" i="56"/>
  <c r="AE55" i="56"/>
  <c r="AE56" i="56"/>
  <c r="AE57" i="56"/>
  <c r="AE58" i="56"/>
  <c r="AE59" i="56"/>
  <c r="AE60" i="56"/>
  <c r="AE61" i="56"/>
  <c r="AE62" i="56"/>
  <c r="AE63" i="56"/>
  <c r="AE64" i="56"/>
  <c r="AE65" i="56"/>
  <c r="AE66" i="56"/>
  <c r="AE67" i="56"/>
  <c r="AE68" i="56"/>
  <c r="AE69" i="56"/>
  <c r="AE70" i="56"/>
  <c r="AE71" i="56"/>
  <c r="AE72" i="56"/>
  <c r="AE11" i="57"/>
  <c r="AE12" i="57"/>
  <c r="AE13" i="57"/>
  <c r="AE14" i="57"/>
  <c r="AE15" i="57"/>
  <c r="AE16" i="57"/>
  <c r="AE17" i="57"/>
  <c r="AE18" i="57"/>
  <c r="AE19" i="57"/>
  <c r="AE20" i="57"/>
  <c r="AE21" i="57"/>
  <c r="AE22" i="57"/>
  <c r="AE23" i="57"/>
  <c r="AE24" i="57"/>
  <c r="AE25" i="57"/>
  <c r="AE26" i="57"/>
  <c r="AE27" i="57"/>
  <c r="AE28" i="57"/>
  <c r="AE29" i="57"/>
  <c r="AE30" i="57"/>
  <c r="AE31" i="57"/>
  <c r="AE32" i="57"/>
  <c r="AE33" i="57"/>
  <c r="AE34" i="57"/>
  <c r="AE35" i="57"/>
  <c r="AE36" i="57"/>
  <c r="AE37" i="57"/>
  <c r="AE38" i="57"/>
  <c r="AE39" i="57"/>
  <c r="AE40" i="57"/>
  <c r="AE41" i="57"/>
  <c r="AE42" i="57"/>
  <c r="AE43" i="57"/>
  <c r="AE44" i="57"/>
  <c r="AE45" i="57"/>
  <c r="AE46" i="57"/>
  <c r="AE47" i="57"/>
  <c r="AE48" i="57"/>
  <c r="AE49" i="57"/>
  <c r="AE50" i="57"/>
  <c r="AE51" i="57"/>
  <c r="AE52" i="57"/>
  <c r="AE53" i="57"/>
  <c r="AE54" i="57"/>
  <c r="AE55" i="57"/>
  <c r="AE56" i="57"/>
  <c r="AE57" i="57"/>
  <c r="AE58" i="57"/>
  <c r="AE59" i="57"/>
  <c r="AE60" i="57"/>
  <c r="AE61" i="57"/>
  <c r="AE62" i="57"/>
  <c r="AE63" i="57"/>
  <c r="AE64" i="57"/>
  <c r="AE65" i="57"/>
  <c r="AE66" i="57"/>
  <c r="AE67" i="57"/>
  <c r="AE68" i="57"/>
  <c r="AE69" i="57"/>
  <c r="AE70" i="57"/>
  <c r="AE71" i="57"/>
  <c r="AE72" i="57"/>
  <c r="AE11" i="58"/>
  <c r="AE12" i="58"/>
  <c r="AE13" i="58"/>
  <c r="AE14" i="58"/>
  <c r="AE15" i="58"/>
  <c r="AE16" i="58"/>
  <c r="AE17" i="58"/>
  <c r="AE18" i="58"/>
  <c r="AE19" i="58"/>
  <c r="AE20" i="58"/>
  <c r="AE21" i="58"/>
  <c r="AE22" i="58"/>
  <c r="AE23" i="58"/>
  <c r="AE24" i="58"/>
  <c r="AE25" i="58"/>
  <c r="AE26" i="58"/>
  <c r="AE27" i="58"/>
  <c r="AE28" i="58"/>
  <c r="AE29" i="58"/>
  <c r="AE30" i="58"/>
  <c r="AE31" i="58"/>
  <c r="AE32" i="58"/>
  <c r="AE33" i="58"/>
  <c r="AE34" i="58"/>
  <c r="AE35" i="58"/>
  <c r="AE36" i="58"/>
  <c r="AE37" i="58"/>
  <c r="AE38" i="58"/>
  <c r="AE39" i="58"/>
  <c r="AE40" i="58"/>
  <c r="AE41" i="58"/>
  <c r="AE42" i="58"/>
  <c r="AE43" i="58"/>
  <c r="AE44" i="58"/>
  <c r="AE45" i="58"/>
  <c r="AE46" i="58"/>
  <c r="AE47" i="58"/>
  <c r="AE48" i="58"/>
  <c r="AE49" i="58"/>
  <c r="AE50" i="58"/>
  <c r="AE51" i="58"/>
  <c r="AE52" i="58"/>
  <c r="AE53" i="58"/>
  <c r="AE54" i="58"/>
  <c r="AE55" i="58"/>
  <c r="AE56" i="58"/>
  <c r="AE57" i="58"/>
  <c r="AE58" i="58"/>
  <c r="AE59" i="58"/>
  <c r="AE60" i="58"/>
  <c r="AE61" i="58"/>
  <c r="AE62" i="58"/>
  <c r="AE63" i="58"/>
  <c r="AE64" i="58"/>
  <c r="AE65" i="58"/>
  <c r="AE66" i="58"/>
  <c r="AE67" i="58"/>
  <c r="AE68" i="58"/>
  <c r="AE69" i="58"/>
  <c r="AE70" i="58"/>
  <c r="AE71" i="58"/>
  <c r="AE72" i="58"/>
  <c r="AE11" i="59"/>
  <c r="AE12" i="59"/>
  <c r="AE13" i="59"/>
  <c r="AE14" i="59"/>
  <c r="AE15" i="59"/>
  <c r="AE16" i="59"/>
  <c r="AE17" i="59"/>
  <c r="AE18" i="59"/>
  <c r="AE19" i="59"/>
  <c r="AE20" i="59"/>
  <c r="AE21" i="59"/>
  <c r="AE22" i="59"/>
  <c r="AE23" i="59"/>
  <c r="AE24" i="59"/>
  <c r="AE25" i="59"/>
  <c r="AE26" i="59"/>
  <c r="AE27" i="59"/>
  <c r="AE28" i="59"/>
  <c r="AE29" i="59"/>
  <c r="AE30" i="59"/>
  <c r="AE31" i="59"/>
  <c r="AE32" i="59"/>
  <c r="AE33" i="59"/>
  <c r="AE34" i="59"/>
  <c r="AE35" i="59"/>
  <c r="AE36" i="59"/>
  <c r="AE37" i="59"/>
  <c r="AE38" i="59"/>
  <c r="AE39" i="59"/>
  <c r="AE40" i="59"/>
  <c r="AE41" i="59"/>
  <c r="AE42" i="59"/>
  <c r="AE43" i="59"/>
  <c r="AE44" i="59"/>
  <c r="AE45" i="59"/>
  <c r="AE46" i="59"/>
  <c r="AE47" i="59"/>
  <c r="AE48" i="59"/>
  <c r="AE49" i="59"/>
  <c r="AE50" i="59"/>
  <c r="AE51" i="59"/>
  <c r="AE52" i="59"/>
  <c r="AE53" i="59"/>
  <c r="AE54" i="59"/>
  <c r="AE55" i="59"/>
  <c r="AE56" i="59"/>
  <c r="AE57" i="59"/>
  <c r="AE58" i="59"/>
  <c r="AE59" i="59"/>
  <c r="AE60" i="59"/>
  <c r="AE61" i="59"/>
  <c r="AE62" i="59"/>
  <c r="AE63" i="59"/>
  <c r="AE64" i="59"/>
  <c r="AE65" i="59"/>
  <c r="AE66" i="59"/>
  <c r="AE67" i="59"/>
  <c r="AE68" i="59"/>
  <c r="AE69" i="59"/>
  <c r="AE70" i="59"/>
  <c r="AE71" i="59"/>
  <c r="AE72" i="59"/>
  <c r="AE11" i="60"/>
  <c r="AE12" i="60"/>
  <c r="AE13" i="60"/>
  <c r="AE14" i="60"/>
  <c r="AE15" i="60"/>
  <c r="AE16" i="60"/>
  <c r="AE17" i="60"/>
  <c r="AE18" i="60"/>
  <c r="AE19" i="60"/>
  <c r="AE20" i="60"/>
  <c r="AE21" i="60"/>
  <c r="AE22" i="60"/>
  <c r="AE23" i="60"/>
  <c r="AE24" i="60"/>
  <c r="AE25" i="60"/>
  <c r="AE26" i="60"/>
  <c r="AE27" i="60"/>
  <c r="AE28" i="60"/>
  <c r="AE29" i="60"/>
  <c r="AE30" i="60"/>
  <c r="AE31" i="60"/>
  <c r="AE32" i="60"/>
  <c r="AE33" i="60"/>
  <c r="AE34" i="60"/>
  <c r="AE35" i="60"/>
  <c r="AE36" i="60"/>
  <c r="AE37" i="60"/>
  <c r="AE38" i="60"/>
  <c r="AE39" i="60"/>
  <c r="AE40" i="60"/>
  <c r="AE41" i="60"/>
  <c r="AE42" i="60"/>
  <c r="AE43" i="60"/>
  <c r="AE44" i="60"/>
  <c r="AE45" i="60"/>
  <c r="AE46" i="60"/>
  <c r="AE47" i="60"/>
  <c r="AE48" i="60"/>
  <c r="AE49" i="60"/>
  <c r="AE50" i="60"/>
  <c r="AE51" i="60"/>
  <c r="AE52" i="60"/>
  <c r="AE53" i="60"/>
  <c r="AE54" i="60"/>
  <c r="AE55" i="60"/>
  <c r="AE56" i="60"/>
  <c r="AE57" i="60"/>
  <c r="AE58" i="60"/>
  <c r="AE59" i="60"/>
  <c r="AE60" i="60"/>
  <c r="AE61" i="60"/>
  <c r="AE62" i="60"/>
  <c r="AE63" i="60"/>
  <c r="AE64" i="60"/>
  <c r="AE65" i="60"/>
  <c r="AE66" i="60"/>
  <c r="AE67" i="60"/>
  <c r="AE68" i="60"/>
  <c r="AE69" i="60"/>
  <c r="AE70" i="60"/>
  <c r="AE71" i="60"/>
  <c r="AE72" i="60"/>
  <c r="AE11" i="61"/>
  <c r="AE12" i="61"/>
  <c r="AE13" i="61"/>
  <c r="AE14" i="61"/>
  <c r="AE15" i="61"/>
  <c r="AE16" i="61"/>
  <c r="AE17" i="61"/>
  <c r="AE18" i="61"/>
  <c r="AE19" i="61"/>
  <c r="AE20" i="61"/>
  <c r="AE21" i="61"/>
  <c r="AE22" i="61"/>
  <c r="AE23" i="61"/>
  <c r="AE24" i="61"/>
  <c r="AE25" i="61"/>
  <c r="AE26" i="61"/>
  <c r="AE27" i="61"/>
  <c r="AE28" i="61"/>
  <c r="AE29" i="61"/>
  <c r="AE30" i="61"/>
  <c r="AE31" i="61"/>
  <c r="AE32" i="61"/>
  <c r="AE33" i="61"/>
  <c r="AE34" i="61"/>
  <c r="AE35" i="61"/>
  <c r="AE36" i="61"/>
  <c r="AE37" i="61"/>
  <c r="AE38" i="61"/>
  <c r="AE39" i="61"/>
  <c r="AE40" i="61"/>
  <c r="AE41" i="61"/>
  <c r="AE42" i="61"/>
  <c r="AE43" i="61"/>
  <c r="AE44" i="61"/>
  <c r="AE45" i="61"/>
  <c r="AE46" i="61"/>
  <c r="AE47" i="61"/>
  <c r="AE48" i="61"/>
  <c r="AE49" i="61"/>
  <c r="AE50" i="61"/>
  <c r="AE51" i="61"/>
  <c r="AE52" i="61"/>
  <c r="AE53" i="61"/>
  <c r="AE54" i="61"/>
  <c r="AE55" i="61"/>
  <c r="AE56" i="61"/>
  <c r="AE57" i="61"/>
  <c r="AE58" i="61"/>
  <c r="AE59" i="61"/>
  <c r="AE60" i="61"/>
  <c r="AE61" i="61"/>
  <c r="AE62" i="61"/>
  <c r="AE63" i="61"/>
  <c r="AE64" i="61"/>
  <c r="AE65" i="61"/>
  <c r="AE66" i="61"/>
  <c r="AE67" i="61"/>
  <c r="AE68" i="61"/>
  <c r="AE69" i="61"/>
  <c r="AE70" i="61"/>
  <c r="AE71" i="61"/>
  <c r="AE72" i="61"/>
  <c r="AE11" i="62"/>
  <c r="AE12" i="62"/>
  <c r="AE13" i="62"/>
  <c r="AE14" i="62"/>
  <c r="AE15" i="62"/>
  <c r="AE16" i="62"/>
  <c r="AE17" i="62"/>
  <c r="AE18" i="62"/>
  <c r="AE19" i="62"/>
  <c r="AE20" i="62"/>
  <c r="AE21" i="62"/>
  <c r="AE22" i="62"/>
  <c r="AE23" i="62"/>
  <c r="AE24" i="62"/>
  <c r="AE25" i="62"/>
  <c r="AE26" i="62"/>
  <c r="AE27" i="62"/>
  <c r="AE28" i="62"/>
  <c r="AE29" i="62"/>
  <c r="AE30" i="62"/>
  <c r="AE31" i="62"/>
  <c r="AE32" i="62"/>
  <c r="AE33" i="62"/>
  <c r="AE34" i="62"/>
  <c r="AE35" i="62"/>
  <c r="AE36" i="62"/>
  <c r="AE37" i="62"/>
  <c r="AE38" i="62"/>
  <c r="AE39" i="62"/>
  <c r="AE40" i="62"/>
  <c r="AE41" i="62"/>
  <c r="AE42" i="62"/>
  <c r="AE43" i="62"/>
  <c r="AE44" i="62"/>
  <c r="AE45" i="62"/>
  <c r="AE46" i="62"/>
  <c r="AE47" i="62"/>
  <c r="AE48" i="62"/>
  <c r="AE49" i="62"/>
  <c r="AE50" i="62"/>
  <c r="AE51" i="62"/>
  <c r="AE52" i="62"/>
  <c r="AE53" i="62"/>
  <c r="AE54" i="62"/>
  <c r="AE55" i="62"/>
  <c r="AE56" i="62"/>
  <c r="AE57" i="62"/>
  <c r="AE58" i="62"/>
  <c r="AE59" i="62"/>
  <c r="AE60" i="62"/>
  <c r="AE61" i="62"/>
  <c r="AE62" i="62"/>
  <c r="AE63" i="62"/>
  <c r="AE64" i="62"/>
  <c r="AE65" i="62"/>
  <c r="AE66" i="62"/>
  <c r="AE67" i="62"/>
  <c r="AE68" i="62"/>
  <c r="AE69" i="62"/>
  <c r="AE70" i="62"/>
  <c r="AE71" i="62"/>
  <c r="AE72" i="62"/>
  <c r="AE11" i="63"/>
  <c r="AE12" i="63"/>
  <c r="AE13" i="63"/>
  <c r="AE14" i="63"/>
  <c r="AE15" i="63"/>
  <c r="AE16" i="63"/>
  <c r="AE17" i="63"/>
  <c r="AE18" i="63"/>
  <c r="AE19" i="63"/>
  <c r="AE20" i="63"/>
  <c r="AE21" i="63"/>
  <c r="AE22" i="63"/>
  <c r="AE23" i="63"/>
  <c r="AE24" i="63"/>
  <c r="AE25" i="63"/>
  <c r="AE26" i="63"/>
  <c r="AE27" i="63"/>
  <c r="AE28" i="63"/>
  <c r="AE29" i="63"/>
  <c r="AE30" i="63"/>
  <c r="AE31" i="63"/>
  <c r="AE32" i="63"/>
  <c r="AE33" i="63"/>
  <c r="AE34" i="63"/>
  <c r="AE35" i="63"/>
  <c r="AE36" i="63"/>
  <c r="AE37" i="63"/>
  <c r="AE38" i="63"/>
  <c r="AE39" i="63"/>
  <c r="AE40" i="63"/>
  <c r="AE41" i="63"/>
  <c r="AE42" i="63"/>
  <c r="AE43" i="63"/>
  <c r="AE44" i="63"/>
  <c r="AE45" i="63"/>
  <c r="AE46" i="63"/>
  <c r="AE47" i="63"/>
  <c r="AE48" i="63"/>
  <c r="AE49" i="63"/>
  <c r="AE50" i="63"/>
  <c r="AE51" i="63"/>
  <c r="AE52" i="63"/>
  <c r="AE53" i="63"/>
  <c r="AE54" i="63"/>
  <c r="AE55" i="63"/>
  <c r="AE56" i="63"/>
  <c r="AE57" i="63"/>
  <c r="AE58" i="63"/>
  <c r="AE59" i="63"/>
  <c r="AE60" i="63"/>
  <c r="AE61" i="63"/>
  <c r="AE62" i="63"/>
  <c r="AE63" i="63"/>
  <c r="AE64" i="63"/>
  <c r="AE65" i="63"/>
  <c r="AE66" i="63"/>
  <c r="AE67" i="63"/>
  <c r="AE68" i="63"/>
  <c r="AE69" i="63"/>
  <c r="AE70" i="63"/>
  <c r="AE71" i="63"/>
  <c r="AE72" i="63"/>
  <c r="AE11" i="64"/>
  <c r="AE12" i="64"/>
  <c r="AE13" i="64"/>
  <c r="AE14" i="64"/>
  <c r="AE15" i="64"/>
  <c r="AE16" i="64"/>
  <c r="AE17" i="64"/>
  <c r="AE18" i="64"/>
  <c r="AE19" i="64"/>
  <c r="AE20" i="64"/>
  <c r="AE21" i="64"/>
  <c r="AE22" i="64"/>
  <c r="AE23" i="64"/>
  <c r="AE24" i="64"/>
  <c r="AE25" i="64"/>
  <c r="AE26" i="64"/>
  <c r="AE27" i="64"/>
  <c r="AE28" i="64"/>
  <c r="AE29" i="64"/>
  <c r="AE30" i="64"/>
  <c r="AE31" i="64"/>
  <c r="AE32" i="64"/>
  <c r="AE33" i="64"/>
  <c r="AE34" i="64"/>
  <c r="AE35" i="64"/>
  <c r="AE36" i="64"/>
  <c r="AE37" i="64"/>
  <c r="AE38" i="64"/>
  <c r="AE39" i="64"/>
  <c r="AE40" i="64"/>
  <c r="AE41" i="64"/>
  <c r="AE42" i="64"/>
  <c r="AE43" i="64"/>
  <c r="AE44" i="64"/>
  <c r="AE45" i="64"/>
  <c r="AE46" i="64"/>
  <c r="AE47" i="64"/>
  <c r="AE48" i="64"/>
  <c r="AE49" i="64"/>
  <c r="AE50" i="64"/>
  <c r="AE51" i="64"/>
  <c r="AE52" i="64"/>
  <c r="AE53" i="64"/>
  <c r="AE54" i="64"/>
  <c r="AE55" i="64"/>
  <c r="AE56" i="64"/>
  <c r="AE57" i="64"/>
  <c r="AE58" i="64"/>
  <c r="AE59" i="64"/>
  <c r="AE60" i="64"/>
  <c r="AE61" i="64"/>
  <c r="AE62" i="64"/>
  <c r="AE63" i="64"/>
  <c r="AE64" i="64"/>
  <c r="AE65" i="64"/>
  <c r="AE66" i="64"/>
  <c r="AE67" i="64"/>
  <c r="AE68" i="64"/>
  <c r="AE69" i="64"/>
  <c r="AE70" i="64"/>
  <c r="AE71" i="64"/>
  <c r="AE72" i="64"/>
  <c r="AE11" i="65"/>
  <c r="AE12" i="65"/>
  <c r="AE13" i="65"/>
  <c r="AE14" i="65"/>
  <c r="AE15" i="65"/>
  <c r="AE16" i="65"/>
  <c r="AE17" i="65"/>
  <c r="AE18" i="65"/>
  <c r="AE19" i="65"/>
  <c r="AE20" i="65"/>
  <c r="AE21" i="65"/>
  <c r="AE22" i="65"/>
  <c r="AE23" i="65"/>
  <c r="AE24" i="65"/>
  <c r="AE25" i="65"/>
  <c r="AE26" i="65"/>
  <c r="AE27" i="65"/>
  <c r="AE28" i="65"/>
  <c r="AE29" i="65"/>
  <c r="AE30" i="65"/>
  <c r="AE31" i="65"/>
  <c r="AE32" i="65"/>
  <c r="AE33" i="65"/>
  <c r="AE34" i="65"/>
  <c r="AE35" i="65"/>
  <c r="AE36" i="65"/>
  <c r="AE37" i="65"/>
  <c r="AE38" i="65"/>
  <c r="AE39" i="65"/>
  <c r="AE40" i="65"/>
  <c r="AE41" i="65"/>
  <c r="AE42" i="65"/>
  <c r="AE43" i="65"/>
  <c r="AE44" i="65"/>
  <c r="AE45" i="65"/>
  <c r="AE46" i="65"/>
  <c r="AE47" i="65"/>
  <c r="AE48" i="65"/>
  <c r="AE49" i="65"/>
  <c r="AE50" i="65"/>
  <c r="AE51" i="65"/>
  <c r="AE52" i="65"/>
  <c r="AE53" i="65"/>
  <c r="AE54" i="65"/>
  <c r="AE55" i="65"/>
  <c r="AE56" i="65"/>
  <c r="AE57" i="65"/>
  <c r="AE58" i="65"/>
  <c r="AE59" i="65"/>
  <c r="AE60" i="65"/>
  <c r="AE61" i="65"/>
  <c r="AE62" i="65"/>
  <c r="AE63" i="65"/>
  <c r="AE64" i="65"/>
  <c r="AE65" i="65"/>
  <c r="AE66" i="65"/>
  <c r="AE67" i="65"/>
  <c r="AE68" i="65"/>
  <c r="AE69" i="65"/>
  <c r="AE70" i="65"/>
  <c r="AE71" i="65"/>
  <c r="AE72" i="65"/>
  <c r="AE11" i="66"/>
  <c r="AE12" i="66"/>
  <c r="AE13" i="66"/>
  <c r="AE14" i="66"/>
  <c r="AE15" i="66"/>
  <c r="AE16" i="66"/>
  <c r="AE17" i="66"/>
  <c r="AE18" i="66"/>
  <c r="AE19" i="66"/>
  <c r="AE20" i="66"/>
  <c r="AE21" i="66"/>
  <c r="AE22" i="66"/>
  <c r="AE23" i="66"/>
  <c r="AE24" i="66"/>
  <c r="AE25" i="66"/>
  <c r="AE26" i="66"/>
  <c r="AE27" i="66"/>
  <c r="AE28" i="66"/>
  <c r="AE29" i="66"/>
  <c r="AE30" i="66"/>
  <c r="AE31" i="66"/>
  <c r="AE32" i="66"/>
  <c r="AE33" i="66"/>
  <c r="AE34" i="66"/>
  <c r="AE35" i="66"/>
  <c r="AE36" i="66"/>
  <c r="AE37" i="66"/>
  <c r="AE38" i="66"/>
  <c r="AE39" i="66"/>
  <c r="AE40" i="66"/>
  <c r="AE41" i="66"/>
  <c r="AE42" i="66"/>
  <c r="AE43" i="66"/>
  <c r="AE44" i="66"/>
  <c r="AE45" i="66"/>
  <c r="AE46" i="66"/>
  <c r="AE47" i="66"/>
  <c r="AE48" i="66"/>
  <c r="AE49" i="66"/>
  <c r="AE50" i="66"/>
  <c r="AE51" i="66"/>
  <c r="AE52" i="66"/>
  <c r="AE53" i="66"/>
  <c r="AE54" i="66"/>
  <c r="AE55" i="66"/>
  <c r="AE56" i="66"/>
  <c r="AE57" i="66"/>
  <c r="AE58" i="66"/>
  <c r="AE59" i="66"/>
  <c r="AE60" i="66"/>
  <c r="AE61" i="66"/>
  <c r="AE62" i="66"/>
  <c r="AE63" i="66"/>
  <c r="AE64" i="66"/>
  <c r="AE65" i="66"/>
  <c r="AE66" i="66"/>
  <c r="AE67" i="66"/>
  <c r="AE68" i="66"/>
  <c r="AE69" i="66"/>
  <c r="AE70" i="66"/>
  <c r="AE71" i="66"/>
  <c r="AE72" i="66"/>
  <c r="AE11" i="67"/>
  <c r="AE12" i="67"/>
  <c r="AE13" i="67"/>
  <c r="AE14" i="67"/>
  <c r="AE15" i="67"/>
  <c r="AE16" i="67"/>
  <c r="AE17" i="67"/>
  <c r="AE18" i="67"/>
  <c r="AE19" i="67"/>
  <c r="AE20" i="67"/>
  <c r="AE21" i="67"/>
  <c r="AE22" i="67"/>
  <c r="AE23" i="67"/>
  <c r="AE24" i="67"/>
  <c r="AE25" i="67"/>
  <c r="AE26" i="67"/>
  <c r="AE27" i="67"/>
  <c r="AE28" i="67"/>
  <c r="AE29" i="67"/>
  <c r="AE30" i="67"/>
  <c r="AE31" i="67"/>
  <c r="AE32" i="67"/>
  <c r="AE33" i="67"/>
  <c r="AE34" i="67"/>
  <c r="AE35" i="67"/>
  <c r="AE36" i="67"/>
  <c r="AE37" i="67"/>
  <c r="AE38" i="67"/>
  <c r="AE39" i="67"/>
  <c r="AE40" i="67"/>
  <c r="AE41" i="67"/>
  <c r="AE42" i="67"/>
  <c r="AE43" i="67"/>
  <c r="AE44" i="67"/>
  <c r="AE45" i="67"/>
  <c r="AE46" i="67"/>
  <c r="AE47" i="67"/>
  <c r="AE48" i="67"/>
  <c r="AE49" i="67"/>
  <c r="AE50" i="67"/>
  <c r="AE51" i="67"/>
  <c r="AE52" i="67"/>
  <c r="AE53" i="67"/>
  <c r="AE54" i="67"/>
  <c r="AE55" i="67"/>
  <c r="AE56" i="67"/>
  <c r="AE57" i="67"/>
  <c r="AE58" i="67"/>
  <c r="AE59" i="67"/>
  <c r="AE60" i="67"/>
  <c r="AE61" i="67"/>
  <c r="AE62" i="67"/>
  <c r="AE63" i="67"/>
  <c r="AE64" i="67"/>
  <c r="AE65" i="67"/>
  <c r="AE66" i="67"/>
  <c r="AE67" i="67"/>
  <c r="AE68" i="67"/>
  <c r="AE69" i="67"/>
  <c r="AE70" i="67"/>
  <c r="AE71" i="67"/>
  <c r="AE72" i="67"/>
  <c r="AE11" i="68"/>
  <c r="AE12" i="68"/>
  <c r="AE13" i="68"/>
  <c r="AE14" i="68"/>
  <c r="AE15" i="68"/>
  <c r="AE16" i="68"/>
  <c r="AE17" i="68"/>
  <c r="AE18" i="68"/>
  <c r="AE19" i="68"/>
  <c r="AE20" i="68"/>
  <c r="AE21" i="68"/>
  <c r="AE22" i="68"/>
  <c r="AE23" i="68"/>
  <c r="AE24" i="68"/>
  <c r="AE25" i="68"/>
  <c r="AE26" i="68"/>
  <c r="AE27" i="68"/>
  <c r="AE28" i="68"/>
  <c r="AE29" i="68"/>
  <c r="AE30" i="68"/>
  <c r="AE31" i="68"/>
  <c r="AE32" i="68"/>
  <c r="AE33" i="68"/>
  <c r="AE34" i="68"/>
  <c r="AE35" i="68"/>
  <c r="AE36" i="68"/>
  <c r="AE37" i="68"/>
  <c r="AE38" i="68"/>
  <c r="AE39" i="68"/>
  <c r="AE40" i="68"/>
  <c r="AE41" i="68"/>
  <c r="AE42" i="68"/>
  <c r="AE43" i="68"/>
  <c r="AE44" i="68"/>
  <c r="AE45" i="68"/>
  <c r="AE46" i="68"/>
  <c r="AE47" i="68"/>
  <c r="AE48" i="68"/>
  <c r="AE49" i="68"/>
  <c r="AE50" i="68"/>
  <c r="AE51" i="68"/>
  <c r="AE52" i="68"/>
  <c r="AE53" i="68"/>
  <c r="AE54" i="68"/>
  <c r="AE55" i="68"/>
  <c r="AE56" i="68"/>
  <c r="AE57" i="68"/>
  <c r="AE58" i="68"/>
  <c r="AE59" i="68"/>
  <c r="AE60" i="68"/>
  <c r="AE61" i="68"/>
  <c r="AE62" i="68"/>
  <c r="AE63" i="68"/>
  <c r="AE64" i="68"/>
  <c r="AE65" i="68"/>
  <c r="AE66" i="68"/>
  <c r="AE67" i="68"/>
  <c r="AE68" i="68"/>
  <c r="AE69" i="68"/>
  <c r="AE70" i="68"/>
  <c r="AE71" i="68"/>
  <c r="AE72" i="68"/>
  <c r="AE11" i="69"/>
  <c r="AE12" i="69"/>
  <c r="AE13" i="69"/>
  <c r="AE14" i="69"/>
  <c r="AE15" i="69"/>
  <c r="AE16" i="69"/>
  <c r="AE17" i="69"/>
  <c r="AE18" i="69"/>
  <c r="AE19" i="69"/>
  <c r="AE20" i="69"/>
  <c r="AE21" i="69"/>
  <c r="AE22" i="69"/>
  <c r="AE23" i="69"/>
  <c r="AE24" i="69"/>
  <c r="AE25" i="69"/>
  <c r="AE26" i="69"/>
  <c r="AE27" i="69"/>
  <c r="AE28" i="69"/>
  <c r="AE29" i="69"/>
  <c r="AE30" i="69"/>
  <c r="AE31" i="69"/>
  <c r="AE32" i="69"/>
  <c r="AE33" i="69"/>
  <c r="AE34" i="69"/>
  <c r="AE35" i="69"/>
  <c r="AE36" i="69"/>
  <c r="AE37" i="69"/>
  <c r="AE38" i="69"/>
  <c r="AE39" i="69"/>
  <c r="AE40" i="69"/>
  <c r="AE41" i="69"/>
  <c r="AE42" i="69"/>
  <c r="AE43" i="69"/>
  <c r="AE44" i="69"/>
  <c r="AE45" i="69"/>
  <c r="AE46" i="69"/>
  <c r="AE47" i="69"/>
  <c r="AE48" i="69"/>
  <c r="AE49" i="69"/>
  <c r="AE50" i="69"/>
  <c r="AE51" i="69"/>
  <c r="AE52" i="69"/>
  <c r="AE53" i="69"/>
  <c r="AE54" i="69"/>
  <c r="AE55" i="69"/>
  <c r="AE56" i="69"/>
  <c r="AE57" i="69"/>
  <c r="AE58" i="69"/>
  <c r="AE59" i="69"/>
  <c r="AE60" i="69"/>
  <c r="AE61" i="69"/>
  <c r="AE62" i="69"/>
  <c r="AE63" i="69"/>
  <c r="AE64" i="69"/>
  <c r="AE65" i="69"/>
  <c r="AE66" i="69"/>
  <c r="AE67" i="69"/>
  <c r="AE68" i="69"/>
  <c r="AE69" i="69"/>
  <c r="AE70" i="69"/>
  <c r="AE71" i="69"/>
  <c r="AE72" i="69"/>
  <c r="AE11" i="70"/>
  <c r="AE12" i="70"/>
  <c r="AE13" i="70"/>
  <c r="AE14" i="70"/>
  <c r="AE15" i="70"/>
  <c r="AE16" i="70"/>
  <c r="AE17" i="70"/>
  <c r="AE18" i="70"/>
  <c r="AE19" i="70"/>
  <c r="AE20" i="70"/>
  <c r="AE21" i="70"/>
  <c r="AE22" i="70"/>
  <c r="AE23" i="70"/>
  <c r="AE24" i="70"/>
  <c r="AE25" i="70"/>
  <c r="AE26" i="70"/>
  <c r="AE27" i="70"/>
  <c r="AE28" i="70"/>
  <c r="AE29" i="70"/>
  <c r="AE30" i="70"/>
  <c r="AE31" i="70"/>
  <c r="AE32" i="70"/>
  <c r="AE33" i="70"/>
  <c r="AE34" i="70"/>
  <c r="AE35" i="70"/>
  <c r="AE36" i="70"/>
  <c r="AE37" i="70"/>
  <c r="AE38" i="70"/>
  <c r="AE39" i="70"/>
  <c r="AE40" i="70"/>
  <c r="AE41" i="70"/>
  <c r="AE42" i="70"/>
  <c r="AE43" i="70"/>
  <c r="AE44" i="70"/>
  <c r="AE45" i="70"/>
  <c r="AE46" i="70"/>
  <c r="AE47" i="70"/>
  <c r="AE48" i="70"/>
  <c r="AE49" i="70"/>
  <c r="AE50" i="70"/>
  <c r="AE51" i="70"/>
  <c r="AE52" i="70"/>
  <c r="AE53" i="70"/>
  <c r="AE54" i="70"/>
  <c r="AE55" i="70"/>
  <c r="AE56" i="70"/>
  <c r="AE57" i="70"/>
  <c r="AE58" i="70"/>
  <c r="AE59" i="70"/>
  <c r="AE60" i="70"/>
  <c r="AE61" i="70"/>
  <c r="AE62" i="70"/>
  <c r="AE63" i="70"/>
  <c r="AE64" i="70"/>
  <c r="AE65" i="70"/>
  <c r="AE66" i="70"/>
  <c r="AE67" i="70"/>
  <c r="AE68" i="70"/>
  <c r="AE69" i="70"/>
  <c r="AE70" i="70"/>
  <c r="AE71" i="70"/>
  <c r="AE72" i="70"/>
  <c r="AE11" i="72"/>
  <c r="AE12" i="72"/>
  <c r="AE13" i="72"/>
  <c r="AE14" i="72"/>
  <c r="AE15" i="72"/>
  <c r="AE16" i="72"/>
  <c r="AE17" i="72"/>
  <c r="AE18" i="72"/>
  <c r="AE19" i="72"/>
  <c r="AE20" i="72"/>
  <c r="AE21" i="72"/>
  <c r="AE22" i="72"/>
  <c r="AE23" i="72"/>
  <c r="AE24" i="72"/>
  <c r="AE25" i="72"/>
  <c r="AE26" i="72"/>
  <c r="AE27" i="72"/>
  <c r="AE28" i="72"/>
  <c r="AE29" i="72"/>
  <c r="AE30" i="72"/>
  <c r="AE31" i="72"/>
  <c r="AE32" i="72"/>
  <c r="AE33" i="72"/>
  <c r="AE34" i="72"/>
  <c r="AE35" i="72"/>
  <c r="AE36" i="72"/>
  <c r="AE37" i="72"/>
  <c r="AE38" i="72"/>
  <c r="AE39" i="72"/>
  <c r="AE40" i="72"/>
  <c r="AE41" i="72"/>
  <c r="AE42" i="72"/>
  <c r="AE43" i="72"/>
  <c r="AE44" i="72"/>
  <c r="AE45" i="72"/>
  <c r="AE46" i="72"/>
  <c r="AE47" i="72"/>
  <c r="AE48" i="72"/>
  <c r="AE49" i="72"/>
  <c r="AE50" i="72"/>
  <c r="AE51" i="72"/>
  <c r="AE52" i="72"/>
  <c r="AE53" i="72"/>
  <c r="AE54" i="72"/>
  <c r="AE55" i="72"/>
  <c r="AE56" i="72"/>
  <c r="AE57" i="72"/>
  <c r="AE58" i="72"/>
  <c r="AE59" i="72"/>
  <c r="AE60" i="72"/>
  <c r="AE61" i="72"/>
  <c r="AE62" i="72"/>
  <c r="AE63" i="72"/>
  <c r="AE64" i="72"/>
  <c r="AE65" i="72"/>
  <c r="AE66" i="72"/>
  <c r="AE67" i="72"/>
  <c r="AE68" i="72"/>
  <c r="AE69" i="72"/>
  <c r="AE70" i="72"/>
  <c r="AE71" i="72"/>
  <c r="AE72" i="72"/>
  <c r="AE11" i="74"/>
  <c r="AE12" i="74"/>
  <c r="AE13" i="74"/>
  <c r="AE14" i="74"/>
  <c r="AE15" i="74"/>
  <c r="AE16" i="74"/>
  <c r="AE17" i="74"/>
  <c r="AE18" i="74"/>
  <c r="AE19" i="74"/>
  <c r="AE20" i="74"/>
  <c r="AE21" i="74"/>
  <c r="AE22" i="74"/>
  <c r="AE23" i="74"/>
  <c r="AE24" i="74"/>
  <c r="AE25" i="74"/>
  <c r="AE26" i="74"/>
  <c r="AE27" i="74"/>
  <c r="AE28" i="74"/>
  <c r="AE29" i="74"/>
  <c r="AE30" i="74"/>
  <c r="AE31" i="74"/>
  <c r="AE32" i="74"/>
  <c r="AE33" i="74"/>
  <c r="AE34" i="74"/>
  <c r="AE35" i="74"/>
  <c r="AE36" i="74"/>
  <c r="AE37" i="74"/>
  <c r="AE38" i="74"/>
  <c r="AE39" i="74"/>
  <c r="AE40" i="74"/>
  <c r="AE41" i="74"/>
  <c r="AE42" i="74"/>
  <c r="AE43" i="74"/>
  <c r="AE44" i="74"/>
  <c r="AE45" i="74"/>
  <c r="AE46" i="74"/>
  <c r="AE47" i="74"/>
  <c r="AE48" i="74"/>
  <c r="AE49" i="74"/>
  <c r="AE50" i="74"/>
  <c r="AE51" i="74"/>
  <c r="AE52" i="74"/>
  <c r="AE53" i="74"/>
  <c r="AE54" i="74"/>
  <c r="AE55" i="74"/>
  <c r="AE56" i="74"/>
  <c r="AE57" i="74"/>
  <c r="AE58" i="74"/>
  <c r="AE59" i="74"/>
  <c r="AE60" i="74"/>
  <c r="AE61" i="74"/>
  <c r="AE62" i="74"/>
  <c r="AE63" i="74"/>
  <c r="AE64" i="74"/>
  <c r="AE65" i="74"/>
  <c r="AE66" i="74"/>
  <c r="AE67" i="74"/>
  <c r="AE68" i="74"/>
  <c r="AE69" i="74"/>
  <c r="AE70" i="74"/>
  <c r="AE71" i="74"/>
  <c r="AE72" i="74"/>
  <c r="AE11" i="75"/>
  <c r="AE12" i="75"/>
  <c r="AE13" i="75"/>
  <c r="AE14" i="75"/>
  <c r="AE15" i="75"/>
  <c r="AE16" i="75"/>
  <c r="AE17" i="75"/>
  <c r="AE18" i="75"/>
  <c r="AE19" i="75"/>
  <c r="AE20" i="75"/>
  <c r="AE21" i="75"/>
  <c r="AE22" i="75"/>
  <c r="AE23" i="75"/>
  <c r="AE24" i="75"/>
  <c r="AE25" i="75"/>
  <c r="AE26" i="75"/>
  <c r="AE27" i="75"/>
  <c r="AE28" i="75"/>
  <c r="AE29" i="75"/>
  <c r="AE30" i="75"/>
  <c r="AE31" i="75"/>
  <c r="AE32" i="75"/>
  <c r="AE33" i="75"/>
  <c r="AE34" i="75"/>
  <c r="AE35" i="75"/>
  <c r="AE36" i="75"/>
  <c r="AE37" i="75"/>
  <c r="AE38" i="75"/>
  <c r="AE39" i="75"/>
  <c r="AE40" i="75"/>
  <c r="AE41" i="75"/>
  <c r="AE42" i="75"/>
  <c r="AE43" i="75"/>
  <c r="AE44" i="75"/>
  <c r="AE45" i="75"/>
  <c r="AE46" i="75"/>
  <c r="AE47" i="75"/>
  <c r="AE48" i="75"/>
  <c r="AE49" i="75"/>
  <c r="AE50" i="75"/>
  <c r="AE51" i="75"/>
  <c r="AE52" i="75"/>
  <c r="AE53" i="75"/>
  <c r="AE54" i="75"/>
  <c r="AE55" i="75"/>
  <c r="AE56" i="75"/>
  <c r="AE57" i="75"/>
  <c r="AE58" i="75"/>
  <c r="AE59" i="75"/>
  <c r="AE60" i="75"/>
  <c r="AE61" i="75"/>
  <c r="AE62" i="75"/>
  <c r="AE63" i="75"/>
  <c r="AE64" i="75"/>
  <c r="AE65" i="75"/>
  <c r="AE66" i="75"/>
  <c r="AE67" i="75"/>
  <c r="AE68" i="75"/>
  <c r="AE69" i="75"/>
  <c r="AE70" i="75"/>
  <c r="AE71" i="75"/>
  <c r="AE72" i="75"/>
  <c r="AE11" i="79"/>
  <c r="AE12" i="79"/>
  <c r="AE13" i="79"/>
  <c r="AE14" i="79"/>
  <c r="AE15" i="79"/>
  <c r="AE16" i="79"/>
  <c r="AE17" i="79"/>
  <c r="AE18" i="79"/>
  <c r="AE19" i="79"/>
  <c r="AE20" i="79"/>
  <c r="AE21" i="79"/>
  <c r="AE22" i="79"/>
  <c r="AE23" i="79"/>
  <c r="AE24" i="79"/>
  <c r="AE25" i="79"/>
  <c r="AE26" i="79"/>
  <c r="AE27" i="79"/>
  <c r="AE28" i="79"/>
  <c r="AE29" i="79"/>
  <c r="AE30" i="79"/>
  <c r="AE31" i="79"/>
  <c r="AE32" i="79"/>
  <c r="AE33" i="79"/>
  <c r="AE34" i="79"/>
  <c r="AE35" i="79"/>
  <c r="AE36" i="79"/>
  <c r="AE37" i="79"/>
  <c r="AE38" i="79"/>
  <c r="AE39" i="79"/>
  <c r="AE40" i="79"/>
  <c r="AE41" i="79"/>
  <c r="AE42" i="79"/>
  <c r="AE43" i="79"/>
  <c r="AE44" i="79"/>
  <c r="AE45" i="79"/>
  <c r="AE46" i="79"/>
  <c r="AE47" i="79"/>
  <c r="AE48" i="79"/>
  <c r="AE49" i="79"/>
  <c r="AE50" i="79"/>
  <c r="AE51" i="79"/>
  <c r="AE52" i="79"/>
  <c r="AE53" i="79"/>
  <c r="AE54" i="79"/>
  <c r="AE55" i="79"/>
  <c r="AE56" i="79"/>
  <c r="AE57" i="79"/>
  <c r="AE58" i="79"/>
  <c r="AE59" i="79"/>
  <c r="AE60" i="79"/>
  <c r="AE61" i="79"/>
  <c r="AE62" i="79"/>
  <c r="AE63" i="79"/>
  <c r="AE64" i="79"/>
  <c r="AE65" i="79"/>
  <c r="AE66" i="79"/>
  <c r="AE67" i="79"/>
  <c r="AE68" i="79"/>
  <c r="AE69" i="79"/>
  <c r="AE70" i="79"/>
  <c r="AE71" i="79"/>
  <c r="AE72" i="79"/>
  <c r="AE11" i="40"/>
  <c r="AE12" i="40"/>
  <c r="AE13" i="40"/>
  <c r="AE14" i="40"/>
  <c r="AE15" i="40"/>
  <c r="AE16" i="40"/>
  <c r="AE17" i="40"/>
  <c r="AE18" i="40"/>
  <c r="AE19" i="40"/>
  <c r="AE20" i="40"/>
  <c r="AE21" i="40"/>
  <c r="AE22" i="40"/>
  <c r="AE23" i="40"/>
  <c r="AE24" i="40"/>
  <c r="AE25" i="40"/>
  <c r="AE26" i="40"/>
  <c r="AE27" i="40"/>
  <c r="AE28" i="40"/>
  <c r="AE29" i="40"/>
  <c r="AE30" i="40"/>
  <c r="AE31" i="40"/>
  <c r="AE32" i="40"/>
  <c r="AE33" i="40"/>
  <c r="AE34" i="40"/>
  <c r="AE35" i="40"/>
  <c r="AE36" i="40"/>
  <c r="AE37" i="40"/>
  <c r="AE38" i="40"/>
  <c r="AE39" i="40"/>
  <c r="AE40" i="40"/>
  <c r="AE41" i="40"/>
  <c r="AE42" i="40"/>
  <c r="AE43" i="40"/>
  <c r="AE44" i="40"/>
  <c r="AE45" i="40"/>
  <c r="AE46" i="40"/>
  <c r="AE47" i="40"/>
  <c r="AE48" i="40"/>
  <c r="AE49" i="40"/>
  <c r="AE50" i="40"/>
  <c r="AE51" i="40"/>
  <c r="AE52" i="40"/>
  <c r="AE53" i="40"/>
  <c r="AE54" i="40"/>
  <c r="AE55" i="40"/>
  <c r="AE56" i="40"/>
  <c r="AE57" i="40"/>
  <c r="AE58" i="40"/>
  <c r="AE59" i="40"/>
  <c r="AE60" i="40"/>
  <c r="AE61" i="40"/>
  <c r="AE62" i="40"/>
  <c r="AE63" i="40"/>
  <c r="AE64" i="40"/>
  <c r="AE65" i="40"/>
  <c r="AE66" i="40"/>
  <c r="AE67" i="40"/>
  <c r="AE68" i="40"/>
  <c r="AE69" i="40"/>
  <c r="AE70" i="40"/>
  <c r="AE71" i="40"/>
  <c r="AE72" i="40"/>
  <c r="AE10" i="41"/>
  <c r="AE10" i="42"/>
  <c r="AE10" i="43"/>
  <c r="AE10" i="45"/>
  <c r="AE10" i="46"/>
  <c r="AE10" i="47"/>
  <c r="AE10" i="48"/>
  <c r="AE10" i="49"/>
  <c r="AE10" i="50"/>
  <c r="AE10" i="51"/>
  <c r="AE10" i="52"/>
  <c r="AE10" i="53"/>
  <c r="AE10" i="54"/>
  <c r="AE10" i="55"/>
  <c r="AE10" i="56"/>
  <c r="AE10" i="57"/>
  <c r="AE10" i="58"/>
  <c r="AE10" i="59"/>
  <c r="AE10" i="60"/>
  <c r="AE10" i="61"/>
  <c r="AE10" i="62"/>
  <c r="AE10" i="63"/>
  <c r="AE10" i="64"/>
  <c r="AE10" i="65"/>
  <c r="AE10" i="66"/>
  <c r="AE10" i="67"/>
  <c r="AE10" i="68"/>
  <c r="AE10" i="69"/>
  <c r="AE10" i="70"/>
  <c r="AE10" i="72"/>
  <c r="AE10" i="74"/>
  <c r="AE10" i="75"/>
  <c r="AE10" i="79"/>
  <c r="AE10" i="40"/>
  <c r="L119" i="81"/>
  <c r="P105" i="81"/>
  <c r="O105" i="81"/>
  <c r="P104" i="81"/>
  <c r="O104" i="81"/>
  <c r="P103" i="81"/>
  <c r="O103" i="81"/>
  <c r="P102" i="81"/>
  <c r="O102" i="81"/>
  <c r="O101" i="81"/>
  <c r="N91" i="81"/>
  <c r="N87" i="81"/>
  <c r="D73" i="81"/>
  <c r="D68" i="81"/>
  <c r="C68" i="81"/>
  <c r="D67" i="81"/>
  <c r="C67" i="81"/>
  <c r="D66" i="81"/>
  <c r="C66" i="81"/>
  <c r="D65" i="81"/>
  <c r="C65" i="81"/>
  <c r="D64" i="81"/>
  <c r="C64" i="81"/>
  <c r="D63" i="81"/>
  <c r="C63" i="81"/>
  <c r="D62" i="81"/>
  <c r="C62" i="81"/>
  <c r="D61" i="81"/>
  <c r="C61" i="81"/>
  <c r="D60" i="81"/>
  <c r="C60" i="81"/>
  <c r="D59" i="81"/>
  <c r="C59" i="81"/>
  <c r="D58" i="81"/>
  <c r="C58" i="81"/>
  <c r="D57" i="81"/>
  <c r="C57" i="81"/>
  <c r="D56" i="81"/>
  <c r="C56" i="81"/>
  <c r="D55" i="81"/>
  <c r="C55" i="81"/>
  <c r="D54" i="81"/>
  <c r="C54" i="81"/>
  <c r="D53" i="81"/>
  <c r="C53" i="81"/>
  <c r="D52" i="81"/>
  <c r="C52" i="81"/>
  <c r="D51" i="81"/>
  <c r="C51" i="81"/>
  <c r="D50" i="81"/>
  <c r="C50" i="81"/>
  <c r="D49" i="81"/>
  <c r="C49" i="81"/>
  <c r="D48" i="81"/>
  <c r="C48" i="81"/>
  <c r="D47" i="81"/>
  <c r="C47" i="81"/>
  <c r="D46" i="81"/>
  <c r="C46" i="81"/>
  <c r="D45" i="81"/>
  <c r="C45" i="81"/>
  <c r="D44" i="81"/>
  <c r="C44" i="81"/>
  <c r="D43" i="81"/>
  <c r="C43" i="81"/>
  <c r="D42" i="81"/>
  <c r="E42" i="81" s="1"/>
  <c r="F42" i="81" s="1"/>
  <c r="G42" i="81" s="1"/>
  <c r="H42" i="81" s="1"/>
  <c r="I42" i="81" s="1"/>
  <c r="J42" i="81" s="1"/>
  <c r="K42" i="81" s="1"/>
  <c r="L42" i="81" s="1"/>
  <c r="M42" i="81" s="1"/>
  <c r="N42" i="81" s="1"/>
  <c r="O42" i="81" s="1"/>
  <c r="P42" i="81" s="1"/>
  <c r="Q42" i="81" s="1"/>
  <c r="R42" i="81" s="1"/>
  <c r="S42" i="81" s="1"/>
  <c r="T42" i="81" s="1"/>
  <c r="U42" i="81" s="1"/>
  <c r="V42" i="81" s="1"/>
  <c r="W42" i="81" s="1"/>
  <c r="X42" i="81" s="1"/>
  <c r="Y42" i="81" s="1"/>
  <c r="Z42" i="81" s="1"/>
  <c r="C42" i="81"/>
  <c r="D41" i="81"/>
  <c r="C41" i="81"/>
  <c r="D40" i="81"/>
  <c r="C40" i="81"/>
  <c r="D39" i="81"/>
  <c r="C39" i="81"/>
  <c r="D38" i="81"/>
  <c r="C38" i="81"/>
  <c r="D37" i="81"/>
  <c r="C37" i="81"/>
  <c r="D36" i="81"/>
  <c r="C36" i="81"/>
  <c r="D35" i="81"/>
  <c r="C35" i="81"/>
  <c r="D34" i="81"/>
  <c r="C34" i="81"/>
  <c r="D33" i="81"/>
  <c r="C33" i="81"/>
  <c r="D32" i="81"/>
  <c r="C32" i="81"/>
  <c r="D31" i="81"/>
  <c r="C31" i="81"/>
  <c r="D30" i="81"/>
  <c r="C30" i="81"/>
  <c r="D29" i="81"/>
  <c r="C29" i="81"/>
  <c r="D28" i="81"/>
  <c r="C28" i="81"/>
  <c r="D27" i="81"/>
  <c r="C27" i="81"/>
  <c r="D26" i="81"/>
  <c r="C26" i="81"/>
  <c r="C25" i="81"/>
  <c r="D24" i="81"/>
  <c r="C24" i="81"/>
  <c r="D23" i="81"/>
  <c r="C23" i="81"/>
  <c r="D22" i="81"/>
  <c r="C22" i="81"/>
  <c r="D21" i="81"/>
  <c r="C21" i="81"/>
  <c r="D20" i="81"/>
  <c r="C20" i="81"/>
  <c r="D19" i="81"/>
  <c r="C19" i="81"/>
  <c r="D18" i="81"/>
  <c r="C18" i="81"/>
  <c r="D17" i="81"/>
  <c r="C17" i="81"/>
  <c r="D16" i="81"/>
  <c r="C16" i="81"/>
  <c r="D15" i="81"/>
  <c r="C15" i="81"/>
  <c r="D14" i="81"/>
  <c r="C14" i="81"/>
  <c r="D13" i="81"/>
  <c r="C13" i="81"/>
  <c r="D12" i="81"/>
  <c r="C12" i="81"/>
  <c r="D11" i="81"/>
  <c r="C11" i="81"/>
  <c r="D10" i="81"/>
  <c r="C10" i="81"/>
  <c r="D9" i="81"/>
  <c r="C9" i="81"/>
  <c r="D8" i="81"/>
  <c r="C8" i="81"/>
  <c r="D7" i="81"/>
  <c r="C7" i="81"/>
  <c r="D6" i="81"/>
  <c r="C6" i="81"/>
  <c r="D5" i="81"/>
  <c r="C5" i="81"/>
  <c r="D4" i="81"/>
  <c r="C4" i="81"/>
  <c r="E3" i="81"/>
  <c r="F3" i="81" s="1"/>
  <c r="G3" i="81" s="1"/>
  <c r="H3" i="81" s="1"/>
  <c r="I3" i="81" s="1"/>
  <c r="J3" i="81" s="1"/>
  <c r="K3" i="81" s="1"/>
  <c r="L3" i="81" s="1"/>
  <c r="M3" i="81" s="1"/>
  <c r="N3" i="81" s="1"/>
  <c r="O3" i="81" s="1"/>
  <c r="P3" i="81" s="1"/>
  <c r="Q3" i="81" s="1"/>
  <c r="R3" i="81" s="1"/>
  <c r="S3" i="81" s="1"/>
  <c r="T3" i="81" s="1"/>
  <c r="U3" i="81" s="1"/>
  <c r="V3" i="81" s="1"/>
  <c r="W3" i="81" s="1"/>
  <c r="X3" i="81" s="1"/>
  <c r="Y3" i="81" s="1"/>
  <c r="Z3" i="81" s="1"/>
  <c r="AA3" i="81" s="1"/>
  <c r="AB3" i="81" s="1"/>
  <c r="AC3" i="81" s="1"/>
  <c r="AD3" i="81" s="1"/>
  <c r="AE3" i="81" s="1"/>
  <c r="AF3" i="81" s="1"/>
  <c r="AG3" i="81" s="1"/>
  <c r="AH3" i="81" s="1"/>
  <c r="AI3" i="81" s="1"/>
  <c r="AJ3" i="81" s="1"/>
  <c r="AK3" i="81" s="1"/>
  <c r="AL3" i="81" s="1"/>
  <c r="AM3" i="81" s="1"/>
  <c r="D3" i="81"/>
  <c r="D2" i="81"/>
  <c r="E2" i="81" s="1"/>
  <c r="D73" i="80"/>
  <c r="D68" i="80"/>
  <c r="C68" i="80"/>
  <c r="D67" i="80"/>
  <c r="C67" i="80"/>
  <c r="D66" i="80"/>
  <c r="C66" i="80"/>
  <c r="AO65" i="80"/>
  <c r="I65" i="80"/>
  <c r="J65" i="80" s="1"/>
  <c r="K65" i="80" s="1"/>
  <c r="L65" i="80" s="1"/>
  <c r="M65" i="80" s="1"/>
  <c r="N65" i="80" s="1"/>
  <c r="O65" i="80" s="1"/>
  <c r="P65" i="80" s="1"/>
  <c r="Q65" i="80" s="1"/>
  <c r="R65" i="80" s="1"/>
  <c r="S65" i="80" s="1"/>
  <c r="T65" i="80" s="1"/>
  <c r="U65" i="80" s="1"/>
  <c r="V65" i="80" s="1"/>
  <c r="W65" i="80" s="1"/>
  <c r="X65" i="80" s="1"/>
  <c r="Y65" i="80" s="1"/>
  <c r="Z65" i="80" s="1"/>
  <c r="AA65" i="80" s="1"/>
  <c r="AB65" i="80" s="1"/>
  <c r="AC65" i="80" s="1"/>
  <c r="AD65" i="80" s="1"/>
  <c r="AE65" i="80" s="1"/>
  <c r="AF65" i="80" s="1"/>
  <c r="AG65" i="80" s="1"/>
  <c r="AH65" i="80" s="1"/>
  <c r="AI65" i="80" s="1"/>
  <c r="AJ65" i="80" s="1"/>
  <c r="C65" i="80"/>
  <c r="D65" i="80" s="1"/>
  <c r="E65" i="80" s="1"/>
  <c r="F65" i="80" s="1"/>
  <c r="G65" i="80" s="1"/>
  <c r="H65" i="80" s="1"/>
  <c r="D64" i="80"/>
  <c r="C64" i="80"/>
  <c r="D63" i="80"/>
  <c r="C63" i="80"/>
  <c r="D62" i="80"/>
  <c r="C62" i="80"/>
  <c r="D61" i="80"/>
  <c r="C61" i="80"/>
  <c r="D60" i="80"/>
  <c r="C60" i="80"/>
  <c r="D59" i="80"/>
  <c r="C59" i="80"/>
  <c r="D58" i="80"/>
  <c r="C58" i="80"/>
  <c r="D57" i="80"/>
  <c r="C57" i="80"/>
  <c r="D56" i="80"/>
  <c r="C56" i="80"/>
  <c r="D55" i="80"/>
  <c r="C55" i="80"/>
  <c r="D54" i="80"/>
  <c r="C54" i="80"/>
  <c r="D53" i="80"/>
  <c r="C53" i="80"/>
  <c r="D52" i="80"/>
  <c r="C52" i="80"/>
  <c r="D51" i="80"/>
  <c r="C51" i="80"/>
  <c r="D50" i="80"/>
  <c r="C50" i="80"/>
  <c r="D49" i="80"/>
  <c r="C49" i="80"/>
  <c r="D48" i="80"/>
  <c r="C48" i="80"/>
  <c r="D47" i="80"/>
  <c r="C47" i="80"/>
  <c r="D46" i="80"/>
  <c r="C46" i="80"/>
  <c r="D45" i="80"/>
  <c r="C45" i="80"/>
  <c r="D44" i="80"/>
  <c r="C44" i="80"/>
  <c r="D43" i="80"/>
  <c r="C43" i="80"/>
  <c r="D42" i="80"/>
  <c r="C42" i="80"/>
  <c r="D41" i="80"/>
  <c r="C41" i="80"/>
  <c r="D40" i="80"/>
  <c r="C40" i="80"/>
  <c r="D39" i="80"/>
  <c r="C39" i="80"/>
  <c r="D38" i="80"/>
  <c r="C38" i="80"/>
  <c r="D37" i="80"/>
  <c r="C37" i="80"/>
  <c r="D36" i="80"/>
  <c r="C36" i="80"/>
  <c r="D35" i="80"/>
  <c r="C35" i="80"/>
  <c r="D34" i="80"/>
  <c r="C34" i="80"/>
  <c r="D33" i="80"/>
  <c r="C33" i="80"/>
  <c r="D32" i="80"/>
  <c r="C32" i="80"/>
  <c r="D31" i="80"/>
  <c r="C31" i="80"/>
  <c r="D30" i="80"/>
  <c r="C30" i="80"/>
  <c r="D29" i="80"/>
  <c r="C29" i="80"/>
  <c r="D28" i="80"/>
  <c r="C28" i="80"/>
  <c r="D27" i="80"/>
  <c r="C27" i="80"/>
  <c r="D26" i="80"/>
  <c r="C26" i="80"/>
  <c r="D25" i="80"/>
  <c r="C25" i="80"/>
  <c r="D24" i="80"/>
  <c r="C24" i="80"/>
  <c r="D23" i="80"/>
  <c r="C23" i="80"/>
  <c r="D22" i="80"/>
  <c r="C22" i="80"/>
  <c r="D21" i="80"/>
  <c r="C21" i="80"/>
  <c r="D20" i="80"/>
  <c r="C20" i="80"/>
  <c r="D19" i="80"/>
  <c r="C19" i="80"/>
  <c r="D18" i="80"/>
  <c r="C18" i="80"/>
  <c r="D17" i="80"/>
  <c r="C17" i="80"/>
  <c r="D16" i="80"/>
  <c r="C16" i="80"/>
  <c r="D15" i="80"/>
  <c r="C15" i="80"/>
  <c r="D14" i="80"/>
  <c r="C14" i="80"/>
  <c r="C13" i="80"/>
  <c r="D12" i="80"/>
  <c r="C12" i="80"/>
  <c r="D11" i="80"/>
  <c r="C11" i="80"/>
  <c r="D10" i="80"/>
  <c r="C10" i="80"/>
  <c r="D9" i="80"/>
  <c r="C9" i="80"/>
  <c r="D8" i="80"/>
  <c r="C8" i="80"/>
  <c r="D7" i="80"/>
  <c r="C7" i="80"/>
  <c r="D6" i="80"/>
  <c r="C6" i="80"/>
  <c r="D5" i="80"/>
  <c r="C5" i="80"/>
  <c r="D4" i="80"/>
  <c r="C4" i="80"/>
  <c r="D3" i="80"/>
  <c r="E3" i="80" s="1"/>
  <c r="F3" i="80" s="1"/>
  <c r="G3" i="80" s="1"/>
  <c r="H3" i="80" s="1"/>
  <c r="I3" i="80" s="1"/>
  <c r="J3" i="80" s="1"/>
  <c r="K3" i="80" s="1"/>
  <c r="L3" i="80" s="1"/>
  <c r="M3" i="80" s="1"/>
  <c r="N3" i="80" s="1"/>
  <c r="O3" i="80" s="1"/>
  <c r="P3" i="80" s="1"/>
  <c r="Q3" i="80" s="1"/>
  <c r="R3" i="80" s="1"/>
  <c r="S3" i="80" s="1"/>
  <c r="T3" i="80" s="1"/>
  <c r="U3" i="80" s="1"/>
  <c r="V3" i="80" s="1"/>
  <c r="W3" i="80" s="1"/>
  <c r="X3" i="80" s="1"/>
  <c r="Y3" i="80" s="1"/>
  <c r="Z3" i="80" s="1"/>
  <c r="AA3" i="80" s="1"/>
  <c r="AB3" i="80" s="1"/>
  <c r="AC3" i="80" s="1"/>
  <c r="AD3" i="80" s="1"/>
  <c r="AE3" i="80" s="1"/>
  <c r="AF3" i="80" s="1"/>
  <c r="AG3" i="80" s="1"/>
  <c r="AH3" i="80" s="1"/>
  <c r="AI3" i="80" s="1"/>
  <c r="AJ3" i="80" s="1"/>
  <c r="AK3" i="80" s="1"/>
  <c r="AL3" i="80" s="1"/>
  <c r="AM3" i="80" s="1"/>
  <c r="E2" i="80"/>
  <c r="D2" i="80"/>
  <c r="AC78" i="79"/>
  <c r="AB78" i="79"/>
  <c r="AA78" i="79"/>
  <c r="Z78" i="79"/>
  <c r="Y78" i="79"/>
  <c r="X78" i="79"/>
  <c r="W78" i="79"/>
  <c r="V78" i="79"/>
  <c r="U78" i="79"/>
  <c r="T78" i="79"/>
  <c r="S78" i="79"/>
  <c r="R78" i="79"/>
  <c r="Q78" i="79"/>
  <c r="P78" i="79"/>
  <c r="O78" i="79"/>
  <c r="N78" i="79"/>
  <c r="M78" i="79"/>
  <c r="L78" i="79"/>
  <c r="K78" i="79"/>
  <c r="J78" i="79"/>
  <c r="I78" i="79"/>
  <c r="H78" i="79"/>
  <c r="G78" i="79"/>
  <c r="F78" i="79"/>
  <c r="E78" i="79"/>
  <c r="D78" i="79"/>
  <c r="P126" i="76"/>
  <c r="T112" i="76"/>
  <c r="T111" i="76"/>
  <c r="T110" i="76"/>
  <c r="T109" i="76"/>
  <c r="S112" i="76"/>
  <c r="S111" i="76"/>
  <c r="S110" i="76"/>
  <c r="S109" i="76"/>
  <c r="S108" i="76"/>
  <c r="R98" i="76"/>
  <c r="R94" i="76"/>
  <c r="C9" i="77" l="1"/>
  <c r="D126" i="77"/>
  <c r="C14" i="77"/>
  <c r="D125" i="77"/>
  <c r="C10" i="77"/>
  <c r="D127" i="77"/>
  <c r="C4" i="77"/>
  <c r="D15" i="77"/>
  <c r="D76" i="77" s="1"/>
  <c r="L76" i="86"/>
  <c r="P76" i="86"/>
  <c r="D76" i="86"/>
  <c r="E76" i="86"/>
  <c r="M76" i="86"/>
  <c r="Q76" i="86"/>
  <c r="J76" i="86"/>
  <c r="N76" i="86"/>
  <c r="H76" i="86"/>
  <c r="F76" i="86"/>
  <c r="K76" i="86"/>
  <c r="O76" i="86"/>
  <c r="I76" i="86"/>
  <c r="G76" i="86"/>
  <c r="F18" i="82"/>
  <c r="F17" i="82"/>
  <c r="F16" i="82"/>
  <c r="F15" i="82"/>
  <c r="F14" i="82"/>
  <c r="F13" i="82"/>
  <c r="F12" i="82"/>
  <c r="F11" i="82"/>
  <c r="F10" i="82"/>
  <c r="F9" i="82"/>
  <c r="F8" i="82"/>
  <c r="F7" i="82"/>
  <c r="AO42" i="81"/>
  <c r="AA42" i="81"/>
  <c r="AB42" i="81" s="1"/>
  <c r="AC42" i="81" s="1"/>
  <c r="AD42" i="81" s="1"/>
  <c r="AE42" i="81" s="1"/>
  <c r="AF42" i="81" s="1"/>
  <c r="AG42" i="81" s="1"/>
  <c r="AH42" i="81" s="1"/>
  <c r="AI42" i="81" s="1"/>
  <c r="AJ42" i="81" s="1"/>
  <c r="F2" i="81"/>
  <c r="C69" i="81"/>
  <c r="E73" i="81"/>
  <c r="C69" i="80"/>
  <c r="F2" i="80"/>
  <c r="AK65" i="80"/>
  <c r="AL65" i="80" s="1"/>
  <c r="AT65" i="80"/>
  <c r="E73" i="80"/>
  <c r="H80" i="76"/>
  <c r="I80" i="77"/>
  <c r="J80" i="77" s="1"/>
  <c r="K80" i="77" s="1"/>
  <c r="L80" i="77" s="1"/>
  <c r="M80" i="77" s="1"/>
  <c r="H72" i="77"/>
  <c r="I72" i="77" s="1"/>
  <c r="J72" i="77" s="1"/>
  <c r="K72" i="77" s="1"/>
  <c r="L72" i="77" s="1"/>
  <c r="M72" i="77" s="1"/>
  <c r="N72" i="77" s="1"/>
  <c r="O72" i="77" s="1"/>
  <c r="P72" i="77" s="1"/>
  <c r="Q72" i="77" s="1"/>
  <c r="R72" i="77" s="1"/>
  <c r="S72" i="77" s="1"/>
  <c r="T72" i="77" s="1"/>
  <c r="U72" i="77" s="1"/>
  <c r="V72" i="77" s="1"/>
  <c r="W72" i="77" s="1"/>
  <c r="X72" i="77" s="1"/>
  <c r="Y72" i="77" s="1"/>
  <c r="Z72" i="77" s="1"/>
  <c r="AA72" i="77" s="1"/>
  <c r="AB72" i="77" s="1"/>
  <c r="AC72" i="77" s="1"/>
  <c r="AD72" i="77" s="1"/>
  <c r="AE72" i="77" s="1"/>
  <c r="AF72" i="77" s="1"/>
  <c r="AG72" i="77" s="1"/>
  <c r="AH72" i="77" s="1"/>
  <c r="AI72" i="77" s="1"/>
  <c r="AJ72" i="77" s="1"/>
  <c r="AK72" i="77" s="1"/>
  <c r="AL72" i="77" s="1"/>
  <c r="AM72" i="77" s="1"/>
  <c r="AN72" i="77" s="1"/>
  <c r="AO72" i="77" s="1"/>
  <c r="AP72" i="77" s="1"/>
  <c r="AQ72" i="77" s="1"/>
  <c r="I48" i="77"/>
  <c r="H48" i="77"/>
  <c r="I65" i="77"/>
  <c r="H65" i="77"/>
  <c r="I32" i="77"/>
  <c r="H32" i="77"/>
  <c r="I55" i="77"/>
  <c r="H55" i="77"/>
  <c r="I64" i="77"/>
  <c r="H64" i="77"/>
  <c r="I59" i="77"/>
  <c r="H59" i="77"/>
  <c r="I42" i="77"/>
  <c r="H42" i="77"/>
  <c r="I35" i="77"/>
  <c r="H35" i="77"/>
  <c r="I50" i="77"/>
  <c r="H50" i="77"/>
  <c r="I62" i="77"/>
  <c r="H62" i="77"/>
  <c r="I31" i="77"/>
  <c r="H31" i="77"/>
  <c r="I15" i="77"/>
  <c r="H15" i="77"/>
  <c r="I51" i="77"/>
  <c r="H51" i="77"/>
  <c r="I60" i="77"/>
  <c r="H60" i="77"/>
  <c r="I23" i="77"/>
  <c r="H23" i="77"/>
  <c r="I30" i="77"/>
  <c r="H30" i="77"/>
  <c r="I37" i="77"/>
  <c r="H37" i="77"/>
  <c r="I68" i="77"/>
  <c r="H68" i="77"/>
  <c r="I52" i="77"/>
  <c r="H52" i="77"/>
  <c r="I57" i="77"/>
  <c r="H57" i="77"/>
  <c r="I71" i="77"/>
  <c r="H71" i="77"/>
  <c r="I67" i="77"/>
  <c r="H67" i="77"/>
  <c r="I54" i="77"/>
  <c r="H54" i="77"/>
  <c r="I66" i="77"/>
  <c r="H66" i="77"/>
  <c r="I63" i="77"/>
  <c r="H63" i="77"/>
  <c r="I47" i="77"/>
  <c r="H47" i="77"/>
  <c r="I75" i="77"/>
  <c r="H75" i="77"/>
  <c r="I69" i="77"/>
  <c r="H69" i="77"/>
  <c r="I70" i="77"/>
  <c r="H70" i="77"/>
  <c r="I74" i="77"/>
  <c r="H74" i="77"/>
  <c r="I73" i="77"/>
  <c r="H73" i="77"/>
  <c r="I39" i="77"/>
  <c r="H39" i="77"/>
  <c r="I46" i="77"/>
  <c r="H46" i="77"/>
  <c r="I41" i="77"/>
  <c r="H41" i="77"/>
  <c r="I49" i="77"/>
  <c r="H49" i="77"/>
  <c r="I61" i="77"/>
  <c r="H61" i="77"/>
  <c r="I12" i="77"/>
  <c r="H12" i="77"/>
  <c r="I38" i="77"/>
  <c r="H38" i="77"/>
  <c r="I36" i="77"/>
  <c r="H36" i="77"/>
  <c r="I40" i="77"/>
  <c r="H40" i="77"/>
  <c r="I29" i="77"/>
  <c r="H29" i="77"/>
  <c r="I33" i="77"/>
  <c r="H33" i="77"/>
  <c r="I28" i="77"/>
  <c r="H28" i="77"/>
  <c r="I14" i="77"/>
  <c r="H14" i="77"/>
  <c r="I8" i="77"/>
  <c r="H8" i="77"/>
  <c r="I26" i="77"/>
  <c r="H26" i="77"/>
  <c r="I58" i="77"/>
  <c r="H58" i="77"/>
  <c r="I56" i="77"/>
  <c r="H56" i="77"/>
  <c r="I53" i="77"/>
  <c r="H53" i="77"/>
  <c r="I45" i="77"/>
  <c r="H45" i="77"/>
  <c r="I34" i="77"/>
  <c r="H34" i="77"/>
  <c r="I10" i="77"/>
  <c r="H10" i="77"/>
  <c r="I6" i="77"/>
  <c r="H6" i="77"/>
  <c r="I27" i="77"/>
  <c r="H27" i="77"/>
  <c r="I4" i="77"/>
  <c r="I9" i="77"/>
  <c r="H9" i="77"/>
  <c r="I44" i="77"/>
  <c r="H44" i="77"/>
  <c r="I24" i="77"/>
  <c r="H24" i="77"/>
  <c r="H13" i="77"/>
  <c r="I22" i="77"/>
  <c r="H22" i="77"/>
  <c r="I7" i="77"/>
  <c r="H7" i="77"/>
  <c r="I25" i="77"/>
  <c r="H25" i="77"/>
  <c r="I11" i="77"/>
  <c r="H11" i="77"/>
  <c r="I5" i="77"/>
  <c r="H5" i="77"/>
  <c r="I3" i="77"/>
  <c r="I2" i="77"/>
  <c r="J2" i="77" s="1"/>
  <c r="K2" i="77" s="1"/>
  <c r="G42" i="76"/>
  <c r="H42" i="76" s="1"/>
  <c r="I42" i="76" s="1"/>
  <c r="J42" i="76" s="1"/>
  <c r="K42" i="76" s="1"/>
  <c r="L42" i="76" s="1"/>
  <c r="M42" i="76" s="1"/>
  <c r="N42" i="76" s="1"/>
  <c r="O42" i="76" s="1"/>
  <c r="P42" i="76" s="1"/>
  <c r="Q42" i="76" s="1"/>
  <c r="R42" i="76" s="1"/>
  <c r="S42" i="76" s="1"/>
  <c r="T42" i="76" s="1"/>
  <c r="U42" i="76" s="1"/>
  <c r="V42" i="76" s="1"/>
  <c r="W42" i="76" s="1"/>
  <c r="X42" i="76" s="1"/>
  <c r="Y42" i="76" s="1"/>
  <c r="Z42" i="76" s="1"/>
  <c r="AA42" i="76" s="1"/>
  <c r="AB42" i="76" s="1"/>
  <c r="AC42" i="76" s="1"/>
  <c r="AD42" i="76" s="1"/>
  <c r="AE42" i="76" s="1"/>
  <c r="AF42" i="76" s="1"/>
  <c r="AG42" i="76" s="1"/>
  <c r="AH42" i="76" s="1"/>
  <c r="AI42" i="76" s="1"/>
  <c r="AJ42" i="76" s="1"/>
  <c r="AK42" i="76" s="1"/>
  <c r="AL42" i="76" s="1"/>
  <c r="AM42" i="76" s="1"/>
  <c r="AN42" i="76" s="1"/>
  <c r="AO42" i="76" s="1"/>
  <c r="AP42" i="76" s="1"/>
  <c r="H30" i="76"/>
  <c r="G30" i="76"/>
  <c r="H75" i="76"/>
  <c r="G75" i="76"/>
  <c r="H74" i="76"/>
  <c r="G74" i="76"/>
  <c r="H40" i="76"/>
  <c r="G40" i="76"/>
  <c r="H73" i="76"/>
  <c r="G73" i="76"/>
  <c r="H72" i="76"/>
  <c r="G72" i="76"/>
  <c r="H71" i="76"/>
  <c r="G71" i="76"/>
  <c r="H38" i="76"/>
  <c r="G38" i="76"/>
  <c r="H41" i="76"/>
  <c r="G41" i="76"/>
  <c r="H70" i="76"/>
  <c r="G70" i="76"/>
  <c r="H16" i="76"/>
  <c r="G16" i="76"/>
  <c r="H69" i="76"/>
  <c r="G69" i="76"/>
  <c r="H68" i="76"/>
  <c r="G68" i="76"/>
  <c r="H67" i="76"/>
  <c r="G67" i="76"/>
  <c r="H66" i="76"/>
  <c r="G66" i="76"/>
  <c r="H65" i="76"/>
  <c r="G65" i="76"/>
  <c r="H64" i="76"/>
  <c r="G64" i="76"/>
  <c r="H63" i="76"/>
  <c r="G63" i="76"/>
  <c r="H18" i="76"/>
  <c r="G18" i="76"/>
  <c r="H20" i="76"/>
  <c r="G20" i="76"/>
  <c r="H62" i="76"/>
  <c r="G62" i="76"/>
  <c r="H61" i="76"/>
  <c r="G61" i="76"/>
  <c r="H19" i="76"/>
  <c r="G19" i="76"/>
  <c r="H60" i="76"/>
  <c r="G60" i="76"/>
  <c r="H59" i="76"/>
  <c r="G59" i="76"/>
  <c r="H23" i="76"/>
  <c r="G23" i="76"/>
  <c r="H26" i="76"/>
  <c r="G26" i="76"/>
  <c r="H58" i="76"/>
  <c r="G58" i="76"/>
  <c r="H57" i="76"/>
  <c r="G57" i="76"/>
  <c r="H56" i="76"/>
  <c r="G56" i="76"/>
  <c r="H14" i="76"/>
  <c r="G14" i="76"/>
  <c r="H13" i="76"/>
  <c r="G13" i="76"/>
  <c r="H33" i="76"/>
  <c r="G33" i="76"/>
  <c r="H24" i="76"/>
  <c r="G24" i="76"/>
  <c r="H8" i="76"/>
  <c r="G8" i="76"/>
  <c r="H48" i="76"/>
  <c r="G48" i="76"/>
  <c r="H9" i="76"/>
  <c r="G9" i="76"/>
  <c r="H37" i="76"/>
  <c r="G37" i="76"/>
  <c r="H47" i="76"/>
  <c r="G47" i="76"/>
  <c r="H28" i="76"/>
  <c r="G28" i="76"/>
  <c r="H11" i="76"/>
  <c r="G11" i="76"/>
  <c r="H10" i="76"/>
  <c r="G10" i="76"/>
  <c r="H32" i="76"/>
  <c r="G32" i="76"/>
  <c r="H6" i="76"/>
  <c r="G6" i="76"/>
  <c r="H4" i="76"/>
  <c r="G4" i="76"/>
  <c r="H15" i="76"/>
  <c r="G15" i="76"/>
  <c r="H36" i="76"/>
  <c r="G36" i="76"/>
  <c r="H39" i="76"/>
  <c r="G39" i="76"/>
  <c r="H27" i="76"/>
  <c r="G27" i="76"/>
  <c r="H35" i="76"/>
  <c r="G35" i="76"/>
  <c r="H46" i="76"/>
  <c r="G46" i="76"/>
  <c r="H7" i="76"/>
  <c r="G7" i="76"/>
  <c r="H22" i="76"/>
  <c r="G22" i="76"/>
  <c r="H45" i="76"/>
  <c r="G45" i="76"/>
  <c r="H5" i="76"/>
  <c r="G5" i="76"/>
  <c r="H21" i="76"/>
  <c r="G21" i="76"/>
  <c r="H44" i="76"/>
  <c r="G44" i="76"/>
  <c r="H31" i="76"/>
  <c r="G31" i="76"/>
  <c r="G25" i="76"/>
  <c r="H43" i="76"/>
  <c r="G43" i="76"/>
  <c r="H17" i="76"/>
  <c r="G17" i="76"/>
  <c r="H34" i="76"/>
  <c r="G34" i="76"/>
  <c r="H29" i="76"/>
  <c r="G29" i="76"/>
  <c r="H12" i="76"/>
  <c r="G12" i="76"/>
  <c r="H3" i="76"/>
  <c r="H2" i="76"/>
  <c r="I2" i="76" s="1"/>
  <c r="AL3" i="71"/>
  <c r="AL2" i="71"/>
  <c r="AK3" i="71"/>
  <c r="AK2" i="71"/>
  <c r="D3" i="71"/>
  <c r="E3" i="71" s="1"/>
  <c r="F3" i="71" s="1"/>
  <c r="G3" i="71" s="1"/>
  <c r="H3" i="71" s="1"/>
  <c r="I3" i="71" s="1"/>
  <c r="J3" i="71" s="1"/>
  <c r="K3" i="71" s="1"/>
  <c r="L3" i="71" s="1"/>
  <c r="M3" i="71" s="1"/>
  <c r="N3" i="71" s="1"/>
  <c r="O3" i="71" s="1"/>
  <c r="P3" i="71" s="1"/>
  <c r="Q3" i="71" s="1"/>
  <c r="R3" i="71" s="1"/>
  <c r="S3" i="71" s="1"/>
  <c r="T3" i="71" s="1"/>
  <c r="U3" i="71" s="1"/>
  <c r="V3" i="71" s="1"/>
  <c r="W3" i="71" s="1"/>
  <c r="X3" i="71" s="1"/>
  <c r="Y3" i="71" s="1"/>
  <c r="Z3" i="71" s="1"/>
  <c r="AA3" i="71" s="1"/>
  <c r="AB3" i="71" s="1"/>
  <c r="AC3" i="71" s="1"/>
  <c r="AD3" i="71" s="1"/>
  <c r="AE3" i="71" s="1"/>
  <c r="AF3" i="71" s="1"/>
  <c r="AG3" i="71" s="1"/>
  <c r="AH3" i="71" s="1"/>
  <c r="AI3" i="71" s="1"/>
  <c r="AJ3" i="71" s="1"/>
  <c r="E2" i="71"/>
  <c r="F2" i="71" s="1"/>
  <c r="G2" i="71" s="1"/>
  <c r="H2" i="71" s="1"/>
  <c r="I2" i="71" s="1"/>
  <c r="J2" i="71" s="1"/>
  <c r="K2" i="71" s="1"/>
  <c r="L2" i="71" s="1"/>
  <c r="M2" i="71" s="1"/>
  <c r="N2" i="71" s="1"/>
  <c r="O2" i="71" s="1"/>
  <c r="P2" i="71" s="1"/>
  <c r="Q2" i="71" s="1"/>
  <c r="R2" i="71" s="1"/>
  <c r="S2" i="71" s="1"/>
  <c r="T2" i="71" s="1"/>
  <c r="U2" i="71" s="1"/>
  <c r="V2" i="71" s="1"/>
  <c r="W2" i="71" s="1"/>
  <c r="X2" i="71" s="1"/>
  <c r="Y2" i="71" s="1"/>
  <c r="Z2" i="71" s="1"/>
  <c r="AA2" i="71" s="1"/>
  <c r="AB2" i="71" s="1"/>
  <c r="AC2" i="71" s="1"/>
  <c r="AD2" i="71" s="1"/>
  <c r="AE2" i="71" s="1"/>
  <c r="AF2" i="71" s="1"/>
  <c r="AG2" i="71" s="1"/>
  <c r="AH2" i="71" s="1"/>
  <c r="AI2" i="71" s="1"/>
  <c r="AJ2" i="71" s="1"/>
  <c r="D2" i="71"/>
  <c r="AL74" i="37"/>
  <c r="AK74" i="37"/>
  <c r="AJ74" i="37"/>
  <c r="AI74" i="37"/>
  <c r="AH74" i="37"/>
  <c r="E3" i="37"/>
  <c r="F3" i="37" s="1"/>
  <c r="G3" i="37" s="1"/>
  <c r="H3" i="37" s="1"/>
  <c r="I3" i="37" s="1"/>
  <c r="J3" i="37" s="1"/>
  <c r="K3" i="37" s="1"/>
  <c r="L3" i="37" s="1"/>
  <c r="M3" i="37" s="1"/>
  <c r="N3" i="37" s="1"/>
  <c r="O3" i="37" s="1"/>
  <c r="P3" i="37" s="1"/>
  <c r="Q3" i="37" s="1"/>
  <c r="R3" i="37" s="1"/>
  <c r="S3" i="37" s="1"/>
  <c r="T3" i="37" s="1"/>
  <c r="U3" i="37" s="1"/>
  <c r="V3" i="37" s="1"/>
  <c r="W3" i="37" s="1"/>
  <c r="X3" i="37" s="1"/>
  <c r="Y3" i="37" s="1"/>
  <c r="Z3" i="37" s="1"/>
  <c r="AA3" i="37" s="1"/>
  <c r="AB3" i="37" s="1"/>
  <c r="AC3" i="37" s="1"/>
  <c r="AD3" i="37" s="1"/>
  <c r="AE3" i="37" s="1"/>
  <c r="AF3" i="37" s="1"/>
  <c r="AG3" i="37" s="1"/>
  <c r="AH3" i="37" s="1"/>
  <c r="AI3" i="37" s="1"/>
  <c r="AJ3" i="37" s="1"/>
  <c r="AK3" i="37" s="1"/>
  <c r="AL3" i="37" s="1"/>
  <c r="D3" i="37"/>
  <c r="E2" i="37"/>
  <c r="F2" i="37" s="1"/>
  <c r="G2" i="37" s="1"/>
  <c r="H2" i="37" s="1"/>
  <c r="I2" i="37" s="1"/>
  <c r="J2" i="37" s="1"/>
  <c r="K2" i="37" s="1"/>
  <c r="L2" i="37" s="1"/>
  <c r="M2" i="37" s="1"/>
  <c r="N2" i="37" s="1"/>
  <c r="O2" i="37" s="1"/>
  <c r="P2" i="37" s="1"/>
  <c r="Q2" i="37" s="1"/>
  <c r="R2" i="37" s="1"/>
  <c r="S2" i="37" s="1"/>
  <c r="T2" i="37" s="1"/>
  <c r="U2" i="37" s="1"/>
  <c r="V2" i="37" s="1"/>
  <c r="W2" i="37" s="1"/>
  <c r="X2" i="37" s="1"/>
  <c r="Y2" i="37" s="1"/>
  <c r="Z2" i="37" s="1"/>
  <c r="AA2" i="37" s="1"/>
  <c r="AB2" i="37" s="1"/>
  <c r="AC2" i="37" s="1"/>
  <c r="AD2" i="37" s="1"/>
  <c r="AE2" i="37" s="1"/>
  <c r="AF2" i="37" s="1"/>
  <c r="AG2" i="37" s="1"/>
  <c r="AH2" i="37" s="1"/>
  <c r="AI2" i="37" s="1"/>
  <c r="AJ2" i="37" s="1"/>
  <c r="AK2" i="37" s="1"/>
  <c r="AL2" i="37" s="1"/>
  <c r="D2" i="37"/>
  <c r="AC78" i="75"/>
  <c r="AB78" i="75"/>
  <c r="AA78" i="75"/>
  <c r="Z78" i="75"/>
  <c r="Y78" i="75"/>
  <c r="X78" i="75"/>
  <c r="W78" i="75"/>
  <c r="V78" i="75"/>
  <c r="U78" i="75"/>
  <c r="T78" i="75"/>
  <c r="S78" i="75"/>
  <c r="R78" i="75"/>
  <c r="Q78" i="75"/>
  <c r="P78" i="75"/>
  <c r="O78" i="75"/>
  <c r="N78" i="75"/>
  <c r="M78" i="75"/>
  <c r="L78" i="75"/>
  <c r="K78" i="75"/>
  <c r="J78" i="75"/>
  <c r="I78" i="75"/>
  <c r="H78" i="75"/>
  <c r="G78" i="75"/>
  <c r="F78" i="75"/>
  <c r="E78" i="75"/>
  <c r="D78" i="75"/>
  <c r="AC79" i="74"/>
  <c r="AB79" i="74"/>
  <c r="AA79" i="74"/>
  <c r="Z79" i="74"/>
  <c r="Y79" i="74"/>
  <c r="X79" i="74"/>
  <c r="W79" i="74"/>
  <c r="V79" i="74"/>
  <c r="U79" i="74"/>
  <c r="T79" i="74"/>
  <c r="S79" i="74"/>
  <c r="R79" i="74"/>
  <c r="Q79" i="74"/>
  <c r="P79" i="74"/>
  <c r="O79" i="74"/>
  <c r="N79" i="74"/>
  <c r="M79" i="74"/>
  <c r="L79" i="74"/>
  <c r="K79" i="74"/>
  <c r="J79" i="74"/>
  <c r="I79" i="74"/>
  <c r="H79" i="74"/>
  <c r="G79" i="74"/>
  <c r="F79" i="74"/>
  <c r="E79" i="74"/>
  <c r="D79" i="74"/>
  <c r="D79" i="72"/>
  <c r="AC79" i="72"/>
  <c r="AB79" i="72"/>
  <c r="AA79" i="72"/>
  <c r="Z79" i="72"/>
  <c r="Y79" i="72"/>
  <c r="X79" i="72"/>
  <c r="W79" i="72"/>
  <c r="V79" i="72"/>
  <c r="U79" i="72"/>
  <c r="T79" i="72"/>
  <c r="S79" i="72"/>
  <c r="R79" i="72"/>
  <c r="Q79" i="72"/>
  <c r="P79" i="72"/>
  <c r="O79" i="72"/>
  <c r="N79" i="72"/>
  <c r="M79" i="72"/>
  <c r="L79" i="72"/>
  <c r="K79" i="72"/>
  <c r="J79" i="72"/>
  <c r="I79" i="72"/>
  <c r="H79" i="72"/>
  <c r="G79" i="72"/>
  <c r="F79" i="72"/>
  <c r="E79" i="72"/>
  <c r="E98" i="71"/>
  <c r="D98" i="71"/>
  <c r="C98" i="71"/>
  <c r="AS50" i="77"/>
  <c r="AS52" i="77"/>
  <c r="C4" i="76"/>
  <c r="E6" i="76"/>
  <c r="AS55" i="77"/>
  <c r="AR48" i="76"/>
  <c r="AS34" i="76"/>
  <c r="C68" i="76"/>
  <c r="D54" i="76"/>
  <c r="D71" i="76"/>
  <c r="AR16" i="76"/>
  <c r="D42" i="76"/>
  <c r="E57" i="76"/>
  <c r="D14" i="76"/>
  <c r="AT30" i="76"/>
  <c r="AU10" i="77"/>
  <c r="AT12" i="76"/>
  <c r="C62" i="76"/>
  <c r="D47" i="76"/>
  <c r="AT37" i="76"/>
  <c r="AT44" i="77"/>
  <c r="D35" i="76"/>
  <c r="AS47" i="76"/>
  <c r="AS39" i="76"/>
  <c r="AR62" i="76"/>
  <c r="F34" i="76"/>
  <c r="C42" i="76"/>
  <c r="AS61" i="77"/>
  <c r="AR44" i="76"/>
  <c r="AU65" i="77"/>
  <c r="AR33" i="76"/>
  <c r="D50" i="76"/>
  <c r="E48" i="76"/>
  <c r="C48" i="76"/>
  <c r="C33" i="76"/>
  <c r="AU40" i="77"/>
  <c r="AU63" i="77"/>
  <c r="F18" i="76"/>
  <c r="AS23" i="77"/>
  <c r="C54" i="76"/>
  <c r="AT27" i="76"/>
  <c r="F37" i="76"/>
  <c r="C56" i="76"/>
  <c r="AT39" i="76"/>
  <c r="AT24" i="77"/>
  <c r="AT67" i="77"/>
  <c r="F54" i="76"/>
  <c r="AU14" i="77"/>
  <c r="AU34" i="77"/>
  <c r="D22" i="76"/>
  <c r="AS7" i="76"/>
  <c r="E60" i="76"/>
  <c r="AT31" i="76"/>
  <c r="AT60" i="77"/>
  <c r="E38" i="76"/>
  <c r="AU28" i="77"/>
  <c r="AS4" i="77"/>
  <c r="AS74" i="77"/>
  <c r="C61" i="76"/>
  <c r="F7" i="76"/>
  <c r="AT5" i="76"/>
  <c r="AT9" i="77"/>
  <c r="AU39" i="77"/>
  <c r="F61" i="76"/>
  <c r="E50" i="76"/>
  <c r="F43" i="76"/>
  <c r="AU52" i="77"/>
  <c r="E51" i="76"/>
  <c r="AS56" i="76"/>
  <c r="F13" i="76"/>
  <c r="C40" i="76"/>
  <c r="AS13" i="77"/>
  <c r="AT39" i="77"/>
  <c r="AS60" i="76"/>
  <c r="AT72" i="76"/>
  <c r="AR19" i="76"/>
  <c r="AS45" i="77"/>
  <c r="E28" i="76"/>
  <c r="F66" i="76"/>
  <c r="AU7" i="77"/>
  <c r="C59" i="76"/>
  <c r="D58" i="76"/>
  <c r="F21" i="76"/>
  <c r="C23" i="76"/>
  <c r="F57" i="76"/>
  <c r="AT45" i="76"/>
  <c r="D65" i="76"/>
  <c r="AS22" i="76"/>
  <c r="AS45" i="76"/>
  <c r="F20" i="76"/>
  <c r="AT50" i="77"/>
  <c r="AT62" i="77"/>
  <c r="AS42" i="77"/>
  <c r="E23" i="76"/>
  <c r="AS8" i="77"/>
  <c r="E20" i="76"/>
  <c r="C21" i="76"/>
  <c r="AR12" i="76"/>
  <c r="D40" i="76"/>
  <c r="D56" i="76"/>
  <c r="AU27" i="77"/>
  <c r="E31" i="76"/>
  <c r="E17" i="76"/>
  <c r="AT70" i="76"/>
  <c r="AU58" i="77"/>
  <c r="AT13" i="77"/>
  <c r="AT42" i="77"/>
  <c r="C31" i="76"/>
  <c r="AR67" i="76"/>
  <c r="F70" i="76"/>
  <c r="AS24" i="76"/>
  <c r="AT36" i="76"/>
  <c r="AR69" i="76"/>
  <c r="AS35" i="76"/>
  <c r="AR40" i="76"/>
  <c r="AS34" i="77"/>
  <c r="AS46" i="77"/>
  <c r="AS58" i="77"/>
  <c r="E25" i="76"/>
  <c r="AR64" i="76"/>
  <c r="AS6" i="76"/>
  <c r="AU12" i="77"/>
  <c r="E61" i="76"/>
  <c r="AS46" i="76"/>
  <c r="AS18" i="76"/>
  <c r="AS17" i="76"/>
  <c r="D17" i="76"/>
  <c r="AU64" i="77"/>
  <c r="AT20" i="76"/>
  <c r="E63" i="76"/>
  <c r="AS49" i="77"/>
  <c r="AT56" i="77"/>
  <c r="E26" i="76"/>
  <c r="AR47" i="76"/>
  <c r="E52" i="76"/>
  <c r="AS70" i="76"/>
  <c r="AS32" i="76"/>
  <c r="AS74" i="76"/>
  <c r="AS5" i="76"/>
  <c r="D12" i="76"/>
  <c r="AT26" i="77"/>
  <c r="F32" i="76"/>
  <c r="AS57" i="77"/>
  <c r="AR36" i="76"/>
  <c r="AT71" i="77"/>
  <c r="D23" i="76"/>
  <c r="D5" i="76"/>
  <c r="AS41" i="76"/>
  <c r="AR32" i="76"/>
  <c r="AT26" i="76"/>
  <c r="AT63" i="77"/>
  <c r="C6" i="76"/>
  <c r="AS54" i="77"/>
  <c r="AT4" i="77"/>
  <c r="AU53" i="77"/>
  <c r="AU6" i="77"/>
  <c r="F68" i="76"/>
  <c r="AT74" i="77"/>
  <c r="E30" i="76"/>
  <c r="AU67" i="77"/>
  <c r="C47" i="76"/>
  <c r="AS51" i="77"/>
  <c r="F14" i="76"/>
  <c r="F12" i="76"/>
  <c r="AR61" i="76"/>
  <c r="D75" i="76"/>
  <c r="C9" i="76"/>
  <c r="AS37" i="77"/>
  <c r="F36" i="76"/>
  <c r="AT15" i="77"/>
  <c r="AU59" i="77"/>
  <c r="F33" i="76"/>
  <c r="AT33" i="77"/>
  <c r="AR45" i="76"/>
  <c r="AT55" i="77"/>
  <c r="AS36" i="77"/>
  <c r="AU45" i="77"/>
  <c r="C46" i="76"/>
  <c r="C35" i="76"/>
  <c r="AU9" i="77"/>
  <c r="AS62" i="77"/>
  <c r="D30" i="76"/>
  <c r="AS53" i="77"/>
  <c r="C74" i="76"/>
  <c r="D48" i="76"/>
  <c r="E56" i="76"/>
  <c r="D11" i="76"/>
  <c r="AS67" i="76"/>
  <c r="AU49" i="77"/>
  <c r="AS29" i="77"/>
  <c r="E32" i="76"/>
  <c r="F65" i="76"/>
  <c r="AS59" i="76"/>
  <c r="AR57" i="76"/>
  <c r="AS21" i="76"/>
  <c r="E59" i="76"/>
  <c r="D44" i="76"/>
  <c r="AT73" i="77"/>
  <c r="F16" i="76"/>
  <c r="E58" i="76"/>
  <c r="D69" i="76"/>
  <c r="E24" i="76"/>
  <c r="D41" i="76"/>
  <c r="AT38" i="76"/>
  <c r="E10" i="76"/>
  <c r="AR22" i="76"/>
  <c r="E4" i="76"/>
  <c r="F30" i="76"/>
  <c r="AU29" i="77"/>
  <c r="AR4" i="76"/>
  <c r="AU22" i="77"/>
  <c r="AS70" i="77"/>
  <c r="AS12" i="77"/>
  <c r="AR13" i="76"/>
  <c r="F50" i="76"/>
  <c r="E39" i="76"/>
  <c r="AS41" i="77"/>
  <c r="AT29" i="77"/>
  <c r="AT51" i="77"/>
  <c r="E43" i="76"/>
  <c r="F63" i="76"/>
  <c r="C57" i="76"/>
  <c r="AS8" i="76"/>
  <c r="AS71" i="77"/>
  <c r="E44" i="76"/>
  <c r="F60" i="76"/>
  <c r="AR65" i="76"/>
  <c r="AU36" i="77"/>
  <c r="AS64" i="77"/>
  <c r="AT47" i="77"/>
  <c r="D20" i="76"/>
  <c r="D16" i="76"/>
  <c r="D68" i="76"/>
  <c r="AS26" i="76"/>
  <c r="C34" i="76"/>
  <c r="E70" i="76"/>
  <c r="AT10" i="77"/>
  <c r="F5" i="76"/>
  <c r="AS75" i="76"/>
  <c r="AU73" i="77"/>
  <c r="AT46" i="77"/>
  <c r="AR41" i="76"/>
  <c r="E62" i="76"/>
  <c r="AS14" i="77"/>
  <c r="D10" i="76"/>
  <c r="F46" i="76"/>
  <c r="AT48" i="76"/>
  <c r="AU38" i="77"/>
  <c r="AR17" i="76"/>
  <c r="C60" i="76"/>
  <c r="AR43" i="76"/>
  <c r="AR74" i="76"/>
  <c r="C19" i="76"/>
  <c r="D6" i="76"/>
  <c r="AU24" i="77"/>
  <c r="E71" i="76"/>
  <c r="AT23" i="76"/>
  <c r="AR29" i="76"/>
  <c r="F26" i="76"/>
  <c r="AS27" i="77"/>
  <c r="F49" i="76"/>
  <c r="D74" i="76"/>
  <c r="F53" i="76"/>
  <c r="F44" i="76"/>
  <c r="AT7" i="77"/>
  <c r="AS19" i="76"/>
  <c r="AR35" i="76"/>
  <c r="AS11" i="77"/>
  <c r="F62" i="76"/>
  <c r="AU26" i="77"/>
  <c r="AT69" i="77"/>
  <c r="F22" i="76"/>
  <c r="AS15" i="76"/>
  <c r="AS6" i="77"/>
  <c r="AT10" i="76"/>
  <c r="D26" i="76"/>
  <c r="AR39" i="76"/>
  <c r="AT58" i="76"/>
  <c r="C65" i="76"/>
  <c r="F45" i="76"/>
  <c r="AU62" i="77"/>
  <c r="AU35" i="77"/>
  <c r="AT44" i="76"/>
  <c r="AS68" i="76"/>
  <c r="AT59" i="76"/>
  <c r="AU75" i="77"/>
  <c r="AT65" i="76"/>
  <c r="C69" i="76"/>
  <c r="AR5" i="76"/>
  <c r="C20" i="76"/>
  <c r="AR26" i="76"/>
  <c r="AS9" i="77"/>
  <c r="E72" i="76"/>
  <c r="AS73" i="77"/>
  <c r="D43" i="76"/>
  <c r="AT27" i="77"/>
  <c r="F59" i="76"/>
  <c r="E9" i="76"/>
  <c r="AR73" i="76"/>
  <c r="E74" i="76"/>
  <c r="F73" i="76"/>
  <c r="AT28" i="76"/>
  <c r="C41" i="76"/>
  <c r="AS63" i="77"/>
  <c r="D62" i="76"/>
  <c r="C70" i="76"/>
  <c r="D37" i="76"/>
  <c r="AT28" i="77"/>
  <c r="AT15" i="76"/>
  <c r="F4" i="76"/>
  <c r="E33" i="76"/>
  <c r="AR6" i="76"/>
  <c r="AS5" i="77"/>
  <c r="AS66" i="76"/>
  <c r="AS16" i="76"/>
  <c r="AT17" i="76"/>
  <c r="F40" i="76"/>
  <c r="AU70" i="77"/>
  <c r="AR75" i="76"/>
  <c r="E40" i="76"/>
  <c r="AS69" i="76"/>
  <c r="AT11" i="76"/>
  <c r="AS58" i="76"/>
  <c r="AR7" i="76"/>
  <c r="AR38" i="76"/>
  <c r="C44" i="76"/>
  <c r="AU4" i="77"/>
  <c r="AS57" i="76"/>
  <c r="F52" i="76"/>
  <c r="AT57" i="77"/>
  <c r="AU25" i="77"/>
  <c r="D32" i="76"/>
  <c r="E22" i="76"/>
  <c r="AR25" i="76"/>
  <c r="F11" i="76"/>
  <c r="C37" i="76"/>
  <c r="AT43" i="76"/>
  <c r="D72" i="76"/>
  <c r="AS23" i="76"/>
  <c r="D59" i="76"/>
  <c r="AT8" i="77"/>
  <c r="AU32" i="77"/>
  <c r="F15" i="76"/>
  <c r="AT63" i="76"/>
  <c r="E45" i="76"/>
  <c r="AU8" i="77"/>
  <c r="D36" i="76"/>
  <c r="AT7" i="76"/>
  <c r="E55" i="76"/>
  <c r="AT32" i="77"/>
  <c r="E19" i="76"/>
  <c r="F75" i="76"/>
  <c r="AS75" i="77"/>
  <c r="F51" i="76"/>
  <c r="E34" i="76"/>
  <c r="E66" i="76"/>
  <c r="AT71" i="76"/>
  <c r="AR14" i="76"/>
  <c r="AT53" i="77"/>
  <c r="E8" i="76"/>
  <c r="AT29" i="76"/>
  <c r="C67" i="76"/>
  <c r="F71" i="76"/>
  <c r="D73" i="76"/>
  <c r="AT33" i="76"/>
  <c r="AT68" i="76"/>
  <c r="D39" i="76"/>
  <c r="AU11" i="77"/>
  <c r="C66" i="76"/>
  <c r="AS62" i="76"/>
  <c r="AR31" i="76"/>
  <c r="AT36" i="77"/>
  <c r="AS61" i="76"/>
  <c r="C18" i="76"/>
  <c r="C75" i="76"/>
  <c r="AT57" i="76"/>
  <c r="AS43" i="76"/>
  <c r="AT45" i="77"/>
  <c r="AS40" i="76"/>
  <c r="AU41" i="77"/>
  <c r="AT24" i="76"/>
  <c r="F72" i="76"/>
  <c r="AS25" i="76"/>
  <c r="AS68" i="77"/>
  <c r="F38" i="76"/>
  <c r="F69" i="76"/>
  <c r="F55" i="76"/>
  <c r="E36" i="76"/>
  <c r="D31" i="76"/>
  <c r="AS27" i="76"/>
  <c r="AT23" i="77"/>
  <c r="AT60" i="76"/>
  <c r="D38" i="76"/>
  <c r="D27" i="76"/>
  <c r="AS25" i="77"/>
  <c r="AU42" i="77"/>
  <c r="D34" i="76"/>
  <c r="D19" i="76"/>
  <c r="AS13" i="76"/>
  <c r="AT64" i="77"/>
  <c r="AS24" i="77"/>
  <c r="AS59" i="77"/>
  <c r="F23" i="76"/>
  <c r="C11" i="76"/>
  <c r="AT56" i="76"/>
  <c r="AT5" i="77"/>
  <c r="AT31" i="77"/>
  <c r="F47" i="76"/>
  <c r="AT61" i="76"/>
  <c r="AT66" i="76"/>
  <c r="AS60" i="77"/>
  <c r="AU13" i="77"/>
  <c r="AS31" i="77"/>
  <c r="F31" i="76"/>
  <c r="C29" i="76"/>
  <c r="C15" i="76"/>
  <c r="AS69" i="77"/>
  <c r="D28" i="76"/>
  <c r="AU56" i="77"/>
  <c r="AT34" i="77"/>
  <c r="AT22" i="77"/>
  <c r="F48" i="76"/>
  <c r="AU51" i="77"/>
  <c r="C12" i="76"/>
  <c r="D33" i="76"/>
  <c r="AT25" i="77"/>
  <c r="E12" i="76"/>
  <c r="F35" i="76"/>
  <c r="AT66" i="77"/>
  <c r="AU46" i="77"/>
  <c r="E54" i="76"/>
  <c r="AS38" i="76"/>
  <c r="AT35" i="76"/>
  <c r="AS15" i="77"/>
  <c r="AT65" i="77"/>
  <c r="D13" i="76"/>
  <c r="AT54" i="77"/>
  <c r="F58" i="76"/>
  <c r="AS30" i="76"/>
  <c r="D45" i="76"/>
  <c r="AR56" i="76"/>
  <c r="E47" i="76"/>
  <c r="C7" i="76"/>
  <c r="F67" i="76"/>
  <c r="AR18" i="76"/>
  <c r="AT75" i="76"/>
  <c r="AT52" i="77"/>
  <c r="AU48" i="77"/>
  <c r="AT61" i="77"/>
  <c r="AT32" i="76"/>
  <c r="F10" i="76"/>
  <c r="E5" i="76"/>
  <c r="AS48" i="77"/>
  <c r="AT13" i="76"/>
  <c r="D8" i="76"/>
  <c r="AS38" i="77"/>
  <c r="AU68" i="77"/>
  <c r="AT40" i="77"/>
  <c r="AS66" i="77"/>
  <c r="AT46" i="76"/>
  <c r="AR63" i="76"/>
  <c r="AT74" i="76"/>
  <c r="AS32" i="77"/>
  <c r="AS4" i="76"/>
  <c r="D21" i="76"/>
  <c r="AS72" i="76"/>
  <c r="AU33" i="77"/>
  <c r="AS73" i="76"/>
  <c r="F24" i="76"/>
  <c r="D63" i="76"/>
  <c r="D49" i="76"/>
  <c r="AR71" i="76"/>
  <c r="AT58" i="77"/>
  <c r="C64" i="76"/>
  <c r="AR59" i="76"/>
  <c r="F56" i="76"/>
  <c r="C53" i="76"/>
  <c r="AR34" i="76"/>
  <c r="D24" i="76"/>
  <c r="AT67" i="76"/>
  <c r="E16" i="76"/>
  <c r="E41" i="76"/>
  <c r="AS11" i="76"/>
  <c r="F27" i="76"/>
  <c r="C43" i="76"/>
  <c r="AT12" i="77"/>
  <c r="AU50" i="77"/>
  <c r="AS29" i="76"/>
  <c r="D15" i="76"/>
  <c r="AR60" i="76"/>
  <c r="C36" i="76"/>
  <c r="AS37" i="76"/>
  <c r="D4" i="76"/>
  <c r="AT48" i="77"/>
  <c r="C26" i="76"/>
  <c r="AR46" i="76"/>
  <c r="C49" i="76"/>
  <c r="F8" i="76"/>
  <c r="D57" i="76"/>
  <c r="AU47" i="77"/>
  <c r="AS44" i="76"/>
  <c r="C72" i="76"/>
  <c r="E14" i="76"/>
  <c r="AS22" i="77"/>
  <c r="AU74" i="77"/>
  <c r="AS63" i="76"/>
  <c r="AT59" i="77"/>
  <c r="F39" i="76"/>
  <c r="C16" i="76"/>
  <c r="AT41" i="76"/>
  <c r="F74" i="76"/>
  <c r="C5" i="76"/>
  <c r="E46" i="76"/>
  <c r="AR28" i="76"/>
  <c r="AR11" i="76"/>
  <c r="E68" i="76"/>
  <c r="AS40" i="77"/>
  <c r="AT75" i="77"/>
  <c r="AT6" i="76"/>
  <c r="D9" i="76"/>
  <c r="F19" i="76"/>
  <c r="AT47" i="76"/>
  <c r="AS12" i="76"/>
  <c r="AT4" i="76"/>
  <c r="AR20" i="76"/>
  <c r="AS14" i="76"/>
  <c r="AR70" i="76"/>
  <c r="AS39" i="77"/>
  <c r="D70" i="76"/>
  <c r="AT14" i="76"/>
  <c r="E15" i="76"/>
  <c r="AT25" i="76"/>
  <c r="AU55" i="77"/>
  <c r="E27" i="76"/>
  <c r="AS33" i="76"/>
  <c r="AS10" i="76"/>
  <c r="D67" i="76"/>
  <c r="E13" i="76"/>
  <c r="E37" i="76"/>
  <c r="C55" i="76"/>
  <c r="AS31" i="76"/>
  <c r="C8" i="76"/>
  <c r="AT35" i="77"/>
  <c r="AT16" i="76"/>
  <c r="AT37" i="77"/>
  <c r="AR27" i="76"/>
  <c r="C13" i="76"/>
  <c r="AU66" i="77"/>
  <c r="AS20" i="76"/>
  <c r="AS65" i="76"/>
  <c r="AS44" i="77"/>
  <c r="AT18" i="76"/>
  <c r="AU44" i="77"/>
  <c r="E21" i="76"/>
  <c r="E29" i="76"/>
  <c r="AT34" i="76"/>
  <c r="D64" i="76"/>
  <c r="F6" i="76"/>
  <c r="E53" i="76"/>
  <c r="E42" i="76"/>
  <c r="AT49" i="77"/>
  <c r="C14" i="76"/>
  <c r="AS9" i="76"/>
  <c r="C22" i="76"/>
  <c r="C17" i="76"/>
  <c r="C58" i="76"/>
  <c r="E73" i="76"/>
  <c r="AS30" i="77"/>
  <c r="D61" i="76"/>
  <c r="AT14" i="77"/>
  <c r="C39" i="76"/>
  <c r="AT64" i="76"/>
  <c r="E35" i="76"/>
  <c r="AR9" i="76"/>
  <c r="AR15" i="76"/>
  <c r="D52" i="76"/>
  <c r="AU61" i="77"/>
  <c r="F9" i="76"/>
  <c r="AT9" i="76"/>
  <c r="AT19" i="76"/>
  <c r="AU15" i="77"/>
  <c r="C50" i="76"/>
  <c r="C38" i="76"/>
  <c r="AU5" i="77"/>
  <c r="E18" i="76"/>
  <c r="AR30" i="76"/>
  <c r="AS71" i="76"/>
  <c r="C51" i="76"/>
  <c r="AR23" i="76"/>
  <c r="AS47" i="77"/>
  <c r="E64" i="76"/>
  <c r="F42" i="76"/>
  <c r="AT69" i="76"/>
  <c r="C73" i="76"/>
  <c r="D18" i="76"/>
  <c r="AT8" i="76"/>
  <c r="E7" i="76"/>
  <c r="F29" i="76"/>
  <c r="AT68" i="77"/>
  <c r="C30" i="76"/>
  <c r="D29" i="76"/>
  <c r="E69" i="76"/>
  <c r="AU30" i="77"/>
  <c r="AR8" i="76"/>
  <c r="F17" i="76"/>
  <c r="AT70" i="77"/>
  <c r="C63" i="76"/>
  <c r="AU60" i="77"/>
  <c r="E11" i="76"/>
  <c r="AT38" i="77"/>
  <c r="AS10" i="77"/>
  <c r="D25" i="76"/>
  <c r="AT6" i="77"/>
  <c r="D7" i="76"/>
  <c r="AU69" i="77"/>
  <c r="F64" i="76"/>
  <c r="D55" i="76"/>
  <c r="E67" i="76"/>
  <c r="AU54" i="77"/>
  <c r="AT11" i="77"/>
  <c r="D46" i="76"/>
  <c r="AT73" i="76"/>
  <c r="AS48" i="76"/>
  <c r="AR37" i="76"/>
  <c r="C25" i="76"/>
  <c r="AS67" i="77"/>
  <c r="C71" i="76"/>
  <c r="AR21" i="76"/>
  <c r="C28" i="76"/>
  <c r="D60" i="76"/>
  <c r="AU71" i="77"/>
  <c r="E65" i="76"/>
  <c r="AT22" i="76"/>
  <c r="D51" i="76"/>
  <c r="F28" i="76"/>
  <c r="F25" i="76"/>
  <c r="AR10" i="76"/>
  <c r="AU31" i="77"/>
  <c r="AS28" i="77"/>
  <c r="AT30" i="77"/>
  <c r="AS65" i="77"/>
  <c r="AT41" i="77"/>
  <c r="AT62" i="76"/>
  <c r="AR72" i="76"/>
  <c r="AR24" i="76"/>
  <c r="E49" i="76"/>
  <c r="AS33" i="77"/>
  <c r="AS36" i="76"/>
  <c r="AS64" i="76"/>
  <c r="D66" i="76"/>
  <c r="AU37" i="77"/>
  <c r="C52" i="76"/>
  <c r="AR68" i="76"/>
  <c r="AS7" i="77"/>
  <c r="C24" i="76"/>
  <c r="D53" i="76"/>
  <c r="C10" i="76"/>
  <c r="AS35" i="77"/>
  <c r="E75" i="76"/>
  <c r="C45" i="76"/>
  <c r="AR66" i="76"/>
  <c r="AR58" i="76"/>
  <c r="AS26" i="77"/>
  <c r="AT40" i="76"/>
  <c r="AS56" i="77"/>
  <c r="AS28" i="76"/>
  <c r="AT21" i="76"/>
  <c r="C32" i="76"/>
  <c r="AU57" i="77"/>
  <c r="AU23" i="77"/>
  <c r="C27" i="76"/>
  <c r="F41" i="76"/>
  <c r="F76" i="76" l="1"/>
  <c r="E76" i="76"/>
  <c r="D76" i="76"/>
  <c r="C76" i="76"/>
  <c r="C15" i="77"/>
  <c r="AY72" i="77"/>
  <c r="AR72" i="77"/>
  <c r="AS72" i="77" s="1"/>
  <c r="AW42" i="76"/>
  <c r="AQ42" i="76"/>
  <c r="AR42" i="76" s="1"/>
  <c r="F73" i="81"/>
  <c r="AK42" i="81"/>
  <c r="AL42" i="81" s="1"/>
  <c r="G2" i="81"/>
  <c r="G2" i="80"/>
  <c r="AP65" i="80"/>
  <c r="AM65" i="80"/>
  <c r="F73" i="80"/>
  <c r="G76" i="76"/>
  <c r="AV42" i="76"/>
  <c r="I80" i="76"/>
  <c r="H76" i="77"/>
  <c r="AX72" i="77"/>
  <c r="L2" i="77"/>
  <c r="J3" i="77"/>
  <c r="J2" i="76"/>
  <c r="I3" i="76"/>
  <c r="E99" i="71"/>
  <c r="D99" i="71"/>
  <c r="F66" i="80"/>
  <c r="F55" i="80"/>
  <c r="E33" i="80"/>
  <c r="F57" i="81"/>
  <c r="AM48" i="81"/>
  <c r="E67" i="80"/>
  <c r="F34" i="80"/>
  <c r="AQ17" i="76"/>
  <c r="AM24" i="81"/>
  <c r="E27" i="80"/>
  <c r="E43" i="81"/>
  <c r="F68" i="81"/>
  <c r="AM43" i="81"/>
  <c r="AQ60" i="76"/>
  <c r="F17" i="81"/>
  <c r="AQ21" i="76"/>
  <c r="AQ57" i="76"/>
  <c r="F28" i="80"/>
  <c r="F39" i="81"/>
  <c r="AQ46" i="76"/>
  <c r="E44" i="80"/>
  <c r="AM7" i="81"/>
  <c r="F61" i="80"/>
  <c r="F63" i="80"/>
  <c r="AM60" i="81"/>
  <c r="E43" i="80"/>
  <c r="F53" i="80"/>
  <c r="F43" i="81"/>
  <c r="E51" i="81"/>
  <c r="AM27" i="81"/>
  <c r="F21" i="81"/>
  <c r="E34" i="80"/>
  <c r="F61" i="81"/>
  <c r="E21" i="80"/>
  <c r="F47" i="80"/>
  <c r="E31" i="81"/>
  <c r="F36" i="81"/>
  <c r="F29" i="80"/>
  <c r="F40" i="81"/>
  <c r="F48" i="80"/>
  <c r="F60" i="81"/>
  <c r="E21" i="81"/>
  <c r="F67" i="81"/>
  <c r="AQ58" i="76"/>
  <c r="E65" i="81"/>
  <c r="AQ73" i="76"/>
  <c r="AQ24" i="76"/>
  <c r="E22" i="81"/>
  <c r="E30" i="80"/>
  <c r="F6" i="81"/>
  <c r="AQ19" i="76"/>
  <c r="F23" i="81"/>
  <c r="AQ40" i="76"/>
  <c r="AQ6" i="76"/>
  <c r="E39" i="80"/>
  <c r="E12" i="81"/>
  <c r="E59" i="80"/>
  <c r="E37" i="80"/>
  <c r="F58" i="81"/>
  <c r="E13" i="81"/>
  <c r="AM9" i="81"/>
  <c r="AQ59" i="76"/>
  <c r="AM5" i="81"/>
  <c r="AQ69" i="76"/>
  <c r="F32" i="80"/>
  <c r="E34" i="81"/>
  <c r="AQ20" i="76"/>
  <c r="F9" i="81"/>
  <c r="E28" i="80"/>
  <c r="F20" i="81"/>
  <c r="E11" i="80"/>
  <c r="F34" i="81"/>
  <c r="E26" i="80"/>
  <c r="F45" i="81"/>
  <c r="F35" i="81"/>
  <c r="AM59" i="81"/>
  <c r="F36" i="80"/>
  <c r="AQ44" i="76"/>
  <c r="AM65" i="81"/>
  <c r="F31" i="80"/>
  <c r="AQ41" i="76"/>
  <c r="AQ10" i="76"/>
  <c r="AM14" i="81"/>
  <c r="F25" i="81"/>
  <c r="E36" i="80"/>
  <c r="E5" i="81"/>
  <c r="AM47" i="81"/>
  <c r="AQ16" i="76"/>
  <c r="E22" i="80"/>
  <c r="AQ4" i="76"/>
  <c r="AM41" i="81"/>
  <c r="E29" i="81"/>
  <c r="E36" i="81"/>
  <c r="E9" i="81"/>
  <c r="E32" i="81"/>
  <c r="AQ32" i="76"/>
  <c r="F52" i="81"/>
  <c r="E66" i="80"/>
  <c r="AQ70" i="76"/>
  <c r="E29" i="80"/>
  <c r="F23" i="80"/>
  <c r="F9" i="80"/>
  <c r="E15" i="80"/>
  <c r="AQ30" i="76"/>
  <c r="AM63" i="81"/>
  <c r="AM29" i="81"/>
  <c r="AQ22" i="76"/>
  <c r="AQ15" i="76"/>
  <c r="AM20" i="81"/>
  <c r="F62" i="80"/>
  <c r="E60" i="80"/>
  <c r="AQ75" i="76"/>
  <c r="F41" i="81"/>
  <c r="F45" i="80"/>
  <c r="AM4" i="81"/>
  <c r="AM35" i="81"/>
  <c r="AQ13" i="76"/>
  <c r="F59" i="80"/>
  <c r="E8" i="81"/>
  <c r="F53" i="81"/>
  <c r="F7" i="80"/>
  <c r="F52" i="80"/>
  <c r="AM51" i="81"/>
  <c r="AM57" i="81"/>
  <c r="F11" i="80"/>
  <c r="AM36" i="81"/>
  <c r="F64" i="81"/>
  <c r="F50" i="80"/>
  <c r="E40" i="80"/>
  <c r="E39" i="81"/>
  <c r="E55" i="81"/>
  <c r="F68" i="80"/>
  <c r="AM52" i="81"/>
  <c r="F12" i="81"/>
  <c r="E8" i="80"/>
  <c r="F18" i="80"/>
  <c r="F14" i="81"/>
  <c r="E7" i="81"/>
  <c r="AQ27" i="76"/>
  <c r="E54" i="80"/>
  <c r="E11" i="81"/>
  <c r="AQ74" i="76"/>
  <c r="E58" i="81"/>
  <c r="F15" i="80"/>
  <c r="AQ71" i="76"/>
  <c r="E61" i="81"/>
  <c r="E37" i="81"/>
  <c r="E18" i="81"/>
  <c r="E54" i="81"/>
  <c r="AQ67" i="76"/>
  <c r="AQ38" i="76"/>
  <c r="AM67" i="81"/>
  <c r="E49" i="81"/>
  <c r="AM16" i="81"/>
  <c r="E32" i="80"/>
  <c r="F57" i="80"/>
  <c r="F31" i="81"/>
  <c r="F19" i="81"/>
  <c r="E63" i="80"/>
  <c r="AQ11" i="76"/>
  <c r="F27" i="80"/>
  <c r="E61" i="80"/>
  <c r="AM32" i="81"/>
  <c r="E64" i="80"/>
  <c r="E17" i="80"/>
  <c r="AQ5" i="76"/>
  <c r="E62" i="81"/>
  <c r="E19" i="81"/>
  <c r="F11" i="81"/>
  <c r="AM22" i="81"/>
  <c r="F56" i="80"/>
  <c r="E4" i="80"/>
  <c r="E23" i="80"/>
  <c r="E27" i="81"/>
  <c r="AQ31" i="76"/>
  <c r="F15" i="81"/>
  <c r="AQ36" i="76"/>
  <c r="AM56" i="81"/>
  <c r="AM12" i="81"/>
  <c r="E50" i="80"/>
  <c r="F38" i="80"/>
  <c r="AM39" i="81"/>
  <c r="AM11" i="81"/>
  <c r="F43" i="80"/>
  <c r="F58" i="80"/>
  <c r="E6" i="81"/>
  <c r="E31" i="80"/>
  <c r="E46" i="81"/>
  <c r="AM40" i="81"/>
  <c r="F35" i="80"/>
  <c r="E13" i="80"/>
  <c r="AM66" i="81"/>
  <c r="F29" i="81"/>
  <c r="AM46" i="81"/>
  <c r="E48" i="80"/>
  <c r="E44" i="81"/>
  <c r="F25" i="80"/>
  <c r="E5" i="80"/>
  <c r="E51" i="80"/>
  <c r="F32" i="81"/>
  <c r="AM33" i="81"/>
  <c r="E41" i="80"/>
  <c r="F51" i="80"/>
  <c r="E68" i="81"/>
  <c r="E9" i="80"/>
  <c r="F67" i="80"/>
  <c r="AM68" i="81"/>
  <c r="F8" i="81"/>
  <c r="AM25" i="81"/>
  <c r="F46" i="81"/>
  <c r="F33" i="80"/>
  <c r="AQ63" i="76"/>
  <c r="AM45" i="81"/>
  <c r="AM21" i="81"/>
  <c r="F26" i="80"/>
  <c r="E38" i="80"/>
  <c r="AM58" i="81"/>
  <c r="E25" i="80"/>
  <c r="F24" i="80"/>
  <c r="E17" i="81"/>
  <c r="AM53" i="81"/>
  <c r="E66" i="81"/>
  <c r="AM8" i="81"/>
  <c r="E59" i="81"/>
  <c r="AM64" i="81"/>
  <c r="F21" i="80"/>
  <c r="E55" i="80"/>
  <c r="F10" i="80"/>
  <c r="E6" i="80"/>
  <c r="F62" i="81"/>
  <c r="F59" i="81"/>
  <c r="AM61" i="81"/>
  <c r="E49" i="80"/>
  <c r="AQ9" i="76"/>
  <c r="E63" i="81"/>
  <c r="F48" i="81"/>
  <c r="AM23" i="81"/>
  <c r="E14" i="80"/>
  <c r="E40" i="81"/>
  <c r="F22" i="81"/>
  <c r="F47" i="81"/>
  <c r="E52" i="80"/>
  <c r="AQ62" i="76"/>
  <c r="E16" i="81"/>
  <c r="E16" i="80"/>
  <c r="F6" i="80"/>
  <c r="AQ29" i="76"/>
  <c r="F49" i="80"/>
  <c r="E23" i="81"/>
  <c r="E38" i="81"/>
  <c r="AQ18" i="76"/>
  <c r="F5" i="80"/>
  <c r="E45" i="80"/>
  <c r="AM15" i="81"/>
  <c r="F5" i="81"/>
  <c r="AM28" i="81"/>
  <c r="E10" i="81"/>
  <c r="F40" i="80"/>
  <c r="AQ64" i="76"/>
  <c r="E57" i="80"/>
  <c r="E53" i="80"/>
  <c r="E26" i="81"/>
  <c r="AQ48" i="76"/>
  <c r="F14" i="80"/>
  <c r="F4" i="80"/>
  <c r="E33" i="81"/>
  <c r="AQ61" i="76"/>
  <c r="AQ43" i="76"/>
  <c r="AM49" i="81"/>
  <c r="F13" i="81"/>
  <c r="E47" i="80"/>
  <c r="F38" i="81"/>
  <c r="AQ72" i="76"/>
  <c r="AQ45" i="76"/>
  <c r="E50" i="81"/>
  <c r="E28" i="81"/>
  <c r="F18" i="81"/>
  <c r="F49" i="81"/>
  <c r="E67" i="81"/>
  <c r="AQ23" i="76"/>
  <c r="AQ7" i="76"/>
  <c r="F55" i="81"/>
  <c r="E35" i="81"/>
  <c r="AQ28" i="76"/>
  <c r="E18" i="80"/>
  <c r="F63" i="81"/>
  <c r="AM54" i="81"/>
  <c r="F60" i="80"/>
  <c r="AM30" i="81"/>
  <c r="AQ26" i="76"/>
  <c r="F50" i="81"/>
  <c r="AM18" i="81"/>
  <c r="F51" i="81"/>
  <c r="AM31" i="81"/>
  <c r="E53" i="81"/>
  <c r="AQ33" i="76"/>
  <c r="F16" i="81"/>
  <c r="E58" i="80"/>
  <c r="F12" i="80"/>
  <c r="F41" i="80"/>
  <c r="AM26" i="81"/>
  <c r="F27" i="81"/>
  <c r="AQ56" i="76"/>
  <c r="E10" i="80"/>
  <c r="E64" i="81"/>
  <c r="AQ37" i="76"/>
  <c r="F54" i="81"/>
  <c r="E19" i="80"/>
  <c r="AQ66" i="76"/>
  <c r="F7" i="81"/>
  <c r="AQ14" i="76"/>
  <c r="F64" i="80"/>
  <c r="AM44" i="81"/>
  <c r="AM55" i="81"/>
  <c r="F65" i="81"/>
  <c r="E24" i="81"/>
  <c r="E57" i="81"/>
  <c r="F44" i="81"/>
  <c r="F16" i="80"/>
  <c r="F22" i="80"/>
  <c r="AQ12" i="76"/>
  <c r="AQ65" i="76"/>
  <c r="E68" i="80"/>
  <c r="AQ47" i="76"/>
  <c r="F10" i="81"/>
  <c r="E25" i="81"/>
  <c r="E56" i="81"/>
  <c r="F8" i="80"/>
  <c r="AM10" i="81"/>
  <c r="AM62" i="81"/>
  <c r="F56" i="81"/>
  <c r="E62" i="80"/>
  <c r="E4" i="81"/>
  <c r="AM34" i="81"/>
  <c r="AM37" i="81"/>
  <c r="E52" i="81"/>
  <c r="E35" i="80"/>
  <c r="E47" i="81"/>
  <c r="AM17" i="81"/>
  <c r="F39" i="80"/>
  <c r="E20" i="80"/>
  <c r="AQ35" i="76"/>
  <c r="E56" i="80"/>
  <c r="F37" i="81"/>
  <c r="AM13" i="81"/>
  <c r="F28" i="81"/>
  <c r="AM38" i="81"/>
  <c r="E24" i="80"/>
  <c r="F46" i="80"/>
  <c r="F13" i="80"/>
  <c r="F17" i="80"/>
  <c r="F66" i="81"/>
  <c r="AQ25" i="76"/>
  <c r="E30" i="81"/>
  <c r="F54" i="80"/>
  <c r="F30" i="81"/>
  <c r="AM6" i="81"/>
  <c r="F30" i="80"/>
  <c r="F19" i="80"/>
  <c r="E60" i="81"/>
  <c r="E20" i="81"/>
  <c r="E41" i="81"/>
  <c r="F33" i="81"/>
  <c r="AM50" i="81"/>
  <c r="E48" i="81"/>
  <c r="E45" i="81"/>
  <c r="AQ39" i="76"/>
  <c r="E14" i="81"/>
  <c r="E15" i="81"/>
  <c r="AM19" i="81"/>
  <c r="F26" i="81"/>
  <c r="F42" i="80"/>
  <c r="F20" i="80"/>
  <c r="AQ34" i="76"/>
  <c r="E46" i="80"/>
  <c r="F44" i="80"/>
  <c r="F37" i="80"/>
  <c r="E7" i="80"/>
  <c r="F24" i="81"/>
  <c r="E42" i="80"/>
  <c r="AQ8" i="76"/>
  <c r="AQ68" i="76"/>
  <c r="E12" i="80"/>
  <c r="F4" i="81"/>
  <c r="AS42" i="76" l="1"/>
  <c r="AR76" i="76"/>
  <c r="AT72" i="77"/>
  <c r="AS76" i="77"/>
  <c r="E69" i="80"/>
  <c r="E69" i="81"/>
  <c r="AQ76" i="76"/>
  <c r="F69" i="81"/>
  <c r="H2" i="81"/>
  <c r="AM42" i="81"/>
  <c r="AM69" i="81" s="1"/>
  <c r="AP42" i="81"/>
  <c r="G73" i="81"/>
  <c r="F69" i="80"/>
  <c r="G73" i="80"/>
  <c r="H2" i="80"/>
  <c r="J80" i="76"/>
  <c r="K3" i="77"/>
  <c r="M2" i="77"/>
  <c r="J3" i="76"/>
  <c r="K2" i="76"/>
  <c r="I84" i="71"/>
  <c r="I85" i="71" s="1"/>
  <c r="C76" i="71"/>
  <c r="B76" i="71"/>
  <c r="B75" i="71"/>
  <c r="AI74" i="71"/>
  <c r="AH74" i="71"/>
  <c r="AG74" i="71"/>
  <c r="AF74" i="71"/>
  <c r="AE74" i="71"/>
  <c r="AD74" i="71"/>
  <c r="AC74" i="71"/>
  <c r="AB74" i="71"/>
  <c r="AA74" i="71"/>
  <c r="Z74" i="71"/>
  <c r="Y74" i="71"/>
  <c r="X74" i="71"/>
  <c r="W74" i="71"/>
  <c r="V74" i="71"/>
  <c r="U74" i="71"/>
  <c r="T74" i="71"/>
  <c r="S74" i="71"/>
  <c r="R74" i="71"/>
  <c r="Q74" i="71"/>
  <c r="P74" i="71"/>
  <c r="O74" i="71"/>
  <c r="N74" i="71"/>
  <c r="M74" i="71"/>
  <c r="L74" i="71"/>
  <c r="K74" i="71"/>
  <c r="J74" i="71"/>
  <c r="I74" i="71"/>
  <c r="H74" i="71"/>
  <c r="G74" i="71"/>
  <c r="F74" i="71"/>
  <c r="E74" i="71"/>
  <c r="D74" i="71"/>
  <c r="C74" i="71"/>
  <c r="B74" i="71"/>
  <c r="AG74" i="37"/>
  <c r="AF74" i="37"/>
  <c r="AE74" i="37"/>
  <c r="AD74" i="37"/>
  <c r="AC74" i="37"/>
  <c r="AB74" i="37"/>
  <c r="AA74" i="37"/>
  <c r="Z74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6" i="37"/>
  <c r="C74" i="37"/>
  <c r="B76" i="37"/>
  <c r="B75" i="37"/>
  <c r="B74" i="37"/>
  <c r="C69" i="71"/>
  <c r="C75" i="71" s="1"/>
  <c r="D68" i="71"/>
  <c r="C68" i="71"/>
  <c r="D67" i="71"/>
  <c r="C67" i="71"/>
  <c r="D66" i="71"/>
  <c r="C66" i="71"/>
  <c r="D65" i="71"/>
  <c r="C65" i="71"/>
  <c r="D64" i="71"/>
  <c r="C64" i="71"/>
  <c r="D63" i="71"/>
  <c r="C63" i="71"/>
  <c r="D62" i="71"/>
  <c r="C62" i="71"/>
  <c r="D61" i="71"/>
  <c r="C61" i="71"/>
  <c r="D60" i="71"/>
  <c r="C60" i="71"/>
  <c r="D59" i="71"/>
  <c r="C59" i="71"/>
  <c r="D58" i="71"/>
  <c r="C58" i="71"/>
  <c r="D57" i="71"/>
  <c r="C57" i="71"/>
  <c r="D56" i="71"/>
  <c r="C56" i="71"/>
  <c r="D55" i="71"/>
  <c r="C55" i="71"/>
  <c r="D54" i="71"/>
  <c r="C54" i="71"/>
  <c r="D53" i="71"/>
  <c r="C53" i="71"/>
  <c r="D52" i="71"/>
  <c r="C52" i="71"/>
  <c r="D51" i="71"/>
  <c r="C51" i="71"/>
  <c r="D50" i="71"/>
  <c r="C50" i="71"/>
  <c r="D49" i="71"/>
  <c r="C49" i="71"/>
  <c r="D48" i="71"/>
  <c r="C48" i="71"/>
  <c r="D47" i="71"/>
  <c r="C47" i="71"/>
  <c r="D46" i="71"/>
  <c r="C46" i="71"/>
  <c r="D45" i="71"/>
  <c r="C45" i="71"/>
  <c r="D44" i="71"/>
  <c r="C44" i="71"/>
  <c r="D43" i="71"/>
  <c r="C43" i="71"/>
  <c r="D42" i="71"/>
  <c r="C42" i="71"/>
  <c r="D41" i="71"/>
  <c r="C41" i="71"/>
  <c r="D40" i="71"/>
  <c r="C40" i="71"/>
  <c r="D39" i="71"/>
  <c r="C39" i="71"/>
  <c r="D38" i="71"/>
  <c r="C38" i="71"/>
  <c r="D37" i="71"/>
  <c r="C37" i="71"/>
  <c r="D36" i="71"/>
  <c r="C36" i="71"/>
  <c r="D35" i="71"/>
  <c r="C35" i="71"/>
  <c r="D34" i="71"/>
  <c r="C34" i="71"/>
  <c r="D33" i="71"/>
  <c r="C33" i="71"/>
  <c r="D32" i="71"/>
  <c r="C32" i="71"/>
  <c r="D31" i="71"/>
  <c r="C31" i="71"/>
  <c r="D30" i="71"/>
  <c r="C30" i="71"/>
  <c r="D29" i="71"/>
  <c r="C29" i="71"/>
  <c r="D28" i="71"/>
  <c r="C28" i="71"/>
  <c r="D27" i="71"/>
  <c r="C27" i="71"/>
  <c r="D26" i="71"/>
  <c r="C26" i="71"/>
  <c r="D25" i="71"/>
  <c r="C25" i="71"/>
  <c r="D24" i="71"/>
  <c r="C24" i="71"/>
  <c r="D23" i="71"/>
  <c r="C23" i="71"/>
  <c r="D22" i="71"/>
  <c r="C22" i="71"/>
  <c r="D21" i="71"/>
  <c r="C21" i="71"/>
  <c r="D20" i="71"/>
  <c r="C20" i="71"/>
  <c r="D19" i="71"/>
  <c r="C19" i="71"/>
  <c r="D18" i="71"/>
  <c r="C18" i="71"/>
  <c r="D17" i="71"/>
  <c r="C17" i="71"/>
  <c r="D16" i="71"/>
  <c r="C16" i="71"/>
  <c r="D15" i="71"/>
  <c r="C15" i="71"/>
  <c r="D14" i="71"/>
  <c r="C14" i="71"/>
  <c r="D13" i="71"/>
  <c r="C13" i="71"/>
  <c r="D12" i="71"/>
  <c r="C12" i="71"/>
  <c r="D11" i="71"/>
  <c r="C11" i="71"/>
  <c r="D10" i="71"/>
  <c r="C10" i="71"/>
  <c r="C9" i="71"/>
  <c r="D8" i="71"/>
  <c r="C8" i="71"/>
  <c r="D7" i="71"/>
  <c r="C7" i="71"/>
  <c r="D6" i="71"/>
  <c r="C6" i="71"/>
  <c r="D5" i="71"/>
  <c r="C5" i="71"/>
  <c r="D4" i="71"/>
  <c r="C4" i="71"/>
  <c r="D79" i="62"/>
  <c r="C69" i="37"/>
  <c r="C75" i="37" s="1"/>
  <c r="D68" i="37"/>
  <c r="C68" i="37"/>
  <c r="D67" i="37"/>
  <c r="C67" i="37"/>
  <c r="D66" i="37"/>
  <c r="C66" i="37"/>
  <c r="D65" i="37"/>
  <c r="C65" i="37"/>
  <c r="D64" i="37"/>
  <c r="C64" i="37"/>
  <c r="D63" i="37"/>
  <c r="C63" i="37"/>
  <c r="D62" i="37"/>
  <c r="C62" i="37"/>
  <c r="D61" i="37"/>
  <c r="C61" i="37"/>
  <c r="D60" i="37"/>
  <c r="C60" i="37"/>
  <c r="D59" i="37"/>
  <c r="C59" i="37"/>
  <c r="D58" i="37"/>
  <c r="C58" i="37"/>
  <c r="D57" i="37"/>
  <c r="C57" i="37"/>
  <c r="D56" i="37"/>
  <c r="C56" i="37"/>
  <c r="D55" i="37"/>
  <c r="C55" i="37"/>
  <c r="D54" i="37"/>
  <c r="C54" i="37"/>
  <c r="D53" i="37"/>
  <c r="C53" i="37"/>
  <c r="D52" i="37"/>
  <c r="C52" i="37"/>
  <c r="D51" i="37"/>
  <c r="C51" i="37"/>
  <c r="D50" i="37"/>
  <c r="C50" i="37"/>
  <c r="D49" i="37"/>
  <c r="C49" i="37"/>
  <c r="D48" i="37"/>
  <c r="C48" i="37"/>
  <c r="D47" i="37"/>
  <c r="C47" i="37"/>
  <c r="D46" i="37"/>
  <c r="C46" i="37"/>
  <c r="D45" i="37"/>
  <c r="C45" i="37"/>
  <c r="D44" i="37"/>
  <c r="C44" i="37"/>
  <c r="D43" i="37"/>
  <c r="C43" i="37"/>
  <c r="D42" i="37"/>
  <c r="C42" i="37"/>
  <c r="D41" i="37"/>
  <c r="C41" i="37"/>
  <c r="D40" i="37"/>
  <c r="C40" i="37"/>
  <c r="D39" i="37"/>
  <c r="C39" i="37"/>
  <c r="D38" i="37"/>
  <c r="C38" i="37"/>
  <c r="D37" i="37"/>
  <c r="C37" i="37"/>
  <c r="D36" i="37"/>
  <c r="C36" i="37"/>
  <c r="D35" i="37"/>
  <c r="C35" i="37"/>
  <c r="D34" i="37"/>
  <c r="C34" i="37"/>
  <c r="D33" i="37"/>
  <c r="C33" i="37"/>
  <c r="D32" i="37"/>
  <c r="C32" i="37"/>
  <c r="D31" i="37"/>
  <c r="C31" i="37"/>
  <c r="D30" i="37"/>
  <c r="C30" i="37"/>
  <c r="D29" i="37"/>
  <c r="C29" i="37"/>
  <c r="D28" i="37"/>
  <c r="C28" i="37"/>
  <c r="D27" i="37"/>
  <c r="C27" i="37"/>
  <c r="D26" i="37"/>
  <c r="C26" i="37"/>
  <c r="D25" i="37"/>
  <c r="C25" i="37"/>
  <c r="D24" i="37"/>
  <c r="C24" i="37"/>
  <c r="D23" i="37"/>
  <c r="C23" i="37"/>
  <c r="D22" i="37"/>
  <c r="C22" i="37"/>
  <c r="D21" i="37"/>
  <c r="C21" i="37"/>
  <c r="D20" i="37"/>
  <c r="C20" i="37"/>
  <c r="D19" i="37"/>
  <c r="C19" i="37"/>
  <c r="D18" i="37"/>
  <c r="C18" i="37"/>
  <c r="D17" i="37"/>
  <c r="C17" i="37"/>
  <c r="D16" i="37"/>
  <c r="C16" i="37"/>
  <c r="D15" i="37"/>
  <c r="C15" i="37"/>
  <c r="D14" i="37"/>
  <c r="C14" i="37"/>
  <c r="D13" i="37"/>
  <c r="C13" i="37"/>
  <c r="D12" i="37"/>
  <c r="C12" i="37"/>
  <c r="D11" i="37"/>
  <c r="C11" i="37"/>
  <c r="D10" i="37"/>
  <c r="C10" i="37"/>
  <c r="C9" i="37"/>
  <c r="D8" i="37"/>
  <c r="C8" i="37"/>
  <c r="D7" i="37"/>
  <c r="C7" i="37"/>
  <c r="D6" i="37"/>
  <c r="C6" i="37"/>
  <c r="D5" i="37"/>
  <c r="C5" i="37"/>
  <c r="D4" i="37"/>
  <c r="C4" i="37"/>
  <c r="D79" i="70"/>
  <c r="E79" i="70"/>
  <c r="F79" i="70"/>
  <c r="G79" i="70"/>
  <c r="H79" i="70"/>
  <c r="I79" i="70"/>
  <c r="J79" i="70"/>
  <c r="K79" i="70"/>
  <c r="L79" i="70"/>
  <c r="M79" i="70"/>
  <c r="N79" i="70"/>
  <c r="O79" i="70"/>
  <c r="P79" i="70"/>
  <c r="Q79" i="70"/>
  <c r="R79" i="70"/>
  <c r="S79" i="70"/>
  <c r="T79" i="70"/>
  <c r="U79" i="70"/>
  <c r="V79" i="70"/>
  <c r="W79" i="70"/>
  <c r="X79" i="70"/>
  <c r="Y79" i="70"/>
  <c r="Z79" i="70"/>
  <c r="AA79" i="70"/>
  <c r="AB79" i="70"/>
  <c r="AC79" i="70"/>
  <c r="D79" i="69"/>
  <c r="E79" i="69"/>
  <c r="F79" i="69"/>
  <c r="G79" i="69"/>
  <c r="H79" i="69"/>
  <c r="I79" i="69"/>
  <c r="J79" i="69"/>
  <c r="K79" i="69"/>
  <c r="L79" i="69"/>
  <c r="M79" i="69"/>
  <c r="N79" i="69"/>
  <c r="O79" i="69"/>
  <c r="P79" i="69"/>
  <c r="Q79" i="69"/>
  <c r="R79" i="69"/>
  <c r="S79" i="69"/>
  <c r="T79" i="69"/>
  <c r="U79" i="69"/>
  <c r="V79" i="69"/>
  <c r="W79" i="69"/>
  <c r="X79" i="69"/>
  <c r="Y79" i="69"/>
  <c r="Z79" i="69"/>
  <c r="AA79" i="69"/>
  <c r="AB79" i="69"/>
  <c r="AC79" i="69"/>
  <c r="G20" i="80"/>
  <c r="G31" i="81"/>
  <c r="G16" i="80"/>
  <c r="G55" i="81"/>
  <c r="G38" i="80"/>
  <c r="G67" i="81"/>
  <c r="G46" i="81"/>
  <c r="G46" i="80"/>
  <c r="G64" i="81"/>
  <c r="G21" i="80"/>
  <c r="G28" i="80"/>
  <c r="G13" i="80"/>
  <c r="G26" i="80"/>
  <c r="G17" i="81"/>
  <c r="G65" i="81"/>
  <c r="G14" i="81"/>
  <c r="G18" i="81"/>
  <c r="G51" i="80"/>
  <c r="G44" i="80"/>
  <c r="G66" i="80"/>
  <c r="G29" i="80"/>
  <c r="G59" i="81"/>
  <c r="G26" i="81"/>
  <c r="G42" i="80"/>
  <c r="G27" i="81"/>
  <c r="G60" i="81"/>
  <c r="G15" i="80"/>
  <c r="G32" i="80"/>
  <c r="G39" i="81"/>
  <c r="G8" i="81"/>
  <c r="G45" i="80"/>
  <c r="G33" i="81"/>
  <c r="G34" i="81"/>
  <c r="G16" i="81"/>
  <c r="G13" i="81"/>
  <c r="G53" i="81"/>
  <c r="G57" i="80"/>
  <c r="G22" i="81"/>
  <c r="G34" i="80"/>
  <c r="G61" i="81"/>
  <c r="G56" i="80"/>
  <c r="G22" i="80"/>
  <c r="G25" i="80"/>
  <c r="G67" i="80"/>
  <c r="G36" i="81"/>
  <c r="G12" i="81"/>
  <c r="G30" i="81"/>
  <c r="G53" i="80"/>
  <c r="G24" i="80"/>
  <c r="G32" i="81"/>
  <c r="G41" i="80"/>
  <c r="G14" i="80"/>
  <c r="G35" i="80"/>
  <c r="G6" i="81"/>
  <c r="G40" i="81"/>
  <c r="G61" i="80"/>
  <c r="G55" i="80"/>
  <c r="G51" i="81"/>
  <c r="G7" i="80"/>
  <c r="G25" i="81"/>
  <c r="G56" i="81"/>
  <c r="G41" i="81"/>
  <c r="G50" i="80"/>
  <c r="G50" i="81"/>
  <c r="G39" i="80"/>
  <c r="G47" i="80"/>
  <c r="G33" i="80"/>
  <c r="G11" i="80"/>
  <c r="G10" i="81"/>
  <c r="G47" i="81"/>
  <c r="G19" i="80"/>
  <c r="G68" i="81"/>
  <c r="G35" i="81"/>
  <c r="G64" i="80"/>
  <c r="G27" i="80"/>
  <c r="G43" i="81"/>
  <c r="G37" i="81"/>
  <c r="G36" i="80"/>
  <c r="G21" i="81"/>
  <c r="G29" i="81"/>
  <c r="G52" i="80"/>
  <c r="G9" i="81"/>
  <c r="G38" i="81"/>
  <c r="G31" i="80"/>
  <c r="G24" i="81"/>
  <c r="G45" i="81"/>
  <c r="G20" i="81"/>
  <c r="G5" i="80"/>
  <c r="G66" i="81"/>
  <c r="G30" i="80"/>
  <c r="G57" i="81"/>
  <c r="G63" i="81"/>
  <c r="G17" i="80"/>
  <c r="G62" i="81"/>
  <c r="G23" i="81"/>
  <c r="G59" i="80"/>
  <c r="G49" i="80"/>
  <c r="G10" i="80"/>
  <c r="G7" i="81"/>
  <c r="G54" i="80"/>
  <c r="G12" i="80"/>
  <c r="G48" i="80"/>
  <c r="G62" i="80"/>
  <c r="G6" i="80"/>
  <c r="G11" i="81"/>
  <c r="G43" i="80"/>
  <c r="G49" i="81"/>
  <c r="G18" i="80"/>
  <c r="G4" i="81"/>
  <c r="G52" i="81"/>
  <c r="G60" i="80"/>
  <c r="G68" i="80"/>
  <c r="G37" i="80"/>
  <c r="G58" i="80"/>
  <c r="G8" i="80"/>
  <c r="G63" i="80"/>
  <c r="G58" i="81"/>
  <c r="G5" i="81"/>
  <c r="G44" i="81"/>
  <c r="G4" i="80"/>
  <c r="G40" i="80"/>
  <c r="G15" i="81"/>
  <c r="G9" i="80"/>
  <c r="G48" i="81"/>
  <c r="G19" i="81"/>
  <c r="G54" i="81"/>
  <c r="G28" i="81"/>
  <c r="G23" i="80"/>
  <c r="AT42" i="76" l="1"/>
  <c r="AT76" i="76" s="1"/>
  <c r="AS76" i="76"/>
  <c r="AU72" i="77"/>
  <c r="AT76" i="77"/>
  <c r="G69" i="81"/>
  <c r="H73" i="81"/>
  <c r="I2" i="81"/>
  <c r="G69" i="80"/>
  <c r="H73" i="80"/>
  <c r="I2" i="80"/>
  <c r="K80" i="76"/>
  <c r="L3" i="77"/>
  <c r="N2" i="77"/>
  <c r="L2" i="76"/>
  <c r="K3" i="76"/>
  <c r="D78" i="68"/>
  <c r="E78" i="68"/>
  <c r="F78" i="68"/>
  <c r="G78" i="68"/>
  <c r="H78" i="68"/>
  <c r="I78" i="68"/>
  <c r="J78" i="68"/>
  <c r="K78" i="68"/>
  <c r="L78" i="68"/>
  <c r="M78" i="68"/>
  <c r="N78" i="68"/>
  <c r="O78" i="68"/>
  <c r="P78" i="68"/>
  <c r="Q78" i="68"/>
  <c r="R78" i="68"/>
  <c r="S78" i="68"/>
  <c r="T78" i="68"/>
  <c r="U78" i="68"/>
  <c r="V78" i="68"/>
  <c r="W78" i="68"/>
  <c r="X78" i="68"/>
  <c r="Y78" i="68"/>
  <c r="Z78" i="68"/>
  <c r="AA78" i="68"/>
  <c r="AB78" i="68"/>
  <c r="AC78" i="68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R78" i="67"/>
  <c r="S78" i="67"/>
  <c r="T78" i="67"/>
  <c r="U78" i="67"/>
  <c r="V78" i="67"/>
  <c r="W78" i="67"/>
  <c r="X78" i="67"/>
  <c r="Y78" i="67"/>
  <c r="Z78" i="67"/>
  <c r="AA78" i="67"/>
  <c r="AB78" i="67"/>
  <c r="AC78" i="67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R78" i="66"/>
  <c r="S78" i="66"/>
  <c r="T78" i="66"/>
  <c r="U78" i="66"/>
  <c r="V78" i="66"/>
  <c r="W78" i="66"/>
  <c r="X78" i="66"/>
  <c r="Y78" i="66"/>
  <c r="Z78" i="66"/>
  <c r="AA78" i="66"/>
  <c r="AB78" i="66"/>
  <c r="AC78" i="66"/>
  <c r="D79" i="65"/>
  <c r="E79" i="65"/>
  <c r="F79" i="65"/>
  <c r="G79" i="65"/>
  <c r="H79" i="65"/>
  <c r="I79" i="65"/>
  <c r="J79" i="65"/>
  <c r="K79" i="65"/>
  <c r="L79" i="65"/>
  <c r="M79" i="65"/>
  <c r="N79" i="65"/>
  <c r="O79" i="65"/>
  <c r="P79" i="65"/>
  <c r="Q79" i="65"/>
  <c r="R79" i="65"/>
  <c r="S79" i="65"/>
  <c r="T79" i="65"/>
  <c r="U79" i="65"/>
  <c r="V79" i="65"/>
  <c r="W79" i="65"/>
  <c r="X79" i="65"/>
  <c r="Y79" i="65"/>
  <c r="Z79" i="65"/>
  <c r="AA79" i="65"/>
  <c r="AB79" i="65"/>
  <c r="AC79" i="65"/>
  <c r="D80" i="64"/>
  <c r="E80" i="64"/>
  <c r="F80" i="64"/>
  <c r="G80" i="64"/>
  <c r="H80" i="64"/>
  <c r="I80" i="64"/>
  <c r="J80" i="64"/>
  <c r="K80" i="64"/>
  <c r="L80" i="64"/>
  <c r="M80" i="64"/>
  <c r="N80" i="64"/>
  <c r="O80" i="64"/>
  <c r="P80" i="64"/>
  <c r="Q80" i="64"/>
  <c r="R80" i="64"/>
  <c r="S80" i="64"/>
  <c r="T80" i="64"/>
  <c r="U80" i="64"/>
  <c r="V80" i="64"/>
  <c r="W80" i="64"/>
  <c r="X80" i="64"/>
  <c r="Y80" i="64"/>
  <c r="Z80" i="64"/>
  <c r="AA80" i="64"/>
  <c r="AB80" i="64"/>
  <c r="AC80" i="64"/>
  <c r="D80" i="63"/>
  <c r="E80" i="63"/>
  <c r="F80" i="63"/>
  <c r="G80" i="63"/>
  <c r="H80" i="63"/>
  <c r="I80" i="63"/>
  <c r="J80" i="63"/>
  <c r="K80" i="63"/>
  <c r="L80" i="63"/>
  <c r="M80" i="63"/>
  <c r="N80" i="63"/>
  <c r="O80" i="63"/>
  <c r="P80" i="63"/>
  <c r="Q80" i="63"/>
  <c r="R80" i="63"/>
  <c r="S80" i="63"/>
  <c r="T80" i="63"/>
  <c r="U80" i="63"/>
  <c r="V80" i="63"/>
  <c r="W80" i="63"/>
  <c r="X80" i="63"/>
  <c r="Y80" i="63"/>
  <c r="Z80" i="63"/>
  <c r="AA80" i="63"/>
  <c r="AB80" i="63"/>
  <c r="AC80" i="63"/>
  <c r="E79" i="62"/>
  <c r="F79" i="62"/>
  <c r="G79" i="62"/>
  <c r="H79" i="62"/>
  <c r="I79" i="62"/>
  <c r="J79" i="62"/>
  <c r="K79" i="62"/>
  <c r="L79" i="62"/>
  <c r="M79" i="62"/>
  <c r="N79" i="62"/>
  <c r="O79" i="62"/>
  <c r="P79" i="62"/>
  <c r="Q79" i="62"/>
  <c r="R79" i="62"/>
  <c r="S79" i="62"/>
  <c r="T79" i="62"/>
  <c r="U79" i="62"/>
  <c r="V79" i="62"/>
  <c r="W79" i="62"/>
  <c r="X79" i="62"/>
  <c r="Y79" i="62"/>
  <c r="Z79" i="62"/>
  <c r="AA79" i="62"/>
  <c r="AB79" i="62"/>
  <c r="AC79" i="62"/>
  <c r="D80" i="61"/>
  <c r="E80" i="61"/>
  <c r="F80" i="61"/>
  <c r="G80" i="61"/>
  <c r="H80" i="61"/>
  <c r="I80" i="61"/>
  <c r="J80" i="61"/>
  <c r="K80" i="61"/>
  <c r="L80" i="61"/>
  <c r="M80" i="61"/>
  <c r="N80" i="61"/>
  <c r="O80" i="61"/>
  <c r="P80" i="61"/>
  <c r="Q80" i="61"/>
  <c r="R80" i="61"/>
  <c r="S80" i="61"/>
  <c r="T80" i="61"/>
  <c r="U80" i="61"/>
  <c r="V80" i="61"/>
  <c r="W80" i="61"/>
  <c r="X80" i="61"/>
  <c r="Y80" i="61"/>
  <c r="Z80" i="61"/>
  <c r="AA80" i="61"/>
  <c r="AB80" i="61"/>
  <c r="AC80" i="61"/>
  <c r="D76" i="60"/>
  <c r="E76" i="60"/>
  <c r="F76" i="60"/>
  <c r="G76" i="60"/>
  <c r="H76" i="60"/>
  <c r="I76" i="60"/>
  <c r="J76" i="60"/>
  <c r="K76" i="60"/>
  <c r="L76" i="60"/>
  <c r="M76" i="60"/>
  <c r="N76" i="60"/>
  <c r="O76" i="60"/>
  <c r="P76" i="60"/>
  <c r="Q76" i="60"/>
  <c r="R76" i="60"/>
  <c r="S76" i="60"/>
  <c r="T76" i="60"/>
  <c r="U76" i="60"/>
  <c r="V76" i="60"/>
  <c r="W76" i="60"/>
  <c r="X76" i="60"/>
  <c r="Y76" i="60"/>
  <c r="Z76" i="60"/>
  <c r="AA76" i="60"/>
  <c r="AB76" i="60"/>
  <c r="AC76" i="60"/>
  <c r="D75" i="59"/>
  <c r="E75" i="59"/>
  <c r="F75" i="59"/>
  <c r="G75" i="59"/>
  <c r="H75" i="59"/>
  <c r="I75" i="59"/>
  <c r="J75" i="59"/>
  <c r="K75" i="59"/>
  <c r="L75" i="59"/>
  <c r="M75" i="59"/>
  <c r="N75" i="59"/>
  <c r="O75" i="59"/>
  <c r="P75" i="59"/>
  <c r="Q75" i="59"/>
  <c r="R75" i="59"/>
  <c r="S75" i="59"/>
  <c r="T75" i="59"/>
  <c r="U75" i="59"/>
  <c r="V75" i="59"/>
  <c r="W75" i="59"/>
  <c r="X75" i="59"/>
  <c r="Y75" i="59"/>
  <c r="Z75" i="59"/>
  <c r="AA75" i="59"/>
  <c r="AB75" i="59"/>
  <c r="AC75" i="59"/>
  <c r="D75" i="58"/>
  <c r="E75" i="58"/>
  <c r="F75" i="58"/>
  <c r="G75" i="58"/>
  <c r="H75" i="58"/>
  <c r="I75" i="58"/>
  <c r="J75" i="58"/>
  <c r="K75" i="58"/>
  <c r="L75" i="58"/>
  <c r="M75" i="58"/>
  <c r="N75" i="58"/>
  <c r="O75" i="58"/>
  <c r="P75" i="58"/>
  <c r="Q75" i="58"/>
  <c r="R75" i="58"/>
  <c r="S75" i="58"/>
  <c r="T75" i="58"/>
  <c r="U75" i="58"/>
  <c r="V75" i="58"/>
  <c r="W75" i="58"/>
  <c r="X75" i="58"/>
  <c r="Y75" i="58"/>
  <c r="Z75" i="58"/>
  <c r="AA75" i="58"/>
  <c r="AB75" i="58"/>
  <c r="AC75" i="58"/>
  <c r="D75" i="57"/>
  <c r="E75" i="57"/>
  <c r="F75" i="57"/>
  <c r="G75" i="57"/>
  <c r="H75" i="57"/>
  <c r="I75" i="57"/>
  <c r="J75" i="57"/>
  <c r="K75" i="57"/>
  <c r="L75" i="57"/>
  <c r="M75" i="57"/>
  <c r="N75" i="57"/>
  <c r="O75" i="57"/>
  <c r="P75" i="57"/>
  <c r="Q75" i="57"/>
  <c r="R75" i="57"/>
  <c r="S75" i="57"/>
  <c r="T75" i="57"/>
  <c r="U75" i="57"/>
  <c r="V75" i="57"/>
  <c r="W75" i="57"/>
  <c r="X75" i="57"/>
  <c r="Y75" i="57"/>
  <c r="Z75" i="57"/>
  <c r="AA75" i="57"/>
  <c r="AB75" i="57"/>
  <c r="AC75" i="57"/>
  <c r="H48" i="81"/>
  <c r="H64" i="80"/>
  <c r="H26" i="80"/>
  <c r="H13" i="80"/>
  <c r="H8" i="81"/>
  <c r="H8" i="80"/>
  <c r="H4" i="81"/>
  <c r="H21" i="80"/>
  <c r="H4" i="80"/>
  <c r="H41" i="80"/>
  <c r="H22" i="80"/>
  <c r="H9" i="80"/>
  <c r="H56" i="80"/>
  <c r="H63" i="80"/>
  <c r="H54" i="81"/>
  <c r="H19" i="80"/>
  <c r="H32" i="80"/>
  <c r="H65" i="81"/>
  <c r="H33" i="81"/>
  <c r="H44" i="80"/>
  <c r="H40" i="81"/>
  <c r="H36" i="80"/>
  <c r="H9" i="81"/>
  <c r="H56" i="81"/>
  <c r="H61" i="80"/>
  <c r="H29" i="80"/>
  <c r="H10" i="80"/>
  <c r="H20" i="80"/>
  <c r="H54" i="80"/>
  <c r="H60" i="80"/>
  <c r="H7" i="81"/>
  <c r="H27" i="81"/>
  <c r="H6" i="81"/>
  <c r="H36" i="81"/>
  <c r="H45" i="81"/>
  <c r="H62" i="81"/>
  <c r="H19" i="81"/>
  <c r="H35" i="80"/>
  <c r="H34" i="80"/>
  <c r="H49" i="81"/>
  <c r="H17" i="81"/>
  <c r="H13" i="81"/>
  <c r="H25" i="81"/>
  <c r="H35" i="81"/>
  <c r="H30" i="81"/>
  <c r="H10" i="81"/>
  <c r="H23" i="80"/>
  <c r="H39" i="80"/>
  <c r="H51" i="81"/>
  <c r="H6" i="80"/>
  <c r="H12" i="81"/>
  <c r="H58" i="81"/>
  <c r="H39" i="81"/>
  <c r="H25" i="80"/>
  <c r="H32" i="81"/>
  <c r="H12" i="80"/>
  <c r="H34" i="81"/>
  <c r="H50" i="80"/>
  <c r="H52" i="80"/>
  <c r="H51" i="80"/>
  <c r="H24" i="81"/>
  <c r="H68" i="81"/>
  <c r="H49" i="80"/>
  <c r="H45" i="80"/>
  <c r="H11" i="81"/>
  <c r="H16" i="80"/>
  <c r="H48" i="80"/>
  <c r="H66" i="81"/>
  <c r="H53" i="80"/>
  <c r="H55" i="80"/>
  <c r="H66" i="80"/>
  <c r="H59" i="80"/>
  <c r="H38" i="81"/>
  <c r="H17" i="80"/>
  <c r="H27" i="80"/>
  <c r="H16" i="81"/>
  <c r="H20" i="81"/>
  <c r="H21" i="81"/>
  <c r="H46" i="80"/>
  <c r="H30" i="80"/>
  <c r="H15" i="80"/>
  <c r="H5" i="81"/>
  <c r="H42" i="80"/>
  <c r="H55" i="81"/>
  <c r="H62" i="80"/>
  <c r="H53" i="81"/>
  <c r="H58" i="80"/>
  <c r="H40" i="80"/>
  <c r="H67" i="80"/>
  <c r="H22" i="81"/>
  <c r="H37" i="80"/>
  <c r="H61" i="81"/>
  <c r="H5" i="80"/>
  <c r="H63" i="81"/>
  <c r="H29" i="81"/>
  <c r="H28" i="80"/>
  <c r="H18" i="81"/>
  <c r="H43" i="81"/>
  <c r="H14" i="80"/>
  <c r="H11" i="80"/>
  <c r="H50" i="81"/>
  <c r="H64" i="81"/>
  <c r="H18" i="80"/>
  <c r="H47" i="80"/>
  <c r="H37" i="81"/>
  <c r="H68" i="80"/>
  <c r="H41" i="81"/>
  <c r="H23" i="81"/>
  <c r="H46" i="81"/>
  <c r="H59" i="81"/>
  <c r="H44" i="81"/>
  <c r="H38" i="80"/>
  <c r="H47" i="81"/>
  <c r="H60" i="81"/>
  <c r="H57" i="80"/>
  <c r="H31" i="81"/>
  <c r="H26" i="81"/>
  <c r="H15" i="81"/>
  <c r="H67" i="81"/>
  <c r="H31" i="80"/>
  <c r="H52" i="81"/>
  <c r="H7" i="80"/>
  <c r="H57" i="81"/>
  <c r="H43" i="80"/>
  <c r="H33" i="80"/>
  <c r="H24" i="80"/>
  <c r="H14" i="81"/>
  <c r="H28" i="81"/>
  <c r="AU76" i="77" l="1"/>
  <c r="AZ72" i="77"/>
  <c r="H69" i="81"/>
  <c r="J2" i="81"/>
  <c r="H69" i="80"/>
  <c r="J2" i="80"/>
  <c r="L80" i="76"/>
  <c r="O2" i="77"/>
  <c r="M3" i="77"/>
  <c r="L3" i="76"/>
  <c r="M2" i="76"/>
  <c r="D75" i="56"/>
  <c r="E75" i="56"/>
  <c r="F75" i="56"/>
  <c r="G75" i="56"/>
  <c r="H75" i="56"/>
  <c r="I75" i="56"/>
  <c r="J75" i="56"/>
  <c r="K75" i="56"/>
  <c r="L75" i="56"/>
  <c r="M75" i="56"/>
  <c r="N75" i="56"/>
  <c r="O75" i="56"/>
  <c r="P75" i="56"/>
  <c r="Q75" i="56"/>
  <c r="R75" i="56"/>
  <c r="S75" i="56"/>
  <c r="T75" i="56"/>
  <c r="U75" i="56"/>
  <c r="V75" i="56"/>
  <c r="W75" i="56"/>
  <c r="X75" i="56"/>
  <c r="Y75" i="56"/>
  <c r="Z75" i="56"/>
  <c r="AA75" i="56"/>
  <c r="AB75" i="56"/>
  <c r="AC75" i="56"/>
  <c r="K2" i="81" l="1"/>
  <c r="K2" i="80"/>
  <c r="P2" i="77"/>
  <c r="N3" i="77"/>
  <c r="N2" i="76"/>
  <c r="M3" i="76"/>
  <c r="D75" i="55"/>
  <c r="E75" i="55"/>
  <c r="F75" i="55"/>
  <c r="G75" i="55"/>
  <c r="H75" i="55"/>
  <c r="I75" i="55"/>
  <c r="J75" i="55"/>
  <c r="K75" i="55"/>
  <c r="L75" i="55"/>
  <c r="M75" i="55"/>
  <c r="N75" i="55"/>
  <c r="O75" i="55"/>
  <c r="P75" i="55"/>
  <c r="Q75" i="55"/>
  <c r="R75" i="55"/>
  <c r="S75" i="55"/>
  <c r="T75" i="55"/>
  <c r="U75" i="55"/>
  <c r="V75" i="55"/>
  <c r="W75" i="55"/>
  <c r="X75" i="55"/>
  <c r="Y75" i="55"/>
  <c r="Z75" i="55"/>
  <c r="AA75" i="55"/>
  <c r="AB75" i="55"/>
  <c r="AC75" i="55"/>
  <c r="D76" i="54"/>
  <c r="E76" i="54"/>
  <c r="F76" i="54"/>
  <c r="G76" i="54"/>
  <c r="H76" i="54"/>
  <c r="I76" i="54"/>
  <c r="J76" i="54"/>
  <c r="K76" i="54"/>
  <c r="L76" i="54"/>
  <c r="M76" i="54"/>
  <c r="N76" i="54"/>
  <c r="O76" i="54"/>
  <c r="P76" i="54"/>
  <c r="Q76" i="54"/>
  <c r="R76" i="54"/>
  <c r="S76" i="54"/>
  <c r="T76" i="54"/>
  <c r="U76" i="54"/>
  <c r="V76" i="54"/>
  <c r="W76" i="54"/>
  <c r="X76" i="54"/>
  <c r="Y76" i="54"/>
  <c r="Z76" i="54"/>
  <c r="AA76" i="54"/>
  <c r="AB76" i="54"/>
  <c r="AC76" i="54"/>
  <c r="D76" i="53"/>
  <c r="E76" i="53"/>
  <c r="F76" i="53"/>
  <c r="G76" i="53"/>
  <c r="H76" i="53"/>
  <c r="I76" i="53"/>
  <c r="J76" i="53"/>
  <c r="K76" i="53"/>
  <c r="L76" i="53"/>
  <c r="M76" i="53"/>
  <c r="N76" i="53"/>
  <c r="O76" i="53"/>
  <c r="P76" i="53"/>
  <c r="Q76" i="53"/>
  <c r="R76" i="53"/>
  <c r="S76" i="53"/>
  <c r="T76" i="53"/>
  <c r="U76" i="53"/>
  <c r="V76" i="53"/>
  <c r="W76" i="53"/>
  <c r="X76" i="53"/>
  <c r="Y76" i="53"/>
  <c r="Z76" i="53"/>
  <c r="AA76" i="53"/>
  <c r="AB76" i="53"/>
  <c r="AC76" i="53"/>
  <c r="D75" i="52"/>
  <c r="E75" i="52"/>
  <c r="F75" i="52"/>
  <c r="G75" i="52"/>
  <c r="H75" i="52"/>
  <c r="I75" i="52"/>
  <c r="J75" i="52"/>
  <c r="K75" i="52"/>
  <c r="L75" i="52"/>
  <c r="M75" i="52"/>
  <c r="N75" i="52"/>
  <c r="O75" i="52"/>
  <c r="P75" i="52"/>
  <c r="Q75" i="52"/>
  <c r="R75" i="52"/>
  <c r="S75" i="52"/>
  <c r="T75" i="52"/>
  <c r="U75" i="52"/>
  <c r="V75" i="52"/>
  <c r="W75" i="52"/>
  <c r="X75" i="52"/>
  <c r="Y75" i="52"/>
  <c r="Z75" i="52"/>
  <c r="AA75" i="52"/>
  <c r="AB75" i="52"/>
  <c r="AC75" i="52"/>
  <c r="L2" i="81" l="1"/>
  <c r="L2" i="80"/>
  <c r="O3" i="77"/>
  <c r="Q2" i="77"/>
  <c r="N3" i="76"/>
  <c r="O2" i="76"/>
  <c r="D76" i="51"/>
  <c r="E76" i="51"/>
  <c r="F76" i="51"/>
  <c r="G76" i="51"/>
  <c r="H76" i="51"/>
  <c r="I76" i="51"/>
  <c r="J76" i="51"/>
  <c r="K76" i="51"/>
  <c r="L76" i="51"/>
  <c r="M76" i="51"/>
  <c r="N76" i="51"/>
  <c r="O76" i="51"/>
  <c r="P76" i="51"/>
  <c r="Q76" i="51"/>
  <c r="R76" i="51"/>
  <c r="S76" i="51"/>
  <c r="T76" i="51"/>
  <c r="U76" i="51"/>
  <c r="V76" i="51"/>
  <c r="W76" i="51"/>
  <c r="X76" i="51"/>
  <c r="Y76" i="51"/>
  <c r="Z76" i="51"/>
  <c r="AA76" i="51"/>
  <c r="AB76" i="51"/>
  <c r="AC76" i="51"/>
  <c r="D75" i="50"/>
  <c r="E75" i="50"/>
  <c r="F75" i="50"/>
  <c r="G75" i="50"/>
  <c r="H75" i="50"/>
  <c r="I75" i="50"/>
  <c r="J75" i="50"/>
  <c r="K75" i="50"/>
  <c r="L75" i="50"/>
  <c r="M75" i="50"/>
  <c r="N75" i="50"/>
  <c r="O75" i="50"/>
  <c r="P75" i="50"/>
  <c r="Q75" i="50"/>
  <c r="R75" i="50"/>
  <c r="S75" i="50"/>
  <c r="T75" i="50"/>
  <c r="U75" i="50"/>
  <c r="V75" i="50"/>
  <c r="W75" i="50"/>
  <c r="X75" i="50"/>
  <c r="Y75" i="50"/>
  <c r="Z75" i="50"/>
  <c r="AA75" i="50"/>
  <c r="AB75" i="50"/>
  <c r="AC75" i="50"/>
  <c r="D76" i="49"/>
  <c r="E76" i="49"/>
  <c r="F76" i="49"/>
  <c r="G76" i="49"/>
  <c r="H76" i="49"/>
  <c r="I76" i="49"/>
  <c r="J76" i="49"/>
  <c r="K76" i="49"/>
  <c r="L76" i="49"/>
  <c r="M76" i="49"/>
  <c r="N76" i="49"/>
  <c r="O76" i="49"/>
  <c r="P76" i="49"/>
  <c r="Q76" i="49"/>
  <c r="R76" i="49"/>
  <c r="S76" i="49"/>
  <c r="T76" i="49"/>
  <c r="U76" i="49"/>
  <c r="V76" i="49"/>
  <c r="W76" i="49"/>
  <c r="X76" i="49"/>
  <c r="Y76" i="49"/>
  <c r="Z76" i="49"/>
  <c r="AA76" i="49"/>
  <c r="AB76" i="49"/>
  <c r="AC76" i="49"/>
  <c r="D75" i="48"/>
  <c r="E75" i="48"/>
  <c r="F75" i="48"/>
  <c r="G75" i="48"/>
  <c r="H75" i="48"/>
  <c r="I75" i="48"/>
  <c r="J75" i="48"/>
  <c r="K75" i="48"/>
  <c r="L75" i="48"/>
  <c r="M75" i="48"/>
  <c r="N75" i="48"/>
  <c r="O75" i="48"/>
  <c r="P75" i="48"/>
  <c r="Q75" i="48"/>
  <c r="R75" i="48"/>
  <c r="S75" i="48"/>
  <c r="T75" i="48"/>
  <c r="U75" i="48"/>
  <c r="V75" i="48"/>
  <c r="W75" i="48"/>
  <c r="X75" i="48"/>
  <c r="Y75" i="48"/>
  <c r="Z75" i="48"/>
  <c r="AA75" i="48"/>
  <c r="AB75" i="48"/>
  <c r="AC75" i="48"/>
  <c r="D75" i="47"/>
  <c r="E75" i="47"/>
  <c r="F75" i="47"/>
  <c r="G75" i="47"/>
  <c r="H75" i="47"/>
  <c r="I75" i="47"/>
  <c r="J75" i="47"/>
  <c r="K75" i="47"/>
  <c r="L75" i="47"/>
  <c r="M75" i="47"/>
  <c r="N75" i="47"/>
  <c r="O75" i="47"/>
  <c r="P75" i="47"/>
  <c r="Q75" i="47"/>
  <c r="R75" i="47"/>
  <c r="S75" i="47"/>
  <c r="T75" i="47"/>
  <c r="U75" i="47"/>
  <c r="V75" i="47"/>
  <c r="W75" i="47"/>
  <c r="X75" i="47"/>
  <c r="Y75" i="47"/>
  <c r="Z75" i="47"/>
  <c r="AA75" i="47"/>
  <c r="AB75" i="47"/>
  <c r="AC75" i="47"/>
  <c r="F11" i="45"/>
  <c r="F73" i="45" s="1"/>
  <c r="G11" i="45"/>
  <c r="H11" i="45"/>
  <c r="I11" i="45"/>
  <c r="J11" i="45"/>
  <c r="K11" i="45"/>
  <c r="L11" i="45"/>
  <c r="M11" i="45"/>
  <c r="N11" i="45"/>
  <c r="O11" i="45"/>
  <c r="P11" i="45"/>
  <c r="Q11" i="45"/>
  <c r="R11" i="45"/>
  <c r="S11" i="45"/>
  <c r="T11" i="45"/>
  <c r="U11" i="45"/>
  <c r="V11" i="45"/>
  <c r="W11" i="45"/>
  <c r="W73" i="45" s="1"/>
  <c r="X11" i="45"/>
  <c r="X73" i="45" s="1"/>
  <c r="Y11" i="45"/>
  <c r="Y73" i="45" s="1"/>
  <c r="Z11" i="45"/>
  <c r="AA11" i="45"/>
  <c r="AB11" i="45"/>
  <c r="AC11" i="45"/>
  <c r="F12" i="45"/>
  <c r="G12" i="45"/>
  <c r="H12" i="45"/>
  <c r="I12" i="45"/>
  <c r="J12" i="45"/>
  <c r="K12" i="45"/>
  <c r="L12" i="45"/>
  <c r="M12" i="45"/>
  <c r="N12" i="45"/>
  <c r="O12" i="45"/>
  <c r="P12" i="45"/>
  <c r="Q12" i="45"/>
  <c r="R12" i="45"/>
  <c r="S12" i="45"/>
  <c r="T12" i="45"/>
  <c r="U12" i="45"/>
  <c r="V12" i="45"/>
  <c r="W12" i="45"/>
  <c r="X12" i="45"/>
  <c r="Y12" i="45"/>
  <c r="Z12" i="45"/>
  <c r="AA12" i="45"/>
  <c r="AB12" i="45"/>
  <c r="AC12" i="45"/>
  <c r="F13" i="45"/>
  <c r="G13" i="45"/>
  <c r="H13" i="45"/>
  <c r="I13" i="45"/>
  <c r="J13" i="45"/>
  <c r="K13" i="45"/>
  <c r="L13" i="45"/>
  <c r="M13" i="45"/>
  <c r="N13" i="45"/>
  <c r="O13" i="45"/>
  <c r="P13" i="45"/>
  <c r="Q13" i="45"/>
  <c r="R13" i="45"/>
  <c r="S13" i="45"/>
  <c r="T13" i="45"/>
  <c r="U13" i="45"/>
  <c r="V13" i="45"/>
  <c r="W13" i="45"/>
  <c r="X13" i="45"/>
  <c r="Y13" i="45"/>
  <c r="Z13" i="45"/>
  <c r="AA13" i="45"/>
  <c r="AB13" i="45"/>
  <c r="AC13" i="45"/>
  <c r="F14" i="45"/>
  <c r="G14" i="45"/>
  <c r="H14" i="45"/>
  <c r="I14" i="45"/>
  <c r="J14" i="45"/>
  <c r="K14" i="45"/>
  <c r="L14" i="45"/>
  <c r="M14" i="45"/>
  <c r="N14" i="45"/>
  <c r="O14" i="45"/>
  <c r="P14" i="45"/>
  <c r="Q14" i="45"/>
  <c r="R14" i="45"/>
  <c r="S14" i="45"/>
  <c r="T14" i="45"/>
  <c r="U14" i="45"/>
  <c r="V14" i="45"/>
  <c r="W14" i="45"/>
  <c r="X14" i="45"/>
  <c r="Y14" i="45"/>
  <c r="Z14" i="45"/>
  <c r="AA14" i="45"/>
  <c r="AB14" i="45"/>
  <c r="AC14" i="45"/>
  <c r="F15" i="45"/>
  <c r="G15" i="45"/>
  <c r="H15" i="45"/>
  <c r="I15" i="45"/>
  <c r="J15" i="45"/>
  <c r="K15" i="45"/>
  <c r="L15" i="45"/>
  <c r="M15" i="45"/>
  <c r="N15" i="45"/>
  <c r="O15" i="45"/>
  <c r="P15" i="45"/>
  <c r="Q15" i="45"/>
  <c r="R15" i="45"/>
  <c r="S15" i="45"/>
  <c r="T15" i="45"/>
  <c r="U15" i="45"/>
  <c r="V15" i="45"/>
  <c r="W15" i="45"/>
  <c r="X15" i="45"/>
  <c r="Y15" i="45"/>
  <c r="Z15" i="45"/>
  <c r="AA15" i="45"/>
  <c r="AB15" i="45"/>
  <c r="AC15" i="45"/>
  <c r="F16" i="45"/>
  <c r="G16" i="45"/>
  <c r="H16" i="45"/>
  <c r="I16" i="45"/>
  <c r="J16" i="45"/>
  <c r="K16" i="45"/>
  <c r="L16" i="45"/>
  <c r="M16" i="45"/>
  <c r="N16" i="45"/>
  <c r="O16" i="45"/>
  <c r="P16" i="45"/>
  <c r="Q16" i="45"/>
  <c r="R16" i="45"/>
  <c r="S16" i="45"/>
  <c r="T16" i="45"/>
  <c r="U16" i="45"/>
  <c r="V16" i="45"/>
  <c r="W16" i="45"/>
  <c r="X16" i="45"/>
  <c r="Y16" i="45"/>
  <c r="Z16" i="45"/>
  <c r="AA16" i="45"/>
  <c r="AB16" i="45"/>
  <c r="AC16" i="45"/>
  <c r="F17" i="45"/>
  <c r="G17" i="45"/>
  <c r="H17" i="45"/>
  <c r="I17" i="45"/>
  <c r="J17" i="45"/>
  <c r="K17" i="45"/>
  <c r="L17" i="45"/>
  <c r="M17" i="45"/>
  <c r="N17" i="45"/>
  <c r="O17" i="45"/>
  <c r="P17" i="45"/>
  <c r="Q17" i="45"/>
  <c r="R17" i="45"/>
  <c r="S17" i="45"/>
  <c r="T17" i="45"/>
  <c r="U17" i="45"/>
  <c r="V17" i="45"/>
  <c r="W17" i="45"/>
  <c r="X17" i="45"/>
  <c r="Y17" i="45"/>
  <c r="Z17" i="45"/>
  <c r="AA17" i="45"/>
  <c r="AB17" i="45"/>
  <c r="AC17" i="45"/>
  <c r="F18" i="45"/>
  <c r="G18" i="45"/>
  <c r="H18" i="45"/>
  <c r="I18" i="45"/>
  <c r="J18" i="45"/>
  <c r="K18" i="45"/>
  <c r="L18" i="45"/>
  <c r="M18" i="45"/>
  <c r="N18" i="45"/>
  <c r="O18" i="45"/>
  <c r="P18" i="45"/>
  <c r="Q18" i="45"/>
  <c r="R18" i="45"/>
  <c r="S18" i="45"/>
  <c r="T18" i="45"/>
  <c r="U18" i="45"/>
  <c r="V18" i="45"/>
  <c r="W18" i="45"/>
  <c r="X18" i="45"/>
  <c r="Y18" i="45"/>
  <c r="Z18" i="45"/>
  <c r="AA18" i="45"/>
  <c r="AB18" i="45"/>
  <c r="AC18" i="45"/>
  <c r="F19" i="45"/>
  <c r="G19" i="45"/>
  <c r="H19" i="45"/>
  <c r="I19" i="45"/>
  <c r="J19" i="45"/>
  <c r="K19" i="45"/>
  <c r="L19" i="45"/>
  <c r="M19" i="45"/>
  <c r="N19" i="45"/>
  <c r="O19" i="45"/>
  <c r="P19" i="45"/>
  <c r="Q19" i="45"/>
  <c r="R19" i="45"/>
  <c r="S19" i="45"/>
  <c r="T19" i="45"/>
  <c r="U19" i="45"/>
  <c r="V19" i="45"/>
  <c r="W19" i="45"/>
  <c r="X19" i="45"/>
  <c r="Y19" i="45"/>
  <c r="Z19" i="45"/>
  <c r="AA19" i="45"/>
  <c r="AB19" i="45"/>
  <c r="AC19" i="45"/>
  <c r="F20" i="45"/>
  <c r="G20" i="45"/>
  <c r="H20" i="45"/>
  <c r="I20" i="45"/>
  <c r="J20" i="45"/>
  <c r="K20" i="45"/>
  <c r="L20" i="45"/>
  <c r="M20" i="45"/>
  <c r="N20" i="45"/>
  <c r="O20" i="45"/>
  <c r="P20" i="45"/>
  <c r="Q20" i="45"/>
  <c r="R20" i="45"/>
  <c r="S20" i="45"/>
  <c r="T20" i="45"/>
  <c r="U20" i="45"/>
  <c r="V20" i="45"/>
  <c r="W20" i="45"/>
  <c r="X20" i="45"/>
  <c r="Y20" i="45"/>
  <c r="Z20" i="45"/>
  <c r="AA20" i="45"/>
  <c r="AB20" i="45"/>
  <c r="AC20" i="45"/>
  <c r="F21" i="45"/>
  <c r="G21" i="45"/>
  <c r="H21" i="45"/>
  <c r="I21" i="45"/>
  <c r="J21" i="45"/>
  <c r="K21" i="45"/>
  <c r="L21" i="45"/>
  <c r="M21" i="45"/>
  <c r="N21" i="45"/>
  <c r="O21" i="45"/>
  <c r="P21" i="45"/>
  <c r="Q21" i="45"/>
  <c r="R21" i="45"/>
  <c r="S21" i="45"/>
  <c r="T21" i="45"/>
  <c r="U21" i="45"/>
  <c r="V21" i="45"/>
  <c r="W21" i="45"/>
  <c r="X21" i="45"/>
  <c r="Y21" i="45"/>
  <c r="Z21" i="45"/>
  <c r="AA21" i="45"/>
  <c r="AB21" i="45"/>
  <c r="AC21" i="45"/>
  <c r="F22" i="45"/>
  <c r="G22" i="45"/>
  <c r="H22" i="45"/>
  <c r="I22" i="45"/>
  <c r="J22" i="45"/>
  <c r="K22" i="45"/>
  <c r="L22" i="45"/>
  <c r="M22" i="45"/>
  <c r="N22" i="45"/>
  <c r="O22" i="45"/>
  <c r="P22" i="45"/>
  <c r="Q22" i="45"/>
  <c r="R22" i="45"/>
  <c r="S22" i="45"/>
  <c r="T22" i="45"/>
  <c r="U22" i="45"/>
  <c r="V22" i="45"/>
  <c r="W22" i="45"/>
  <c r="X22" i="45"/>
  <c r="Y22" i="45"/>
  <c r="Z22" i="45"/>
  <c r="AA22" i="45"/>
  <c r="AB22" i="45"/>
  <c r="AC22" i="45"/>
  <c r="F24" i="45"/>
  <c r="G24" i="45"/>
  <c r="H24" i="45"/>
  <c r="I24" i="45"/>
  <c r="J24" i="45"/>
  <c r="K24" i="45"/>
  <c r="L24" i="45"/>
  <c r="M24" i="45"/>
  <c r="N24" i="45"/>
  <c r="O24" i="45"/>
  <c r="P24" i="45"/>
  <c r="Q24" i="45"/>
  <c r="R24" i="45"/>
  <c r="R73" i="45" s="1"/>
  <c r="S24" i="45"/>
  <c r="T24" i="45"/>
  <c r="U24" i="45"/>
  <c r="V24" i="45"/>
  <c r="W24" i="45"/>
  <c r="X24" i="45"/>
  <c r="Y24" i="45"/>
  <c r="Z24" i="45"/>
  <c r="AA24" i="45"/>
  <c r="AB24" i="45"/>
  <c r="AC24" i="45"/>
  <c r="F25" i="45"/>
  <c r="G25" i="45"/>
  <c r="H25" i="45"/>
  <c r="I25" i="45"/>
  <c r="J25" i="45"/>
  <c r="K25" i="45"/>
  <c r="L25" i="45"/>
  <c r="M25" i="45"/>
  <c r="N25" i="45"/>
  <c r="O25" i="45"/>
  <c r="P25" i="45"/>
  <c r="Q25" i="45"/>
  <c r="R25" i="45"/>
  <c r="S25" i="45"/>
  <c r="T25" i="45"/>
  <c r="U25" i="45"/>
  <c r="V25" i="45"/>
  <c r="W25" i="45"/>
  <c r="X25" i="45"/>
  <c r="Y25" i="45"/>
  <c r="Z25" i="45"/>
  <c r="AA25" i="45"/>
  <c r="AB25" i="45"/>
  <c r="AC25" i="45"/>
  <c r="F26" i="45"/>
  <c r="G26" i="45"/>
  <c r="H26" i="45"/>
  <c r="I26" i="45"/>
  <c r="J26" i="45"/>
  <c r="K26" i="45"/>
  <c r="L26" i="45"/>
  <c r="M26" i="45"/>
  <c r="N26" i="45"/>
  <c r="O26" i="45"/>
  <c r="P26" i="45"/>
  <c r="Q26" i="45"/>
  <c r="R26" i="45"/>
  <c r="S26" i="45"/>
  <c r="T26" i="45"/>
  <c r="U26" i="45"/>
  <c r="V26" i="45"/>
  <c r="W26" i="45"/>
  <c r="X26" i="45"/>
  <c r="Y26" i="45"/>
  <c r="Z26" i="45"/>
  <c r="AA26" i="45"/>
  <c r="AB26" i="45"/>
  <c r="AC26" i="45"/>
  <c r="F27" i="45"/>
  <c r="G27" i="45"/>
  <c r="H27" i="45"/>
  <c r="I27" i="45"/>
  <c r="J27" i="45"/>
  <c r="K27" i="45"/>
  <c r="L27" i="45"/>
  <c r="M27" i="45"/>
  <c r="N27" i="45"/>
  <c r="O27" i="45"/>
  <c r="P27" i="45"/>
  <c r="Q27" i="45"/>
  <c r="R27" i="45"/>
  <c r="S27" i="45"/>
  <c r="T27" i="45"/>
  <c r="U27" i="45"/>
  <c r="V27" i="45"/>
  <c r="W27" i="45"/>
  <c r="X27" i="45"/>
  <c r="Y27" i="45"/>
  <c r="Z27" i="45"/>
  <c r="AA27" i="45"/>
  <c r="AB27" i="45"/>
  <c r="AC27" i="45"/>
  <c r="F28" i="45"/>
  <c r="G28" i="45"/>
  <c r="H28" i="45"/>
  <c r="I28" i="45"/>
  <c r="J28" i="45"/>
  <c r="K28" i="45"/>
  <c r="L28" i="45"/>
  <c r="M28" i="45"/>
  <c r="N28" i="45"/>
  <c r="O28" i="45"/>
  <c r="P28" i="45"/>
  <c r="Q28" i="45"/>
  <c r="R28" i="45"/>
  <c r="S28" i="45"/>
  <c r="T28" i="45"/>
  <c r="U28" i="45"/>
  <c r="V28" i="45"/>
  <c r="W28" i="45"/>
  <c r="X28" i="45"/>
  <c r="Y28" i="45"/>
  <c r="Z28" i="45"/>
  <c r="AA28" i="45"/>
  <c r="AB28" i="45"/>
  <c r="AC28" i="45"/>
  <c r="F29" i="45"/>
  <c r="G29" i="45"/>
  <c r="H29" i="45"/>
  <c r="I29" i="45"/>
  <c r="J29" i="45"/>
  <c r="K29" i="45"/>
  <c r="L29" i="45"/>
  <c r="M29" i="45"/>
  <c r="N29" i="45"/>
  <c r="O29" i="45"/>
  <c r="P29" i="45"/>
  <c r="Q29" i="45"/>
  <c r="R29" i="45"/>
  <c r="S29" i="45"/>
  <c r="T29" i="45"/>
  <c r="U29" i="45"/>
  <c r="V29" i="45"/>
  <c r="W29" i="45"/>
  <c r="X29" i="45"/>
  <c r="Y29" i="45"/>
  <c r="Z29" i="45"/>
  <c r="AA29" i="45"/>
  <c r="AB29" i="45"/>
  <c r="AC29" i="45"/>
  <c r="F30" i="45"/>
  <c r="G30" i="45"/>
  <c r="H30" i="45"/>
  <c r="I30" i="45"/>
  <c r="J30" i="45"/>
  <c r="K30" i="45"/>
  <c r="L30" i="45"/>
  <c r="M30" i="45"/>
  <c r="N30" i="45"/>
  <c r="O30" i="45"/>
  <c r="P30" i="45"/>
  <c r="Q30" i="45"/>
  <c r="R30" i="45"/>
  <c r="S30" i="45"/>
  <c r="T30" i="45"/>
  <c r="U30" i="45"/>
  <c r="V30" i="45"/>
  <c r="W30" i="45"/>
  <c r="X30" i="45"/>
  <c r="Y30" i="45"/>
  <c r="Z30" i="45"/>
  <c r="AA30" i="45"/>
  <c r="AB30" i="45"/>
  <c r="AC30" i="45"/>
  <c r="F31" i="45"/>
  <c r="G31" i="45"/>
  <c r="H31" i="45"/>
  <c r="I31" i="45"/>
  <c r="J31" i="45"/>
  <c r="K31" i="45"/>
  <c r="L31" i="45"/>
  <c r="M31" i="45"/>
  <c r="N31" i="45"/>
  <c r="O31" i="45"/>
  <c r="P31" i="45"/>
  <c r="Q31" i="45"/>
  <c r="R31" i="45"/>
  <c r="S31" i="45"/>
  <c r="T31" i="45"/>
  <c r="U31" i="45"/>
  <c r="V31" i="45"/>
  <c r="W31" i="45"/>
  <c r="X31" i="45"/>
  <c r="Y31" i="45"/>
  <c r="Z31" i="45"/>
  <c r="AA31" i="45"/>
  <c r="AB31" i="45"/>
  <c r="AC31" i="45"/>
  <c r="F32" i="45"/>
  <c r="G32" i="45"/>
  <c r="H32" i="45"/>
  <c r="I32" i="45"/>
  <c r="J32" i="45"/>
  <c r="K32" i="45"/>
  <c r="L32" i="45"/>
  <c r="M32" i="45"/>
  <c r="N32" i="45"/>
  <c r="O32" i="45"/>
  <c r="P32" i="45"/>
  <c r="Q32" i="45"/>
  <c r="R32" i="45"/>
  <c r="S32" i="45"/>
  <c r="T32" i="45"/>
  <c r="U32" i="45"/>
  <c r="V32" i="45"/>
  <c r="W32" i="45"/>
  <c r="X32" i="45"/>
  <c r="Y32" i="45"/>
  <c r="Z32" i="45"/>
  <c r="AA32" i="45"/>
  <c r="AB32" i="45"/>
  <c r="AC32" i="45"/>
  <c r="F33" i="45"/>
  <c r="G33" i="45"/>
  <c r="H33" i="45"/>
  <c r="I33" i="45"/>
  <c r="J33" i="45"/>
  <c r="K33" i="45"/>
  <c r="L33" i="45"/>
  <c r="M33" i="45"/>
  <c r="N33" i="45"/>
  <c r="O33" i="45"/>
  <c r="P33" i="45"/>
  <c r="Q33" i="45"/>
  <c r="R33" i="45"/>
  <c r="S33" i="45"/>
  <c r="T33" i="45"/>
  <c r="U33" i="45"/>
  <c r="V33" i="45"/>
  <c r="W33" i="45"/>
  <c r="X33" i="45"/>
  <c r="Y33" i="45"/>
  <c r="Z33" i="45"/>
  <c r="AA33" i="45"/>
  <c r="AB33" i="45"/>
  <c r="AC33" i="45"/>
  <c r="F34" i="45"/>
  <c r="G34" i="45"/>
  <c r="H34" i="45"/>
  <c r="I34" i="45"/>
  <c r="J34" i="45"/>
  <c r="K34" i="45"/>
  <c r="L34" i="45"/>
  <c r="M34" i="45"/>
  <c r="N34" i="45"/>
  <c r="O34" i="45"/>
  <c r="P34" i="45"/>
  <c r="Q34" i="45"/>
  <c r="R34" i="45"/>
  <c r="S34" i="45"/>
  <c r="T34" i="45"/>
  <c r="U34" i="45"/>
  <c r="V34" i="45"/>
  <c r="W34" i="45"/>
  <c r="X34" i="45"/>
  <c r="Y34" i="45"/>
  <c r="Z34" i="45"/>
  <c r="AA34" i="45"/>
  <c r="AB34" i="45"/>
  <c r="AC34" i="45"/>
  <c r="F35" i="45"/>
  <c r="G35" i="45"/>
  <c r="H35" i="45"/>
  <c r="I35" i="45"/>
  <c r="J35" i="45"/>
  <c r="K35" i="45"/>
  <c r="L35" i="45"/>
  <c r="M35" i="45"/>
  <c r="N35" i="45"/>
  <c r="O35" i="45"/>
  <c r="P35" i="45"/>
  <c r="Q35" i="45"/>
  <c r="R35" i="45"/>
  <c r="S35" i="45"/>
  <c r="T35" i="45"/>
  <c r="U35" i="45"/>
  <c r="V35" i="45"/>
  <c r="W35" i="45"/>
  <c r="X35" i="45"/>
  <c r="Y35" i="45"/>
  <c r="Z35" i="45"/>
  <c r="AA35" i="45"/>
  <c r="AB35" i="45"/>
  <c r="AC35" i="45"/>
  <c r="F36" i="45"/>
  <c r="G36" i="45"/>
  <c r="H36" i="45"/>
  <c r="I36" i="45"/>
  <c r="J36" i="45"/>
  <c r="K36" i="45"/>
  <c r="L36" i="45"/>
  <c r="M36" i="45"/>
  <c r="N36" i="45"/>
  <c r="O36" i="45"/>
  <c r="P36" i="45"/>
  <c r="Q36" i="45"/>
  <c r="R36" i="45"/>
  <c r="S36" i="45"/>
  <c r="T36" i="45"/>
  <c r="U36" i="45"/>
  <c r="V36" i="45"/>
  <c r="W36" i="45"/>
  <c r="X36" i="45"/>
  <c r="Y36" i="45"/>
  <c r="Z36" i="45"/>
  <c r="AA36" i="45"/>
  <c r="AB36" i="45"/>
  <c r="AC36" i="45"/>
  <c r="F37" i="45"/>
  <c r="G37" i="45"/>
  <c r="H37" i="45"/>
  <c r="I37" i="45"/>
  <c r="J37" i="45"/>
  <c r="K37" i="45"/>
  <c r="L37" i="45"/>
  <c r="M37" i="45"/>
  <c r="N37" i="45"/>
  <c r="O37" i="45"/>
  <c r="P37" i="45"/>
  <c r="Q37" i="45"/>
  <c r="R37" i="45"/>
  <c r="S37" i="45"/>
  <c r="T37" i="45"/>
  <c r="U37" i="45"/>
  <c r="V37" i="45"/>
  <c r="W37" i="45"/>
  <c r="X37" i="45"/>
  <c r="Y37" i="45"/>
  <c r="Z37" i="45"/>
  <c r="AA37" i="45"/>
  <c r="AB37" i="45"/>
  <c r="AC37" i="45"/>
  <c r="F38" i="45"/>
  <c r="G38" i="45"/>
  <c r="H38" i="45"/>
  <c r="I38" i="45"/>
  <c r="J38" i="45"/>
  <c r="K38" i="45"/>
  <c r="L38" i="45"/>
  <c r="M38" i="45"/>
  <c r="N38" i="45"/>
  <c r="O38" i="45"/>
  <c r="P38" i="45"/>
  <c r="Q38" i="45"/>
  <c r="R38" i="45"/>
  <c r="S38" i="45"/>
  <c r="T38" i="45"/>
  <c r="U38" i="45"/>
  <c r="V38" i="45"/>
  <c r="W38" i="45"/>
  <c r="X38" i="45"/>
  <c r="Y38" i="45"/>
  <c r="Z38" i="45"/>
  <c r="AA38" i="45"/>
  <c r="AB38" i="45"/>
  <c r="AC38" i="45"/>
  <c r="F39" i="45"/>
  <c r="G39" i="45"/>
  <c r="H39" i="45"/>
  <c r="I39" i="45"/>
  <c r="J39" i="45"/>
  <c r="K39" i="45"/>
  <c r="L39" i="45"/>
  <c r="M39" i="45"/>
  <c r="N39" i="45"/>
  <c r="O39" i="45"/>
  <c r="P39" i="45"/>
  <c r="Q39" i="45"/>
  <c r="R39" i="45"/>
  <c r="S39" i="45"/>
  <c r="T39" i="45"/>
  <c r="U39" i="45"/>
  <c r="V39" i="45"/>
  <c r="W39" i="45"/>
  <c r="X39" i="45"/>
  <c r="Y39" i="45"/>
  <c r="Z39" i="45"/>
  <c r="AA39" i="45"/>
  <c r="AB39" i="45"/>
  <c r="AC39" i="45"/>
  <c r="F40" i="45"/>
  <c r="G40" i="45"/>
  <c r="H40" i="45"/>
  <c r="I40" i="45"/>
  <c r="J40" i="45"/>
  <c r="K40" i="45"/>
  <c r="L40" i="45"/>
  <c r="M40" i="45"/>
  <c r="N40" i="45"/>
  <c r="O40" i="45"/>
  <c r="P40" i="45"/>
  <c r="Q40" i="45"/>
  <c r="R40" i="45"/>
  <c r="S40" i="45"/>
  <c r="T40" i="45"/>
  <c r="U40" i="45"/>
  <c r="V40" i="45"/>
  <c r="W40" i="45"/>
  <c r="X40" i="45"/>
  <c r="Y40" i="45"/>
  <c r="Z40" i="45"/>
  <c r="AA40" i="45"/>
  <c r="AB40" i="45"/>
  <c r="AC40" i="45"/>
  <c r="F41" i="45"/>
  <c r="G41" i="45"/>
  <c r="H41" i="45"/>
  <c r="I41" i="45"/>
  <c r="J41" i="45"/>
  <c r="K41" i="45"/>
  <c r="L41" i="45"/>
  <c r="M41" i="45"/>
  <c r="N41" i="45"/>
  <c r="O41" i="45"/>
  <c r="P41" i="45"/>
  <c r="Q41" i="45"/>
  <c r="R41" i="45"/>
  <c r="S41" i="45"/>
  <c r="T41" i="45"/>
  <c r="U41" i="45"/>
  <c r="V41" i="45"/>
  <c r="W41" i="45"/>
  <c r="X41" i="45"/>
  <c r="Y41" i="45"/>
  <c r="Z41" i="45"/>
  <c r="AA41" i="45"/>
  <c r="AB41" i="45"/>
  <c r="AC41" i="45"/>
  <c r="F42" i="45"/>
  <c r="G42" i="45"/>
  <c r="H42" i="45"/>
  <c r="I42" i="45"/>
  <c r="J42" i="45"/>
  <c r="K42" i="45"/>
  <c r="L42" i="45"/>
  <c r="M42" i="45"/>
  <c r="N42" i="45"/>
  <c r="O42" i="45"/>
  <c r="P42" i="45"/>
  <c r="Q42" i="45"/>
  <c r="R42" i="45"/>
  <c r="S42" i="45"/>
  <c r="T42" i="45"/>
  <c r="U42" i="45"/>
  <c r="V42" i="45"/>
  <c r="W42" i="45"/>
  <c r="X42" i="45"/>
  <c r="Y42" i="45"/>
  <c r="Z42" i="45"/>
  <c r="AA42" i="45"/>
  <c r="AB42" i="45"/>
  <c r="AC42" i="45"/>
  <c r="F43" i="45"/>
  <c r="G43" i="45"/>
  <c r="H43" i="45"/>
  <c r="I43" i="45"/>
  <c r="J43" i="45"/>
  <c r="K43" i="45"/>
  <c r="L43" i="45"/>
  <c r="M43" i="45"/>
  <c r="N43" i="45"/>
  <c r="O43" i="45"/>
  <c r="P43" i="45"/>
  <c r="Q43" i="45"/>
  <c r="R43" i="45"/>
  <c r="S43" i="45"/>
  <c r="T43" i="45"/>
  <c r="U43" i="45"/>
  <c r="V43" i="45"/>
  <c r="W43" i="45"/>
  <c r="X43" i="45"/>
  <c r="Y43" i="45"/>
  <c r="Z43" i="45"/>
  <c r="AA43" i="45"/>
  <c r="AB43" i="45"/>
  <c r="AC43" i="45"/>
  <c r="F45" i="45"/>
  <c r="G45" i="45"/>
  <c r="H45" i="45"/>
  <c r="I45" i="45"/>
  <c r="J45" i="45"/>
  <c r="K45" i="45"/>
  <c r="L45" i="45"/>
  <c r="M45" i="45"/>
  <c r="N45" i="45"/>
  <c r="O45" i="45"/>
  <c r="P45" i="45"/>
  <c r="Q45" i="45"/>
  <c r="R45" i="45"/>
  <c r="S45" i="45"/>
  <c r="T45" i="45"/>
  <c r="U45" i="45"/>
  <c r="V45" i="45"/>
  <c r="W45" i="45"/>
  <c r="X45" i="45"/>
  <c r="Y45" i="45"/>
  <c r="Z45" i="45"/>
  <c r="AA45" i="45"/>
  <c r="AB45" i="45"/>
  <c r="AC45" i="45"/>
  <c r="F46" i="45"/>
  <c r="G46" i="45"/>
  <c r="H46" i="45"/>
  <c r="I46" i="45"/>
  <c r="J46" i="45"/>
  <c r="K46" i="45"/>
  <c r="L46" i="45"/>
  <c r="M46" i="45"/>
  <c r="N46" i="45"/>
  <c r="O46" i="45"/>
  <c r="P46" i="45"/>
  <c r="Q46" i="45"/>
  <c r="R46" i="45"/>
  <c r="S46" i="45"/>
  <c r="T46" i="45"/>
  <c r="U46" i="45"/>
  <c r="V46" i="45"/>
  <c r="W46" i="45"/>
  <c r="X46" i="45"/>
  <c r="Y46" i="45"/>
  <c r="Z46" i="45"/>
  <c r="AA46" i="45"/>
  <c r="AB46" i="45"/>
  <c r="AC46" i="45"/>
  <c r="F47" i="45"/>
  <c r="G47" i="45"/>
  <c r="H47" i="45"/>
  <c r="I47" i="45"/>
  <c r="J47" i="45"/>
  <c r="K47" i="45"/>
  <c r="L47" i="45"/>
  <c r="M47" i="45"/>
  <c r="N47" i="45"/>
  <c r="O47" i="45"/>
  <c r="P47" i="45"/>
  <c r="Q47" i="45"/>
  <c r="R47" i="45"/>
  <c r="S47" i="45"/>
  <c r="T47" i="45"/>
  <c r="U47" i="45"/>
  <c r="V47" i="45"/>
  <c r="W47" i="45"/>
  <c r="X47" i="45"/>
  <c r="Y47" i="45"/>
  <c r="Z47" i="45"/>
  <c r="AA47" i="45"/>
  <c r="AB47" i="45"/>
  <c r="AC47" i="45"/>
  <c r="F48" i="45"/>
  <c r="G48" i="45"/>
  <c r="H48" i="45"/>
  <c r="I48" i="45"/>
  <c r="J48" i="45"/>
  <c r="K48" i="45"/>
  <c r="L48" i="45"/>
  <c r="M48" i="45"/>
  <c r="N48" i="45"/>
  <c r="O48" i="45"/>
  <c r="P48" i="45"/>
  <c r="Q48" i="45"/>
  <c r="R48" i="45"/>
  <c r="S48" i="45"/>
  <c r="T48" i="45"/>
  <c r="U48" i="45"/>
  <c r="V48" i="45"/>
  <c r="W48" i="45"/>
  <c r="X48" i="45"/>
  <c r="Y48" i="45"/>
  <c r="Z48" i="45"/>
  <c r="AA48" i="45"/>
  <c r="AB48" i="45"/>
  <c r="AC48" i="45"/>
  <c r="F49" i="45"/>
  <c r="G49" i="45"/>
  <c r="H49" i="45"/>
  <c r="I49" i="45"/>
  <c r="J49" i="45"/>
  <c r="K49" i="45"/>
  <c r="L49" i="45"/>
  <c r="M49" i="45"/>
  <c r="N49" i="45"/>
  <c r="O49" i="45"/>
  <c r="P49" i="45"/>
  <c r="Q49" i="45"/>
  <c r="R49" i="45"/>
  <c r="S49" i="45"/>
  <c r="T49" i="45"/>
  <c r="U49" i="45"/>
  <c r="V49" i="45"/>
  <c r="W49" i="45"/>
  <c r="X49" i="45"/>
  <c r="Y49" i="45"/>
  <c r="Z49" i="45"/>
  <c r="AA49" i="45"/>
  <c r="AB49" i="45"/>
  <c r="AC49" i="45"/>
  <c r="F50" i="45"/>
  <c r="G50" i="45"/>
  <c r="H50" i="45"/>
  <c r="I50" i="45"/>
  <c r="J50" i="45"/>
  <c r="K50" i="45"/>
  <c r="L50" i="45"/>
  <c r="M50" i="45"/>
  <c r="N50" i="45"/>
  <c r="O50" i="45"/>
  <c r="P50" i="45"/>
  <c r="Q50" i="45"/>
  <c r="R50" i="45"/>
  <c r="S50" i="45"/>
  <c r="T50" i="45"/>
  <c r="U50" i="45"/>
  <c r="V50" i="45"/>
  <c r="W50" i="45"/>
  <c r="X50" i="45"/>
  <c r="Y50" i="45"/>
  <c r="Z50" i="45"/>
  <c r="AA50" i="45"/>
  <c r="AB50" i="45"/>
  <c r="AC50" i="45"/>
  <c r="F51" i="45"/>
  <c r="G51" i="45"/>
  <c r="H51" i="45"/>
  <c r="I51" i="45"/>
  <c r="J51" i="45"/>
  <c r="K51" i="45"/>
  <c r="L51" i="45"/>
  <c r="M51" i="45"/>
  <c r="N51" i="45"/>
  <c r="O51" i="45"/>
  <c r="P51" i="45"/>
  <c r="Q51" i="45"/>
  <c r="R51" i="45"/>
  <c r="S51" i="45"/>
  <c r="T51" i="45"/>
  <c r="U51" i="45"/>
  <c r="V51" i="45"/>
  <c r="W51" i="45"/>
  <c r="X51" i="45"/>
  <c r="Y51" i="45"/>
  <c r="Z51" i="45"/>
  <c r="AA51" i="45"/>
  <c r="AB51" i="45"/>
  <c r="AC51" i="45"/>
  <c r="F52" i="45"/>
  <c r="G52" i="45"/>
  <c r="H52" i="45"/>
  <c r="I52" i="45"/>
  <c r="J52" i="45"/>
  <c r="K52" i="45"/>
  <c r="L52" i="45"/>
  <c r="M52" i="45"/>
  <c r="N52" i="45"/>
  <c r="O52" i="45"/>
  <c r="P52" i="45"/>
  <c r="Q52" i="45"/>
  <c r="R52" i="45"/>
  <c r="S52" i="45"/>
  <c r="T52" i="45"/>
  <c r="U52" i="45"/>
  <c r="V52" i="45"/>
  <c r="W52" i="45"/>
  <c r="X52" i="45"/>
  <c r="Y52" i="45"/>
  <c r="Z52" i="45"/>
  <c r="AA52" i="45"/>
  <c r="AB52" i="45"/>
  <c r="AC52" i="45"/>
  <c r="F53" i="45"/>
  <c r="G53" i="45"/>
  <c r="H53" i="45"/>
  <c r="I53" i="45"/>
  <c r="J53" i="45"/>
  <c r="K53" i="45"/>
  <c r="L53" i="45"/>
  <c r="M53" i="45"/>
  <c r="N53" i="45"/>
  <c r="O53" i="45"/>
  <c r="P53" i="45"/>
  <c r="Q53" i="45"/>
  <c r="R53" i="45"/>
  <c r="S53" i="45"/>
  <c r="T53" i="45"/>
  <c r="U53" i="45"/>
  <c r="V53" i="45"/>
  <c r="W53" i="45"/>
  <c r="X53" i="45"/>
  <c r="Y53" i="45"/>
  <c r="Z53" i="45"/>
  <c r="AA53" i="45"/>
  <c r="AB53" i="45"/>
  <c r="AC53" i="45"/>
  <c r="F55" i="45"/>
  <c r="G55" i="45"/>
  <c r="H55" i="45"/>
  <c r="I55" i="45"/>
  <c r="J55" i="45"/>
  <c r="K55" i="45"/>
  <c r="L55" i="45"/>
  <c r="M55" i="45"/>
  <c r="N55" i="45"/>
  <c r="O55" i="45"/>
  <c r="P55" i="45"/>
  <c r="Q55" i="45"/>
  <c r="R55" i="45"/>
  <c r="S55" i="45"/>
  <c r="T55" i="45"/>
  <c r="U55" i="45"/>
  <c r="V55" i="45"/>
  <c r="W55" i="45"/>
  <c r="X55" i="45"/>
  <c r="Y55" i="45"/>
  <c r="Z55" i="45"/>
  <c r="AA55" i="45"/>
  <c r="AB55" i="45"/>
  <c r="AC55" i="45"/>
  <c r="F56" i="45"/>
  <c r="G56" i="45"/>
  <c r="H56" i="45"/>
  <c r="I56" i="45"/>
  <c r="J56" i="45"/>
  <c r="K56" i="45"/>
  <c r="L56" i="45"/>
  <c r="M56" i="45"/>
  <c r="N56" i="45"/>
  <c r="O56" i="45"/>
  <c r="P56" i="45"/>
  <c r="Q56" i="45"/>
  <c r="R56" i="45"/>
  <c r="S56" i="45"/>
  <c r="T56" i="45"/>
  <c r="U56" i="45"/>
  <c r="V56" i="45"/>
  <c r="W56" i="45"/>
  <c r="X56" i="45"/>
  <c r="Y56" i="45"/>
  <c r="Z56" i="45"/>
  <c r="AA56" i="45"/>
  <c r="AB56" i="45"/>
  <c r="AC56" i="45"/>
  <c r="F57" i="45"/>
  <c r="G57" i="45"/>
  <c r="H57" i="45"/>
  <c r="I57" i="45"/>
  <c r="J57" i="45"/>
  <c r="K57" i="45"/>
  <c r="L57" i="45"/>
  <c r="M57" i="45"/>
  <c r="N57" i="45"/>
  <c r="O57" i="45"/>
  <c r="P57" i="45"/>
  <c r="Q57" i="45"/>
  <c r="R57" i="45"/>
  <c r="S57" i="45"/>
  <c r="T57" i="45"/>
  <c r="U57" i="45"/>
  <c r="V57" i="45"/>
  <c r="W57" i="45"/>
  <c r="X57" i="45"/>
  <c r="Y57" i="45"/>
  <c r="Z57" i="45"/>
  <c r="AA57" i="45"/>
  <c r="AB57" i="45"/>
  <c r="AC57" i="45"/>
  <c r="F58" i="45"/>
  <c r="G58" i="45"/>
  <c r="H58" i="45"/>
  <c r="I58" i="45"/>
  <c r="J58" i="45"/>
  <c r="K58" i="45"/>
  <c r="L58" i="45"/>
  <c r="M58" i="45"/>
  <c r="N58" i="45"/>
  <c r="O58" i="45"/>
  <c r="P58" i="45"/>
  <c r="Q58" i="45"/>
  <c r="R58" i="45"/>
  <c r="S58" i="45"/>
  <c r="T58" i="45"/>
  <c r="U58" i="45"/>
  <c r="V58" i="45"/>
  <c r="W58" i="45"/>
  <c r="X58" i="45"/>
  <c r="Y58" i="45"/>
  <c r="Z58" i="45"/>
  <c r="AA58" i="45"/>
  <c r="AB58" i="45"/>
  <c r="AC58" i="45"/>
  <c r="F59" i="45"/>
  <c r="G59" i="45"/>
  <c r="H59" i="45"/>
  <c r="I59" i="45"/>
  <c r="J59" i="45"/>
  <c r="K59" i="45"/>
  <c r="L59" i="45"/>
  <c r="M59" i="45"/>
  <c r="N59" i="45"/>
  <c r="O59" i="45"/>
  <c r="P59" i="45"/>
  <c r="Q59" i="45"/>
  <c r="R59" i="45"/>
  <c r="S59" i="45"/>
  <c r="T59" i="45"/>
  <c r="U59" i="45"/>
  <c r="V59" i="45"/>
  <c r="W59" i="45"/>
  <c r="X59" i="45"/>
  <c r="Y59" i="45"/>
  <c r="Z59" i="45"/>
  <c r="AA59" i="45"/>
  <c r="AB59" i="45"/>
  <c r="AC59" i="45"/>
  <c r="F60" i="45"/>
  <c r="G60" i="45"/>
  <c r="H60" i="45"/>
  <c r="I60" i="45"/>
  <c r="J60" i="45"/>
  <c r="K60" i="45"/>
  <c r="L60" i="45"/>
  <c r="M60" i="45"/>
  <c r="N60" i="45"/>
  <c r="O60" i="45"/>
  <c r="P60" i="45"/>
  <c r="Q60" i="45"/>
  <c r="R60" i="45"/>
  <c r="S60" i="45"/>
  <c r="T60" i="45"/>
  <c r="U60" i="45"/>
  <c r="V60" i="45"/>
  <c r="W60" i="45"/>
  <c r="X60" i="45"/>
  <c r="Y60" i="45"/>
  <c r="Z60" i="45"/>
  <c r="AA60" i="45"/>
  <c r="AB60" i="45"/>
  <c r="AC60" i="45"/>
  <c r="F62" i="45"/>
  <c r="G62" i="45"/>
  <c r="H62" i="45"/>
  <c r="I62" i="45"/>
  <c r="J62" i="45"/>
  <c r="K62" i="45"/>
  <c r="L62" i="45"/>
  <c r="M62" i="45"/>
  <c r="N62" i="45"/>
  <c r="O62" i="45"/>
  <c r="P62" i="45"/>
  <c r="Q62" i="45"/>
  <c r="R62" i="45"/>
  <c r="S62" i="45"/>
  <c r="T62" i="45"/>
  <c r="U62" i="45"/>
  <c r="V62" i="45"/>
  <c r="W62" i="45"/>
  <c r="X62" i="45"/>
  <c r="Y62" i="45"/>
  <c r="Z62" i="45"/>
  <c r="AA62" i="45"/>
  <c r="AB62" i="45"/>
  <c r="AC62" i="45"/>
  <c r="F63" i="45"/>
  <c r="G63" i="45"/>
  <c r="H63" i="45"/>
  <c r="I63" i="45"/>
  <c r="J63" i="45"/>
  <c r="K63" i="45"/>
  <c r="L63" i="45"/>
  <c r="M63" i="45"/>
  <c r="N63" i="45"/>
  <c r="O63" i="45"/>
  <c r="P63" i="45"/>
  <c r="Q63" i="45"/>
  <c r="R63" i="45"/>
  <c r="S63" i="45"/>
  <c r="T63" i="45"/>
  <c r="U63" i="45"/>
  <c r="V63" i="45"/>
  <c r="W63" i="45"/>
  <c r="X63" i="45"/>
  <c r="Y63" i="45"/>
  <c r="Z63" i="45"/>
  <c r="AA63" i="45"/>
  <c r="AB63" i="45"/>
  <c r="AC63" i="45"/>
  <c r="F64" i="45"/>
  <c r="G64" i="45"/>
  <c r="H64" i="45"/>
  <c r="I64" i="45"/>
  <c r="J64" i="45"/>
  <c r="K64" i="45"/>
  <c r="L64" i="45"/>
  <c r="M64" i="45"/>
  <c r="N64" i="45"/>
  <c r="O64" i="45"/>
  <c r="P64" i="45"/>
  <c r="Q64" i="45"/>
  <c r="R64" i="45"/>
  <c r="S64" i="45"/>
  <c r="T64" i="45"/>
  <c r="U64" i="45"/>
  <c r="V64" i="45"/>
  <c r="W64" i="45"/>
  <c r="X64" i="45"/>
  <c r="Y64" i="45"/>
  <c r="Z64" i="45"/>
  <c r="AA64" i="45"/>
  <c r="AB64" i="45"/>
  <c r="AC64" i="45"/>
  <c r="F65" i="45"/>
  <c r="G65" i="45"/>
  <c r="H65" i="45"/>
  <c r="I65" i="45"/>
  <c r="J65" i="45"/>
  <c r="K65" i="45"/>
  <c r="L65" i="45"/>
  <c r="M65" i="45"/>
  <c r="N65" i="45"/>
  <c r="O65" i="45"/>
  <c r="P65" i="45"/>
  <c r="Q65" i="45"/>
  <c r="R65" i="45"/>
  <c r="S65" i="45"/>
  <c r="T65" i="45"/>
  <c r="U65" i="45"/>
  <c r="V65" i="45"/>
  <c r="W65" i="45"/>
  <c r="X65" i="45"/>
  <c r="Y65" i="45"/>
  <c r="Z65" i="45"/>
  <c r="AA65" i="45"/>
  <c r="AB65" i="45"/>
  <c r="AC65" i="45"/>
  <c r="F66" i="45"/>
  <c r="G66" i="45"/>
  <c r="H66" i="45"/>
  <c r="I66" i="45"/>
  <c r="J66" i="45"/>
  <c r="K66" i="45"/>
  <c r="L66" i="45"/>
  <c r="M66" i="45"/>
  <c r="N66" i="45"/>
  <c r="O66" i="45"/>
  <c r="P66" i="45"/>
  <c r="Q66" i="45"/>
  <c r="R66" i="45"/>
  <c r="S66" i="45"/>
  <c r="T66" i="45"/>
  <c r="U66" i="45"/>
  <c r="V66" i="45"/>
  <c r="W66" i="45"/>
  <c r="X66" i="45"/>
  <c r="Y66" i="45"/>
  <c r="Z66" i="45"/>
  <c r="AA66" i="45"/>
  <c r="AB66" i="45"/>
  <c r="AC66" i="45"/>
  <c r="F67" i="45"/>
  <c r="G67" i="45"/>
  <c r="H67" i="45"/>
  <c r="I67" i="45"/>
  <c r="J67" i="45"/>
  <c r="K67" i="45"/>
  <c r="L67" i="45"/>
  <c r="M67" i="45"/>
  <c r="N67" i="45"/>
  <c r="O67" i="45"/>
  <c r="P67" i="45"/>
  <c r="Q67" i="45"/>
  <c r="R67" i="45"/>
  <c r="S67" i="45"/>
  <c r="T67" i="45"/>
  <c r="U67" i="45"/>
  <c r="V67" i="45"/>
  <c r="W67" i="45"/>
  <c r="X67" i="45"/>
  <c r="Y67" i="45"/>
  <c r="Z67" i="45"/>
  <c r="AA67" i="45"/>
  <c r="AB67" i="45"/>
  <c r="AC67" i="45"/>
  <c r="F68" i="45"/>
  <c r="G68" i="45"/>
  <c r="H68" i="45"/>
  <c r="I68" i="45"/>
  <c r="J68" i="45"/>
  <c r="K68" i="45"/>
  <c r="L68" i="45"/>
  <c r="M68" i="45"/>
  <c r="N68" i="45"/>
  <c r="O68" i="45"/>
  <c r="P68" i="45"/>
  <c r="Q68" i="45"/>
  <c r="R68" i="45"/>
  <c r="S68" i="45"/>
  <c r="T68" i="45"/>
  <c r="U68" i="45"/>
  <c r="V68" i="45"/>
  <c r="W68" i="45"/>
  <c r="X68" i="45"/>
  <c r="Y68" i="45"/>
  <c r="Z68" i="45"/>
  <c r="AA68" i="45"/>
  <c r="AB68" i="45"/>
  <c r="AC68" i="45"/>
  <c r="F69" i="45"/>
  <c r="G69" i="45"/>
  <c r="H69" i="45"/>
  <c r="I69" i="45"/>
  <c r="J69" i="45"/>
  <c r="K69" i="45"/>
  <c r="L69" i="45"/>
  <c r="M69" i="45"/>
  <c r="N69" i="45"/>
  <c r="O69" i="45"/>
  <c r="P69" i="45"/>
  <c r="Q69" i="45"/>
  <c r="R69" i="45"/>
  <c r="S69" i="45"/>
  <c r="T69" i="45"/>
  <c r="U69" i="45"/>
  <c r="V69" i="45"/>
  <c r="W69" i="45"/>
  <c r="X69" i="45"/>
  <c r="Y69" i="45"/>
  <c r="Z69" i="45"/>
  <c r="AA69" i="45"/>
  <c r="AB69" i="45"/>
  <c r="AC69" i="45"/>
  <c r="F70" i="45"/>
  <c r="G70" i="45"/>
  <c r="H70" i="45"/>
  <c r="I70" i="45"/>
  <c r="J70" i="45"/>
  <c r="K70" i="45"/>
  <c r="L70" i="45"/>
  <c r="M70" i="45"/>
  <c r="N70" i="45"/>
  <c r="O70" i="45"/>
  <c r="P70" i="45"/>
  <c r="Q70" i="45"/>
  <c r="R70" i="45"/>
  <c r="S70" i="45"/>
  <c r="T70" i="45"/>
  <c r="U70" i="45"/>
  <c r="V70" i="45"/>
  <c r="W70" i="45"/>
  <c r="X70" i="45"/>
  <c r="Y70" i="45"/>
  <c r="Z70" i="45"/>
  <c r="AA70" i="45"/>
  <c r="AB70" i="45"/>
  <c r="AC70" i="45"/>
  <c r="F71" i="45"/>
  <c r="G71" i="45"/>
  <c r="H71" i="45"/>
  <c r="I71" i="45"/>
  <c r="J71" i="45"/>
  <c r="K71" i="45"/>
  <c r="L71" i="45"/>
  <c r="M71" i="45"/>
  <c r="N71" i="45"/>
  <c r="O71" i="45"/>
  <c r="P71" i="45"/>
  <c r="Q71" i="45"/>
  <c r="R71" i="45"/>
  <c r="S71" i="45"/>
  <c r="T71" i="45"/>
  <c r="U71" i="45"/>
  <c r="V71" i="45"/>
  <c r="W71" i="45"/>
  <c r="X71" i="45"/>
  <c r="Y71" i="45"/>
  <c r="Z71" i="45"/>
  <c r="AA71" i="45"/>
  <c r="AB71" i="45"/>
  <c r="AC71" i="45"/>
  <c r="F72" i="45"/>
  <c r="G72" i="45"/>
  <c r="H72" i="45"/>
  <c r="I72" i="45"/>
  <c r="J72" i="45"/>
  <c r="K72" i="45"/>
  <c r="L72" i="45"/>
  <c r="M72" i="45"/>
  <c r="N72" i="45"/>
  <c r="O72" i="45"/>
  <c r="P72" i="45"/>
  <c r="Q72" i="45"/>
  <c r="R72" i="45"/>
  <c r="S72" i="45"/>
  <c r="T72" i="45"/>
  <c r="U72" i="45"/>
  <c r="V72" i="45"/>
  <c r="W72" i="45"/>
  <c r="X72" i="45"/>
  <c r="Y72" i="45"/>
  <c r="Z72" i="45"/>
  <c r="AA72" i="45"/>
  <c r="AB72" i="45"/>
  <c r="AC72" i="45"/>
  <c r="D73" i="45"/>
  <c r="E73" i="45"/>
  <c r="G73" i="45"/>
  <c r="H73" i="45"/>
  <c r="I73" i="45"/>
  <c r="J73" i="45"/>
  <c r="K73" i="45"/>
  <c r="N73" i="45"/>
  <c r="O73" i="45"/>
  <c r="P73" i="45"/>
  <c r="Q73" i="45"/>
  <c r="S73" i="45"/>
  <c r="V73" i="45"/>
  <c r="Z73" i="45"/>
  <c r="AA73" i="45"/>
  <c r="AE72" i="45" l="1"/>
  <c r="AE71" i="45"/>
  <c r="AE70" i="45"/>
  <c r="AE69" i="45"/>
  <c r="AE68" i="45"/>
  <c r="AE67" i="45"/>
  <c r="AE66" i="45"/>
  <c r="AE65" i="45"/>
  <c r="AE64" i="45"/>
  <c r="AE63" i="45"/>
  <c r="AE62" i="45"/>
  <c r="AE60" i="45"/>
  <c r="AE59" i="45"/>
  <c r="AE58" i="45"/>
  <c r="AE57" i="45"/>
  <c r="AE56" i="45"/>
  <c r="AE55" i="45"/>
  <c r="AE53" i="45"/>
  <c r="AE52" i="45"/>
  <c r="AE51" i="45"/>
  <c r="AE50" i="45"/>
  <c r="AE49" i="45"/>
  <c r="AE48" i="45"/>
  <c r="AE47" i="45"/>
  <c r="AE46" i="45"/>
  <c r="AE45" i="45"/>
  <c r="AE43" i="45"/>
  <c r="AE42" i="45"/>
  <c r="AE41" i="45"/>
  <c r="AE40" i="45"/>
  <c r="AE39" i="45"/>
  <c r="AE38" i="45"/>
  <c r="AE37" i="45"/>
  <c r="AE36" i="45"/>
  <c r="AE35" i="45"/>
  <c r="AE34" i="45"/>
  <c r="AE33" i="45"/>
  <c r="AE32" i="45"/>
  <c r="AE31" i="45"/>
  <c r="AE30" i="45"/>
  <c r="AE29" i="45"/>
  <c r="AE28" i="45"/>
  <c r="AE27" i="45"/>
  <c r="AE26" i="45"/>
  <c r="AE25" i="45"/>
  <c r="AE24" i="45"/>
  <c r="AE22" i="45"/>
  <c r="AE21" i="45"/>
  <c r="AE20" i="45"/>
  <c r="AE19" i="45"/>
  <c r="AE18" i="45"/>
  <c r="AE17" i="45"/>
  <c r="AE16" i="45"/>
  <c r="AE15" i="45"/>
  <c r="AE14" i="45"/>
  <c r="AE13" i="45"/>
  <c r="AE12" i="45"/>
  <c r="AC73" i="45"/>
  <c r="AB73" i="45"/>
  <c r="AE11" i="45"/>
  <c r="U73" i="45"/>
  <c r="T73" i="45"/>
  <c r="M73" i="45"/>
  <c r="L73" i="45"/>
  <c r="M2" i="81"/>
  <c r="M2" i="80"/>
  <c r="P3" i="77"/>
  <c r="R2" i="77"/>
  <c r="O3" i="76"/>
  <c r="P2" i="76"/>
  <c r="F10" i="44"/>
  <c r="F72" i="44" s="1"/>
  <c r="G10" i="44"/>
  <c r="G72" i="44" s="1"/>
  <c r="H10" i="44"/>
  <c r="I10" i="44"/>
  <c r="J10" i="44"/>
  <c r="K10" i="44"/>
  <c r="L10" i="44"/>
  <c r="M10" i="44"/>
  <c r="N10" i="44"/>
  <c r="O10" i="44"/>
  <c r="P10" i="44"/>
  <c r="Q10" i="44"/>
  <c r="R10" i="44"/>
  <c r="S10" i="44"/>
  <c r="T10" i="44"/>
  <c r="U10" i="44"/>
  <c r="V10" i="44"/>
  <c r="W10" i="44"/>
  <c r="W72" i="44" s="1"/>
  <c r="X10" i="44"/>
  <c r="Y10" i="44"/>
  <c r="Z10" i="44"/>
  <c r="AA10" i="44"/>
  <c r="AB10" i="44"/>
  <c r="AC10" i="44"/>
  <c r="F11" i="44"/>
  <c r="G11" i="44"/>
  <c r="H11" i="44"/>
  <c r="I11" i="44"/>
  <c r="J11" i="44"/>
  <c r="K11" i="44"/>
  <c r="L11" i="44"/>
  <c r="M11" i="44"/>
  <c r="N11" i="44"/>
  <c r="O11" i="44"/>
  <c r="P11" i="44"/>
  <c r="Q11" i="44"/>
  <c r="R11" i="44"/>
  <c r="S11" i="44"/>
  <c r="T11" i="44"/>
  <c r="U11" i="44"/>
  <c r="V11" i="44"/>
  <c r="W11" i="44"/>
  <c r="X11" i="44"/>
  <c r="Y11" i="44"/>
  <c r="Z11" i="44"/>
  <c r="AA11" i="44"/>
  <c r="AB11" i="44"/>
  <c r="AC11" i="44"/>
  <c r="F12" i="44"/>
  <c r="G12" i="44"/>
  <c r="H12" i="44"/>
  <c r="I12" i="44"/>
  <c r="J12" i="44"/>
  <c r="K12" i="44"/>
  <c r="L12" i="44"/>
  <c r="M12" i="44"/>
  <c r="N12" i="44"/>
  <c r="O12" i="44"/>
  <c r="P12" i="44"/>
  <c r="Q12" i="44"/>
  <c r="R12" i="44"/>
  <c r="S12" i="44"/>
  <c r="T12" i="44"/>
  <c r="U12" i="44"/>
  <c r="V12" i="44"/>
  <c r="W12" i="44"/>
  <c r="X12" i="44"/>
  <c r="Y12" i="44"/>
  <c r="Z12" i="44"/>
  <c r="AA12" i="44"/>
  <c r="AB12" i="44"/>
  <c r="AC12" i="44"/>
  <c r="F13" i="44"/>
  <c r="G13" i="44"/>
  <c r="H13" i="44"/>
  <c r="I13" i="44"/>
  <c r="J13" i="44"/>
  <c r="K13" i="44"/>
  <c r="L13" i="44"/>
  <c r="M13" i="44"/>
  <c r="N13" i="44"/>
  <c r="O13" i="44"/>
  <c r="P13" i="44"/>
  <c r="Q13" i="44"/>
  <c r="R13" i="44"/>
  <c r="S13" i="44"/>
  <c r="T13" i="44"/>
  <c r="U13" i="44"/>
  <c r="V13" i="44"/>
  <c r="W13" i="44"/>
  <c r="X13" i="44"/>
  <c r="Y13" i="44"/>
  <c r="Z13" i="44"/>
  <c r="AA13" i="44"/>
  <c r="AB13" i="44"/>
  <c r="AC13" i="44"/>
  <c r="F14" i="44"/>
  <c r="G14" i="44"/>
  <c r="H14" i="44"/>
  <c r="I14" i="44"/>
  <c r="J14" i="44"/>
  <c r="K14" i="44"/>
  <c r="L14" i="44"/>
  <c r="M14" i="44"/>
  <c r="N14" i="44"/>
  <c r="O14" i="44"/>
  <c r="P14" i="44"/>
  <c r="Q14" i="44"/>
  <c r="R14" i="44"/>
  <c r="S14" i="44"/>
  <c r="T14" i="44"/>
  <c r="U14" i="44"/>
  <c r="V14" i="44"/>
  <c r="W14" i="44"/>
  <c r="X14" i="44"/>
  <c r="Y14" i="44"/>
  <c r="Z14" i="44"/>
  <c r="AA14" i="44"/>
  <c r="AB14" i="44"/>
  <c r="AC14" i="44"/>
  <c r="F15" i="44"/>
  <c r="G15" i="44"/>
  <c r="H15" i="44"/>
  <c r="I15" i="44"/>
  <c r="J15" i="44"/>
  <c r="K15" i="44"/>
  <c r="L15" i="44"/>
  <c r="M15" i="44"/>
  <c r="N15" i="44"/>
  <c r="O15" i="44"/>
  <c r="P15" i="44"/>
  <c r="Q15" i="44"/>
  <c r="R15" i="44"/>
  <c r="S15" i="44"/>
  <c r="T15" i="44"/>
  <c r="U15" i="44"/>
  <c r="V15" i="44"/>
  <c r="W15" i="44"/>
  <c r="X15" i="44"/>
  <c r="Y15" i="44"/>
  <c r="Z15" i="44"/>
  <c r="AA15" i="44"/>
  <c r="AB15" i="44"/>
  <c r="AC15" i="44"/>
  <c r="F16" i="44"/>
  <c r="G16" i="44"/>
  <c r="H16" i="44"/>
  <c r="I16" i="44"/>
  <c r="J16" i="44"/>
  <c r="K16" i="44"/>
  <c r="L16" i="44"/>
  <c r="M16" i="44"/>
  <c r="N16" i="44"/>
  <c r="O16" i="44"/>
  <c r="P16" i="44"/>
  <c r="Q16" i="44"/>
  <c r="R16" i="44"/>
  <c r="S16" i="44"/>
  <c r="T16" i="44"/>
  <c r="U16" i="44"/>
  <c r="V16" i="44"/>
  <c r="W16" i="44"/>
  <c r="X16" i="44"/>
  <c r="Y16" i="44"/>
  <c r="Z16" i="44"/>
  <c r="AA16" i="44"/>
  <c r="AB16" i="44"/>
  <c r="AC16" i="44"/>
  <c r="F17" i="44"/>
  <c r="G17" i="44"/>
  <c r="H17" i="44"/>
  <c r="I17" i="44"/>
  <c r="J17" i="44"/>
  <c r="K17" i="44"/>
  <c r="L17" i="44"/>
  <c r="M17" i="44"/>
  <c r="N17" i="44"/>
  <c r="O17" i="44"/>
  <c r="P17" i="44"/>
  <c r="Q17" i="44"/>
  <c r="R17" i="44"/>
  <c r="S17" i="44"/>
  <c r="T17" i="44"/>
  <c r="U17" i="44"/>
  <c r="V17" i="44"/>
  <c r="W17" i="44"/>
  <c r="X17" i="44"/>
  <c r="Y17" i="44"/>
  <c r="Z17" i="44"/>
  <c r="AA17" i="44"/>
  <c r="AB17" i="44"/>
  <c r="AC17" i="44"/>
  <c r="F18" i="44"/>
  <c r="G18" i="44"/>
  <c r="H18" i="44"/>
  <c r="I18" i="44"/>
  <c r="J18" i="44"/>
  <c r="K18" i="44"/>
  <c r="L18" i="44"/>
  <c r="M18" i="44"/>
  <c r="N18" i="44"/>
  <c r="O18" i="44"/>
  <c r="P18" i="44"/>
  <c r="Q18" i="44"/>
  <c r="R18" i="44"/>
  <c r="S18" i="44"/>
  <c r="T18" i="44"/>
  <c r="U18" i="44"/>
  <c r="V18" i="44"/>
  <c r="W18" i="44"/>
  <c r="X18" i="44"/>
  <c r="Y18" i="44"/>
  <c r="Z18" i="44"/>
  <c r="AA18" i="44"/>
  <c r="AB18" i="44"/>
  <c r="AC18" i="44"/>
  <c r="F19" i="44"/>
  <c r="G19" i="44"/>
  <c r="H19" i="44"/>
  <c r="I19" i="44"/>
  <c r="J19" i="44"/>
  <c r="K19" i="44"/>
  <c r="L19" i="44"/>
  <c r="M19" i="44"/>
  <c r="N19" i="44"/>
  <c r="O19" i="44"/>
  <c r="P19" i="44"/>
  <c r="Q19" i="44"/>
  <c r="R19" i="44"/>
  <c r="S19" i="44"/>
  <c r="T19" i="44"/>
  <c r="U19" i="44"/>
  <c r="V19" i="44"/>
  <c r="W19" i="44"/>
  <c r="X19" i="44"/>
  <c r="Y19" i="44"/>
  <c r="Z19" i="44"/>
  <c r="AA19" i="44"/>
  <c r="AB19" i="44"/>
  <c r="AC19" i="44"/>
  <c r="F20" i="44"/>
  <c r="G20" i="44"/>
  <c r="H20" i="44"/>
  <c r="I20" i="44"/>
  <c r="J20" i="44"/>
  <c r="K20" i="44"/>
  <c r="L20" i="44"/>
  <c r="M20" i="44"/>
  <c r="N20" i="44"/>
  <c r="O20" i="44"/>
  <c r="P20" i="44"/>
  <c r="Q20" i="44"/>
  <c r="R20" i="44"/>
  <c r="S20" i="44"/>
  <c r="T20" i="44"/>
  <c r="U20" i="44"/>
  <c r="V20" i="44"/>
  <c r="W20" i="44"/>
  <c r="X20" i="44"/>
  <c r="Y20" i="44"/>
  <c r="Z20" i="44"/>
  <c r="AA20" i="44"/>
  <c r="AB20" i="44"/>
  <c r="AC20" i="44"/>
  <c r="F21" i="44"/>
  <c r="G21" i="44"/>
  <c r="H21" i="44"/>
  <c r="I21" i="44"/>
  <c r="J21" i="44"/>
  <c r="K21" i="44"/>
  <c r="L21" i="44"/>
  <c r="M21" i="44"/>
  <c r="N21" i="44"/>
  <c r="O21" i="44"/>
  <c r="P21" i="44"/>
  <c r="Q21" i="44"/>
  <c r="R21" i="44"/>
  <c r="S21" i="44"/>
  <c r="T21" i="44"/>
  <c r="U21" i="44"/>
  <c r="V21" i="44"/>
  <c r="W21" i="44"/>
  <c r="X21" i="44"/>
  <c r="Y21" i="44"/>
  <c r="Z21" i="44"/>
  <c r="AA21" i="44"/>
  <c r="AB21" i="44"/>
  <c r="AC21" i="44"/>
  <c r="F23" i="44"/>
  <c r="G23" i="44"/>
  <c r="H23" i="44"/>
  <c r="I23" i="44"/>
  <c r="J23" i="44"/>
  <c r="K23" i="44"/>
  <c r="L23" i="44"/>
  <c r="M23" i="44"/>
  <c r="N23" i="44"/>
  <c r="O23" i="44"/>
  <c r="P23" i="44"/>
  <c r="Q23" i="44"/>
  <c r="R23" i="44"/>
  <c r="S23" i="44"/>
  <c r="T23" i="44"/>
  <c r="U23" i="44"/>
  <c r="V23" i="44"/>
  <c r="W23" i="44"/>
  <c r="X23" i="44"/>
  <c r="Y23" i="44"/>
  <c r="Z23" i="44"/>
  <c r="AA23" i="44"/>
  <c r="AB23" i="44"/>
  <c r="AC23" i="44"/>
  <c r="F24" i="44"/>
  <c r="G24" i="44"/>
  <c r="H24" i="44"/>
  <c r="I24" i="44"/>
  <c r="J24" i="44"/>
  <c r="K24" i="44"/>
  <c r="L24" i="44"/>
  <c r="M24" i="44"/>
  <c r="N24" i="44"/>
  <c r="O24" i="44"/>
  <c r="P24" i="44"/>
  <c r="Q24" i="44"/>
  <c r="R24" i="44"/>
  <c r="S24" i="44"/>
  <c r="T24" i="44"/>
  <c r="U24" i="44"/>
  <c r="V24" i="44"/>
  <c r="W24" i="44"/>
  <c r="X24" i="44"/>
  <c r="Y24" i="44"/>
  <c r="Z24" i="44"/>
  <c r="AA24" i="44"/>
  <c r="AB24" i="44"/>
  <c r="AC24" i="44"/>
  <c r="F25" i="44"/>
  <c r="G25" i="44"/>
  <c r="H25" i="44"/>
  <c r="I25" i="44"/>
  <c r="J25" i="44"/>
  <c r="K25" i="44"/>
  <c r="L25" i="44"/>
  <c r="M25" i="44"/>
  <c r="N25" i="44"/>
  <c r="O25" i="44"/>
  <c r="P25" i="44"/>
  <c r="Q25" i="44"/>
  <c r="R25" i="44"/>
  <c r="S25" i="44"/>
  <c r="T25" i="44"/>
  <c r="U25" i="44"/>
  <c r="V25" i="44"/>
  <c r="W25" i="44"/>
  <c r="X25" i="44"/>
  <c r="Y25" i="44"/>
  <c r="Z25" i="44"/>
  <c r="AA25" i="44"/>
  <c r="AB25" i="44"/>
  <c r="AC25" i="44"/>
  <c r="F26" i="44"/>
  <c r="G26" i="44"/>
  <c r="H26" i="44"/>
  <c r="I26" i="44"/>
  <c r="J26" i="44"/>
  <c r="K26" i="44"/>
  <c r="L26" i="44"/>
  <c r="M26" i="44"/>
  <c r="N26" i="44"/>
  <c r="O26" i="44"/>
  <c r="P26" i="44"/>
  <c r="Q26" i="44"/>
  <c r="R26" i="44"/>
  <c r="S26" i="44"/>
  <c r="T26" i="44"/>
  <c r="U26" i="44"/>
  <c r="V26" i="44"/>
  <c r="W26" i="44"/>
  <c r="X26" i="44"/>
  <c r="Y26" i="44"/>
  <c r="Z26" i="44"/>
  <c r="AA26" i="44"/>
  <c r="AB26" i="44"/>
  <c r="AC26" i="44"/>
  <c r="F27" i="44"/>
  <c r="G27" i="44"/>
  <c r="H27" i="44"/>
  <c r="I27" i="44"/>
  <c r="J27" i="44"/>
  <c r="K27" i="44"/>
  <c r="L27" i="44"/>
  <c r="M27" i="44"/>
  <c r="N27" i="44"/>
  <c r="O27" i="44"/>
  <c r="P27" i="44"/>
  <c r="Q27" i="44"/>
  <c r="R27" i="44"/>
  <c r="S27" i="44"/>
  <c r="T27" i="44"/>
  <c r="U27" i="44"/>
  <c r="V27" i="44"/>
  <c r="W27" i="44"/>
  <c r="X27" i="44"/>
  <c r="Y27" i="44"/>
  <c r="Z27" i="44"/>
  <c r="AA27" i="44"/>
  <c r="AB27" i="44"/>
  <c r="AC27" i="44"/>
  <c r="F28" i="44"/>
  <c r="G28" i="44"/>
  <c r="H28" i="44"/>
  <c r="I28" i="44"/>
  <c r="J28" i="44"/>
  <c r="K28" i="44"/>
  <c r="L28" i="44"/>
  <c r="M28" i="44"/>
  <c r="N28" i="44"/>
  <c r="O28" i="44"/>
  <c r="P28" i="44"/>
  <c r="Q28" i="44"/>
  <c r="R28" i="44"/>
  <c r="S28" i="44"/>
  <c r="T28" i="44"/>
  <c r="U28" i="44"/>
  <c r="V28" i="44"/>
  <c r="W28" i="44"/>
  <c r="X28" i="44"/>
  <c r="Y28" i="44"/>
  <c r="Z28" i="44"/>
  <c r="AA28" i="44"/>
  <c r="AB28" i="44"/>
  <c r="AC28" i="44"/>
  <c r="F29" i="44"/>
  <c r="G29" i="44"/>
  <c r="H29" i="44"/>
  <c r="I29" i="44"/>
  <c r="J29" i="44"/>
  <c r="K29" i="44"/>
  <c r="L29" i="44"/>
  <c r="M29" i="44"/>
  <c r="N29" i="44"/>
  <c r="O29" i="44"/>
  <c r="P29" i="44"/>
  <c r="Q29" i="44"/>
  <c r="R29" i="44"/>
  <c r="S29" i="44"/>
  <c r="T29" i="44"/>
  <c r="U29" i="44"/>
  <c r="V29" i="44"/>
  <c r="W29" i="44"/>
  <c r="X29" i="44"/>
  <c r="Y29" i="44"/>
  <c r="Z29" i="44"/>
  <c r="AA29" i="44"/>
  <c r="AB29" i="44"/>
  <c r="AC29" i="44"/>
  <c r="F30" i="44"/>
  <c r="G30" i="44"/>
  <c r="H30" i="44"/>
  <c r="I30" i="44"/>
  <c r="J30" i="44"/>
  <c r="K30" i="44"/>
  <c r="L30" i="44"/>
  <c r="M30" i="44"/>
  <c r="N30" i="44"/>
  <c r="O30" i="44"/>
  <c r="P30" i="44"/>
  <c r="Q30" i="44"/>
  <c r="R30" i="44"/>
  <c r="S30" i="44"/>
  <c r="T30" i="44"/>
  <c r="U30" i="44"/>
  <c r="V30" i="44"/>
  <c r="W30" i="44"/>
  <c r="X30" i="44"/>
  <c r="Y30" i="44"/>
  <c r="Z30" i="44"/>
  <c r="AA30" i="44"/>
  <c r="AB30" i="44"/>
  <c r="AC30" i="44"/>
  <c r="F31" i="44"/>
  <c r="G31" i="44"/>
  <c r="H31" i="44"/>
  <c r="I31" i="44"/>
  <c r="J31" i="44"/>
  <c r="K31" i="44"/>
  <c r="L31" i="44"/>
  <c r="M31" i="44"/>
  <c r="N31" i="44"/>
  <c r="O31" i="44"/>
  <c r="P31" i="44"/>
  <c r="Q31" i="44"/>
  <c r="R31" i="44"/>
  <c r="S31" i="44"/>
  <c r="T31" i="44"/>
  <c r="U31" i="44"/>
  <c r="V31" i="44"/>
  <c r="W31" i="44"/>
  <c r="X31" i="44"/>
  <c r="Y31" i="44"/>
  <c r="Z31" i="44"/>
  <c r="AA31" i="44"/>
  <c r="AB31" i="44"/>
  <c r="AC31" i="44"/>
  <c r="F32" i="44"/>
  <c r="G32" i="44"/>
  <c r="H32" i="44"/>
  <c r="I32" i="44"/>
  <c r="J32" i="44"/>
  <c r="K32" i="44"/>
  <c r="L32" i="44"/>
  <c r="M32" i="44"/>
  <c r="N32" i="44"/>
  <c r="O32" i="44"/>
  <c r="P32" i="44"/>
  <c r="Q32" i="44"/>
  <c r="R32" i="44"/>
  <c r="S32" i="44"/>
  <c r="T32" i="44"/>
  <c r="U32" i="44"/>
  <c r="V32" i="44"/>
  <c r="W32" i="44"/>
  <c r="X32" i="44"/>
  <c r="Y32" i="44"/>
  <c r="Z32" i="44"/>
  <c r="AA32" i="44"/>
  <c r="AB32" i="44"/>
  <c r="AC32" i="44"/>
  <c r="F33" i="44"/>
  <c r="G33" i="44"/>
  <c r="H33" i="44"/>
  <c r="I33" i="44"/>
  <c r="J33" i="44"/>
  <c r="K33" i="44"/>
  <c r="L33" i="44"/>
  <c r="M33" i="44"/>
  <c r="N33" i="44"/>
  <c r="O33" i="44"/>
  <c r="P33" i="44"/>
  <c r="Q33" i="44"/>
  <c r="R33" i="44"/>
  <c r="S33" i="44"/>
  <c r="T33" i="44"/>
  <c r="U33" i="44"/>
  <c r="V33" i="44"/>
  <c r="W33" i="44"/>
  <c r="X33" i="44"/>
  <c r="Y33" i="44"/>
  <c r="Z33" i="44"/>
  <c r="AA33" i="44"/>
  <c r="AB33" i="44"/>
  <c r="AC33" i="44"/>
  <c r="F34" i="44"/>
  <c r="G34" i="44"/>
  <c r="H34" i="44"/>
  <c r="I34" i="44"/>
  <c r="J34" i="44"/>
  <c r="K34" i="44"/>
  <c r="L34" i="44"/>
  <c r="M34" i="44"/>
  <c r="N34" i="44"/>
  <c r="O34" i="44"/>
  <c r="P34" i="44"/>
  <c r="Q34" i="44"/>
  <c r="R34" i="44"/>
  <c r="S34" i="44"/>
  <c r="T34" i="44"/>
  <c r="U34" i="44"/>
  <c r="V34" i="44"/>
  <c r="W34" i="44"/>
  <c r="X34" i="44"/>
  <c r="Y34" i="44"/>
  <c r="Z34" i="44"/>
  <c r="AA34" i="44"/>
  <c r="AB34" i="44"/>
  <c r="AC34" i="44"/>
  <c r="F35" i="44"/>
  <c r="G35" i="44"/>
  <c r="H35" i="44"/>
  <c r="I35" i="44"/>
  <c r="J35" i="44"/>
  <c r="K35" i="44"/>
  <c r="L35" i="44"/>
  <c r="M35" i="44"/>
  <c r="N35" i="44"/>
  <c r="O35" i="44"/>
  <c r="P35" i="44"/>
  <c r="Q35" i="44"/>
  <c r="R35" i="44"/>
  <c r="S35" i="44"/>
  <c r="T35" i="44"/>
  <c r="U35" i="44"/>
  <c r="V35" i="44"/>
  <c r="W35" i="44"/>
  <c r="X35" i="44"/>
  <c r="Y35" i="44"/>
  <c r="Z35" i="44"/>
  <c r="AA35" i="44"/>
  <c r="AB35" i="44"/>
  <c r="AC35" i="44"/>
  <c r="F36" i="44"/>
  <c r="G36" i="44"/>
  <c r="H36" i="44"/>
  <c r="I36" i="44"/>
  <c r="J36" i="44"/>
  <c r="K36" i="44"/>
  <c r="L36" i="44"/>
  <c r="M36" i="44"/>
  <c r="N36" i="44"/>
  <c r="O36" i="44"/>
  <c r="P36" i="44"/>
  <c r="Q36" i="44"/>
  <c r="R36" i="44"/>
  <c r="S36" i="44"/>
  <c r="T36" i="44"/>
  <c r="U36" i="44"/>
  <c r="V36" i="44"/>
  <c r="W36" i="44"/>
  <c r="X36" i="44"/>
  <c r="Y36" i="44"/>
  <c r="Z36" i="44"/>
  <c r="AA36" i="44"/>
  <c r="AB36" i="44"/>
  <c r="AC36" i="44"/>
  <c r="F37" i="44"/>
  <c r="G37" i="44"/>
  <c r="H37" i="44"/>
  <c r="I37" i="44"/>
  <c r="J37" i="44"/>
  <c r="K37" i="44"/>
  <c r="L37" i="44"/>
  <c r="M37" i="44"/>
  <c r="N37" i="44"/>
  <c r="O37" i="44"/>
  <c r="P37" i="44"/>
  <c r="Q37" i="44"/>
  <c r="R37" i="44"/>
  <c r="S37" i="44"/>
  <c r="T37" i="44"/>
  <c r="U37" i="44"/>
  <c r="V37" i="44"/>
  <c r="W37" i="44"/>
  <c r="X37" i="44"/>
  <c r="Y37" i="44"/>
  <c r="Z37" i="44"/>
  <c r="AA37" i="44"/>
  <c r="AB37" i="44"/>
  <c r="AC37" i="44"/>
  <c r="F38" i="44"/>
  <c r="G38" i="44"/>
  <c r="H38" i="44"/>
  <c r="I38" i="44"/>
  <c r="J38" i="44"/>
  <c r="K38" i="44"/>
  <c r="L38" i="44"/>
  <c r="M38" i="44"/>
  <c r="N38" i="44"/>
  <c r="O38" i="44"/>
  <c r="P38" i="44"/>
  <c r="Q38" i="44"/>
  <c r="R38" i="44"/>
  <c r="S38" i="44"/>
  <c r="T38" i="44"/>
  <c r="U38" i="44"/>
  <c r="V38" i="44"/>
  <c r="W38" i="44"/>
  <c r="X38" i="44"/>
  <c r="Y38" i="44"/>
  <c r="Z38" i="44"/>
  <c r="AA38" i="44"/>
  <c r="AB38" i="44"/>
  <c r="AC38" i="44"/>
  <c r="F39" i="44"/>
  <c r="G39" i="44"/>
  <c r="H39" i="44"/>
  <c r="I39" i="44"/>
  <c r="J39" i="44"/>
  <c r="K39" i="44"/>
  <c r="L39" i="44"/>
  <c r="M39" i="44"/>
  <c r="N39" i="44"/>
  <c r="O39" i="44"/>
  <c r="P39" i="44"/>
  <c r="Q39" i="44"/>
  <c r="R39" i="44"/>
  <c r="S39" i="44"/>
  <c r="T39" i="44"/>
  <c r="U39" i="44"/>
  <c r="V39" i="44"/>
  <c r="W39" i="44"/>
  <c r="X39" i="44"/>
  <c r="Y39" i="44"/>
  <c r="Z39" i="44"/>
  <c r="AA39" i="44"/>
  <c r="AB39" i="44"/>
  <c r="AC39" i="44"/>
  <c r="F40" i="44"/>
  <c r="G40" i="44"/>
  <c r="H40" i="44"/>
  <c r="I40" i="44"/>
  <c r="J40" i="44"/>
  <c r="K40" i="44"/>
  <c r="L40" i="44"/>
  <c r="M40" i="44"/>
  <c r="N40" i="44"/>
  <c r="O40" i="44"/>
  <c r="P40" i="44"/>
  <c r="Q40" i="44"/>
  <c r="R40" i="44"/>
  <c r="S40" i="44"/>
  <c r="T40" i="44"/>
  <c r="U40" i="44"/>
  <c r="V40" i="44"/>
  <c r="W40" i="44"/>
  <c r="X40" i="44"/>
  <c r="Y40" i="44"/>
  <c r="Z40" i="44"/>
  <c r="AA40" i="44"/>
  <c r="AB40" i="44"/>
  <c r="AC40" i="44"/>
  <c r="F41" i="44"/>
  <c r="G41" i="44"/>
  <c r="H41" i="44"/>
  <c r="I41" i="44"/>
  <c r="J41" i="44"/>
  <c r="K41" i="44"/>
  <c r="L41" i="44"/>
  <c r="M41" i="44"/>
  <c r="N41" i="44"/>
  <c r="O41" i="44"/>
  <c r="P41" i="44"/>
  <c r="Q41" i="44"/>
  <c r="R41" i="44"/>
  <c r="S41" i="44"/>
  <c r="T41" i="44"/>
  <c r="U41" i="44"/>
  <c r="V41" i="44"/>
  <c r="W41" i="44"/>
  <c r="X41" i="44"/>
  <c r="Y41" i="44"/>
  <c r="Z41" i="44"/>
  <c r="AA41" i="44"/>
  <c r="AB41" i="44"/>
  <c r="AC41" i="44"/>
  <c r="F42" i="44"/>
  <c r="G42" i="44"/>
  <c r="H42" i="44"/>
  <c r="I42" i="44"/>
  <c r="J42" i="44"/>
  <c r="K42" i="44"/>
  <c r="L42" i="44"/>
  <c r="M42" i="44"/>
  <c r="N42" i="44"/>
  <c r="O42" i="44"/>
  <c r="P42" i="44"/>
  <c r="Q42" i="44"/>
  <c r="R42" i="44"/>
  <c r="S42" i="44"/>
  <c r="X42" i="44"/>
  <c r="Y42" i="44"/>
  <c r="Z42" i="44"/>
  <c r="AA42" i="44"/>
  <c r="AB42" i="44"/>
  <c r="AC42" i="44"/>
  <c r="F44" i="44"/>
  <c r="G44" i="44"/>
  <c r="H44" i="44"/>
  <c r="I44" i="44"/>
  <c r="J44" i="44"/>
  <c r="K44" i="44"/>
  <c r="L44" i="44"/>
  <c r="M44" i="44"/>
  <c r="N44" i="44"/>
  <c r="O44" i="44"/>
  <c r="P44" i="44"/>
  <c r="Q44" i="44"/>
  <c r="R44" i="44"/>
  <c r="S44" i="44"/>
  <c r="T44" i="44"/>
  <c r="U44" i="44"/>
  <c r="V44" i="44"/>
  <c r="V72" i="44" s="1"/>
  <c r="W44" i="44"/>
  <c r="X44" i="44"/>
  <c r="Y44" i="44"/>
  <c r="Z44" i="44"/>
  <c r="AA44" i="44"/>
  <c r="AB44" i="44"/>
  <c r="AC44" i="44"/>
  <c r="F45" i="44"/>
  <c r="G45" i="44"/>
  <c r="H45" i="44"/>
  <c r="I45" i="44"/>
  <c r="J45" i="44"/>
  <c r="K45" i="44"/>
  <c r="L45" i="44"/>
  <c r="M45" i="44"/>
  <c r="N45" i="44"/>
  <c r="O45" i="44"/>
  <c r="P45" i="44"/>
  <c r="Q45" i="44"/>
  <c r="R45" i="44"/>
  <c r="S45" i="44"/>
  <c r="T45" i="44"/>
  <c r="U45" i="44"/>
  <c r="V45" i="44"/>
  <c r="W45" i="44"/>
  <c r="X45" i="44"/>
  <c r="Y45" i="44"/>
  <c r="Z45" i="44"/>
  <c r="AA45" i="44"/>
  <c r="AB45" i="44"/>
  <c r="AC45" i="44"/>
  <c r="F46" i="44"/>
  <c r="G46" i="44"/>
  <c r="H46" i="44"/>
  <c r="I46" i="44"/>
  <c r="J46" i="44"/>
  <c r="K46" i="44"/>
  <c r="L46" i="44"/>
  <c r="M46" i="44"/>
  <c r="N46" i="44"/>
  <c r="O46" i="44"/>
  <c r="P46" i="44"/>
  <c r="Q46" i="44"/>
  <c r="R46" i="44"/>
  <c r="S46" i="44"/>
  <c r="T46" i="44"/>
  <c r="U46" i="44"/>
  <c r="V46" i="44"/>
  <c r="W46" i="44"/>
  <c r="X46" i="44"/>
  <c r="Y46" i="44"/>
  <c r="Z46" i="44"/>
  <c r="AA46" i="44"/>
  <c r="AB46" i="44"/>
  <c r="AC46" i="44"/>
  <c r="F47" i="44"/>
  <c r="G47" i="44"/>
  <c r="H47" i="44"/>
  <c r="I47" i="44"/>
  <c r="J47" i="44"/>
  <c r="K47" i="44"/>
  <c r="L47" i="44"/>
  <c r="M47" i="44"/>
  <c r="N47" i="44"/>
  <c r="O47" i="44"/>
  <c r="P47" i="44"/>
  <c r="Q47" i="44"/>
  <c r="R47" i="44"/>
  <c r="S47" i="44"/>
  <c r="T47" i="44"/>
  <c r="U47" i="44"/>
  <c r="V47" i="44"/>
  <c r="W47" i="44"/>
  <c r="X47" i="44"/>
  <c r="Y47" i="44"/>
  <c r="Z47" i="44"/>
  <c r="AA47" i="44"/>
  <c r="AB47" i="44"/>
  <c r="AC47" i="44"/>
  <c r="F48" i="44"/>
  <c r="G48" i="44"/>
  <c r="H48" i="44"/>
  <c r="I48" i="44"/>
  <c r="J48" i="44"/>
  <c r="K48" i="44"/>
  <c r="L48" i="44"/>
  <c r="M48" i="44"/>
  <c r="N48" i="44"/>
  <c r="O48" i="44"/>
  <c r="P48" i="44"/>
  <c r="Q48" i="44"/>
  <c r="R48" i="44"/>
  <c r="S48" i="44"/>
  <c r="T48" i="44"/>
  <c r="U48" i="44"/>
  <c r="V48" i="44"/>
  <c r="W48" i="44"/>
  <c r="X48" i="44"/>
  <c r="Y48" i="44"/>
  <c r="Z48" i="44"/>
  <c r="AA48" i="44"/>
  <c r="AB48" i="44"/>
  <c r="AC48" i="44"/>
  <c r="F49" i="44"/>
  <c r="G49" i="44"/>
  <c r="H49" i="44"/>
  <c r="I49" i="44"/>
  <c r="J49" i="44"/>
  <c r="K49" i="44"/>
  <c r="L49" i="44"/>
  <c r="M49" i="44"/>
  <c r="N49" i="44"/>
  <c r="O49" i="44"/>
  <c r="P49" i="44"/>
  <c r="Q49" i="44"/>
  <c r="R49" i="44"/>
  <c r="S49" i="44"/>
  <c r="T49" i="44"/>
  <c r="U49" i="44"/>
  <c r="V49" i="44"/>
  <c r="W49" i="44"/>
  <c r="X49" i="44"/>
  <c r="Y49" i="44"/>
  <c r="Z49" i="44"/>
  <c r="AA49" i="44"/>
  <c r="AB49" i="44"/>
  <c r="AC49" i="44"/>
  <c r="F50" i="44"/>
  <c r="G50" i="44"/>
  <c r="H50" i="44"/>
  <c r="I50" i="44"/>
  <c r="J50" i="44"/>
  <c r="K50" i="44"/>
  <c r="L50" i="44"/>
  <c r="M50" i="44"/>
  <c r="N50" i="44"/>
  <c r="O50" i="44"/>
  <c r="P50" i="44"/>
  <c r="Q50" i="44"/>
  <c r="R50" i="44"/>
  <c r="S50" i="44"/>
  <c r="T50" i="44"/>
  <c r="U50" i="44"/>
  <c r="V50" i="44"/>
  <c r="W50" i="44"/>
  <c r="X50" i="44"/>
  <c r="Y50" i="44"/>
  <c r="Z50" i="44"/>
  <c r="AA50" i="44"/>
  <c r="AB50" i="44"/>
  <c r="AC50" i="44"/>
  <c r="F51" i="44"/>
  <c r="G51" i="44"/>
  <c r="H51" i="44"/>
  <c r="I51" i="44"/>
  <c r="J51" i="44"/>
  <c r="K51" i="44"/>
  <c r="L51" i="44"/>
  <c r="M51" i="44"/>
  <c r="N51" i="44"/>
  <c r="O51" i="44"/>
  <c r="P51" i="44"/>
  <c r="Q51" i="44"/>
  <c r="R51" i="44"/>
  <c r="S51" i="44"/>
  <c r="T51" i="44"/>
  <c r="U51" i="44"/>
  <c r="V51" i="44"/>
  <c r="W51" i="44"/>
  <c r="X51" i="44"/>
  <c r="Y51" i="44"/>
  <c r="Z51" i="44"/>
  <c r="AA51" i="44"/>
  <c r="AB51" i="44"/>
  <c r="AC51" i="44"/>
  <c r="F52" i="44"/>
  <c r="G52" i="44"/>
  <c r="H52" i="44"/>
  <c r="I52" i="44"/>
  <c r="J52" i="44"/>
  <c r="K52" i="44"/>
  <c r="L52" i="44"/>
  <c r="M52" i="44"/>
  <c r="N52" i="44"/>
  <c r="O52" i="44"/>
  <c r="P52" i="44"/>
  <c r="Q52" i="44"/>
  <c r="R52" i="44"/>
  <c r="S52" i="44"/>
  <c r="T52" i="44"/>
  <c r="U52" i="44"/>
  <c r="V52" i="44"/>
  <c r="W52" i="44"/>
  <c r="X52" i="44"/>
  <c r="Y52" i="44"/>
  <c r="Z52" i="44"/>
  <c r="AA52" i="44"/>
  <c r="AB52" i="44"/>
  <c r="AC52" i="44"/>
  <c r="F54" i="44"/>
  <c r="G54" i="44"/>
  <c r="H54" i="44"/>
  <c r="I54" i="44"/>
  <c r="J54" i="44"/>
  <c r="K54" i="44"/>
  <c r="L54" i="44"/>
  <c r="M54" i="44"/>
  <c r="N54" i="44"/>
  <c r="O54" i="44"/>
  <c r="P54" i="44"/>
  <c r="Q54" i="44"/>
  <c r="R54" i="44"/>
  <c r="S54" i="44"/>
  <c r="T54" i="44"/>
  <c r="U54" i="44"/>
  <c r="V54" i="44"/>
  <c r="W54" i="44"/>
  <c r="X54" i="44"/>
  <c r="Y54" i="44"/>
  <c r="Z54" i="44"/>
  <c r="AA54" i="44"/>
  <c r="AB54" i="44"/>
  <c r="AC54" i="44"/>
  <c r="F55" i="44"/>
  <c r="G55" i="44"/>
  <c r="H55" i="44"/>
  <c r="I55" i="44"/>
  <c r="J55" i="44"/>
  <c r="K55" i="44"/>
  <c r="L55" i="44"/>
  <c r="M55" i="44"/>
  <c r="N55" i="44"/>
  <c r="O55" i="44"/>
  <c r="P55" i="44"/>
  <c r="Q55" i="44"/>
  <c r="R55" i="44"/>
  <c r="S55" i="44"/>
  <c r="T55" i="44"/>
  <c r="U55" i="44"/>
  <c r="V55" i="44"/>
  <c r="W55" i="44"/>
  <c r="X55" i="44"/>
  <c r="Y55" i="44"/>
  <c r="Z55" i="44"/>
  <c r="AA55" i="44"/>
  <c r="AB55" i="44"/>
  <c r="AC55" i="44"/>
  <c r="F56" i="44"/>
  <c r="G56" i="44"/>
  <c r="H56" i="44"/>
  <c r="I56" i="44"/>
  <c r="J56" i="44"/>
  <c r="K56" i="44"/>
  <c r="L56" i="44"/>
  <c r="M56" i="44"/>
  <c r="N56" i="44"/>
  <c r="O56" i="44"/>
  <c r="P56" i="44"/>
  <c r="Q56" i="44"/>
  <c r="R56" i="44"/>
  <c r="S56" i="44"/>
  <c r="T56" i="44"/>
  <c r="U56" i="44"/>
  <c r="V56" i="44"/>
  <c r="W56" i="44"/>
  <c r="X56" i="44"/>
  <c r="Y56" i="44"/>
  <c r="Z56" i="44"/>
  <c r="AA56" i="44"/>
  <c r="AB56" i="44"/>
  <c r="AC56" i="44"/>
  <c r="F57" i="44"/>
  <c r="G57" i="44"/>
  <c r="H57" i="44"/>
  <c r="I57" i="44"/>
  <c r="J57" i="44"/>
  <c r="K57" i="44"/>
  <c r="L57" i="44"/>
  <c r="M57" i="44"/>
  <c r="N57" i="44"/>
  <c r="O57" i="44"/>
  <c r="P57" i="44"/>
  <c r="Q57" i="44"/>
  <c r="R57" i="44"/>
  <c r="S57" i="44"/>
  <c r="T57" i="44"/>
  <c r="U57" i="44"/>
  <c r="V57" i="44"/>
  <c r="W57" i="44"/>
  <c r="X57" i="44"/>
  <c r="Y57" i="44"/>
  <c r="Z57" i="44"/>
  <c r="AA57" i="44"/>
  <c r="AB57" i="44"/>
  <c r="AC57" i="44"/>
  <c r="F58" i="44"/>
  <c r="G58" i="44"/>
  <c r="H58" i="44"/>
  <c r="I58" i="44"/>
  <c r="J58" i="44"/>
  <c r="K58" i="44"/>
  <c r="L58" i="44"/>
  <c r="M58" i="44"/>
  <c r="N58" i="44"/>
  <c r="O58" i="44"/>
  <c r="P58" i="44"/>
  <c r="Q58" i="44"/>
  <c r="R58" i="44"/>
  <c r="S58" i="44"/>
  <c r="T58" i="44"/>
  <c r="U58" i="44"/>
  <c r="V58" i="44"/>
  <c r="W58" i="44"/>
  <c r="X58" i="44"/>
  <c r="Y58" i="44"/>
  <c r="Z58" i="44"/>
  <c r="AA58" i="44"/>
  <c r="AB58" i="44"/>
  <c r="AC58" i="44"/>
  <c r="F59" i="44"/>
  <c r="G59" i="44"/>
  <c r="H59" i="44"/>
  <c r="I59" i="44"/>
  <c r="J59" i="44"/>
  <c r="K59" i="44"/>
  <c r="L59" i="44"/>
  <c r="M59" i="44"/>
  <c r="N59" i="44"/>
  <c r="O59" i="44"/>
  <c r="P59" i="44"/>
  <c r="Q59" i="44"/>
  <c r="R59" i="44"/>
  <c r="S59" i="44"/>
  <c r="T59" i="44"/>
  <c r="U59" i="44"/>
  <c r="V59" i="44"/>
  <c r="W59" i="44"/>
  <c r="X59" i="44"/>
  <c r="Y59" i="44"/>
  <c r="Z59" i="44"/>
  <c r="AA59" i="44"/>
  <c r="AB59" i="44"/>
  <c r="AC59" i="44"/>
  <c r="F61" i="44"/>
  <c r="G61" i="44"/>
  <c r="H61" i="44"/>
  <c r="I61" i="44"/>
  <c r="J61" i="44"/>
  <c r="K61" i="44"/>
  <c r="L61" i="44"/>
  <c r="M61" i="44"/>
  <c r="N61" i="44"/>
  <c r="O61" i="44"/>
  <c r="P61" i="44"/>
  <c r="Q61" i="44"/>
  <c r="R61" i="44"/>
  <c r="S61" i="44"/>
  <c r="T61" i="44"/>
  <c r="U61" i="44"/>
  <c r="V61" i="44"/>
  <c r="W61" i="44"/>
  <c r="X61" i="44"/>
  <c r="Y61" i="44"/>
  <c r="Z61" i="44"/>
  <c r="AA61" i="44"/>
  <c r="AB61" i="44"/>
  <c r="AC61" i="44"/>
  <c r="F62" i="44"/>
  <c r="G62" i="44"/>
  <c r="H62" i="44"/>
  <c r="I62" i="44"/>
  <c r="J62" i="44"/>
  <c r="K62" i="44"/>
  <c r="L62" i="44"/>
  <c r="M62" i="44"/>
  <c r="N62" i="44"/>
  <c r="O62" i="44"/>
  <c r="P62" i="44"/>
  <c r="Q62" i="44"/>
  <c r="R62" i="44"/>
  <c r="S62" i="44"/>
  <c r="T62" i="44"/>
  <c r="U62" i="44"/>
  <c r="V62" i="44"/>
  <c r="W62" i="44"/>
  <c r="X62" i="44"/>
  <c r="Y62" i="44"/>
  <c r="Z62" i="44"/>
  <c r="AA62" i="44"/>
  <c r="AB62" i="44"/>
  <c r="AC62" i="44"/>
  <c r="F63" i="44"/>
  <c r="G63" i="44"/>
  <c r="H63" i="44"/>
  <c r="I63" i="44"/>
  <c r="J63" i="44"/>
  <c r="K63" i="44"/>
  <c r="L63" i="44"/>
  <c r="M63" i="44"/>
  <c r="N63" i="44"/>
  <c r="O63" i="44"/>
  <c r="P63" i="44"/>
  <c r="Q63" i="44"/>
  <c r="R63" i="44"/>
  <c r="S63" i="44"/>
  <c r="T63" i="44"/>
  <c r="U63" i="44"/>
  <c r="V63" i="44"/>
  <c r="W63" i="44"/>
  <c r="X63" i="44"/>
  <c r="Y63" i="44"/>
  <c r="Z63" i="44"/>
  <c r="AA63" i="44"/>
  <c r="AB63" i="44"/>
  <c r="AC63" i="44"/>
  <c r="F64" i="44"/>
  <c r="G64" i="44"/>
  <c r="H64" i="44"/>
  <c r="I64" i="44"/>
  <c r="J64" i="44"/>
  <c r="K64" i="44"/>
  <c r="L64" i="44"/>
  <c r="M64" i="44"/>
  <c r="N64" i="44"/>
  <c r="O64" i="44"/>
  <c r="P64" i="44"/>
  <c r="Q64" i="44"/>
  <c r="R64" i="44"/>
  <c r="S64" i="44"/>
  <c r="T64" i="44"/>
  <c r="U64" i="44"/>
  <c r="V64" i="44"/>
  <c r="W64" i="44"/>
  <c r="X64" i="44"/>
  <c r="Y64" i="44"/>
  <c r="Z64" i="44"/>
  <c r="AA64" i="44"/>
  <c r="AB64" i="44"/>
  <c r="AC64" i="44"/>
  <c r="F65" i="44"/>
  <c r="G65" i="44"/>
  <c r="H65" i="44"/>
  <c r="I65" i="44"/>
  <c r="J65" i="44"/>
  <c r="K65" i="44"/>
  <c r="L65" i="44"/>
  <c r="M65" i="44"/>
  <c r="N65" i="44"/>
  <c r="O65" i="44"/>
  <c r="P65" i="44"/>
  <c r="Q65" i="44"/>
  <c r="R65" i="44"/>
  <c r="S65" i="44"/>
  <c r="T65" i="44"/>
  <c r="U65" i="44"/>
  <c r="V65" i="44"/>
  <c r="W65" i="44"/>
  <c r="X65" i="44"/>
  <c r="Y65" i="44"/>
  <c r="Z65" i="44"/>
  <c r="AA65" i="44"/>
  <c r="AB65" i="44"/>
  <c r="AC65" i="44"/>
  <c r="F66" i="44"/>
  <c r="G66" i="44"/>
  <c r="H66" i="44"/>
  <c r="I66" i="44"/>
  <c r="J66" i="44"/>
  <c r="K66" i="44"/>
  <c r="L66" i="44"/>
  <c r="M66" i="44"/>
  <c r="N66" i="44"/>
  <c r="O66" i="44"/>
  <c r="P66" i="44"/>
  <c r="Q66" i="44"/>
  <c r="R66" i="44"/>
  <c r="S66" i="44"/>
  <c r="T66" i="44"/>
  <c r="U66" i="44"/>
  <c r="V66" i="44"/>
  <c r="W66" i="44"/>
  <c r="X66" i="44"/>
  <c r="Y66" i="44"/>
  <c r="Z66" i="44"/>
  <c r="AA66" i="44"/>
  <c r="AB66" i="44"/>
  <c r="AC66" i="44"/>
  <c r="F67" i="44"/>
  <c r="G67" i="44"/>
  <c r="H67" i="44"/>
  <c r="I67" i="44"/>
  <c r="J67" i="44"/>
  <c r="K67" i="44"/>
  <c r="L67" i="44"/>
  <c r="M67" i="44"/>
  <c r="N67" i="44"/>
  <c r="O67" i="44"/>
  <c r="P67" i="44"/>
  <c r="Q67" i="44"/>
  <c r="R67" i="44"/>
  <c r="S67" i="44"/>
  <c r="T67" i="44"/>
  <c r="U67" i="44"/>
  <c r="V67" i="44"/>
  <c r="W67" i="44"/>
  <c r="X67" i="44"/>
  <c r="Y67" i="44"/>
  <c r="Z67" i="44"/>
  <c r="AA67" i="44"/>
  <c r="AB67" i="44"/>
  <c r="AC67" i="44"/>
  <c r="F68" i="44"/>
  <c r="G68" i="44"/>
  <c r="H68" i="44"/>
  <c r="I68" i="44"/>
  <c r="J68" i="44"/>
  <c r="K68" i="44"/>
  <c r="L68" i="44"/>
  <c r="M68" i="44"/>
  <c r="N68" i="44"/>
  <c r="O68" i="44"/>
  <c r="P68" i="44"/>
  <c r="Q68" i="44"/>
  <c r="R68" i="44"/>
  <c r="S68" i="44"/>
  <c r="T68" i="44"/>
  <c r="U68" i="44"/>
  <c r="V68" i="44"/>
  <c r="W68" i="44"/>
  <c r="X68" i="44"/>
  <c r="Y68" i="44"/>
  <c r="Z68" i="44"/>
  <c r="AA68" i="44"/>
  <c r="AB68" i="44"/>
  <c r="AC68" i="44"/>
  <c r="F69" i="44"/>
  <c r="G69" i="44"/>
  <c r="H69" i="44"/>
  <c r="I69" i="44"/>
  <c r="J69" i="44"/>
  <c r="K69" i="44"/>
  <c r="L69" i="44"/>
  <c r="M69" i="44"/>
  <c r="N69" i="44"/>
  <c r="O69" i="44"/>
  <c r="P69" i="44"/>
  <c r="Q69" i="44"/>
  <c r="R69" i="44"/>
  <c r="S69" i="44"/>
  <c r="T69" i="44"/>
  <c r="U69" i="44"/>
  <c r="V69" i="44"/>
  <c r="W69" i="44"/>
  <c r="X69" i="44"/>
  <c r="Y69" i="44"/>
  <c r="Z69" i="44"/>
  <c r="AA69" i="44"/>
  <c r="AB69" i="44"/>
  <c r="AC69" i="44"/>
  <c r="F70" i="44"/>
  <c r="G70" i="44"/>
  <c r="H70" i="44"/>
  <c r="I70" i="44"/>
  <c r="J70" i="44"/>
  <c r="K70" i="44"/>
  <c r="L70" i="44"/>
  <c r="M70" i="44"/>
  <c r="N70" i="44"/>
  <c r="O70" i="44"/>
  <c r="P70" i="44"/>
  <c r="Q70" i="44"/>
  <c r="R70" i="44"/>
  <c r="S70" i="44"/>
  <c r="T70" i="44"/>
  <c r="U70" i="44"/>
  <c r="V70" i="44"/>
  <c r="W70" i="44"/>
  <c r="X70" i="44"/>
  <c r="Y70" i="44"/>
  <c r="Z70" i="44"/>
  <c r="AA70" i="44"/>
  <c r="AB70" i="44"/>
  <c r="AC70" i="44"/>
  <c r="F71" i="44"/>
  <c r="G71" i="44"/>
  <c r="H71" i="44"/>
  <c r="I71" i="44"/>
  <c r="J71" i="44"/>
  <c r="K71" i="44"/>
  <c r="L71" i="44"/>
  <c r="M71" i="44"/>
  <c r="N71" i="44"/>
  <c r="O71" i="44"/>
  <c r="P71" i="44"/>
  <c r="Q71" i="44"/>
  <c r="R71" i="44"/>
  <c r="S71" i="44"/>
  <c r="T71" i="44"/>
  <c r="U71" i="44"/>
  <c r="V71" i="44"/>
  <c r="W71" i="44"/>
  <c r="X71" i="44"/>
  <c r="Y71" i="44"/>
  <c r="Z71" i="44"/>
  <c r="AA71" i="44"/>
  <c r="AB71" i="44"/>
  <c r="AC71" i="44"/>
  <c r="D72" i="44"/>
  <c r="E72" i="44"/>
  <c r="N72" i="44"/>
  <c r="O72" i="44"/>
  <c r="AE71" i="44" l="1"/>
  <c r="AE70" i="44"/>
  <c r="AE69" i="44"/>
  <c r="AE68" i="44"/>
  <c r="AE67" i="44"/>
  <c r="AE66" i="44"/>
  <c r="AE65" i="44"/>
  <c r="AE64" i="44"/>
  <c r="AE63" i="44"/>
  <c r="AE62" i="44"/>
  <c r="AE61" i="44"/>
  <c r="AE59" i="44"/>
  <c r="AE58" i="44"/>
  <c r="AE57" i="44"/>
  <c r="AE56" i="44"/>
  <c r="AE55" i="44"/>
  <c r="AE54" i="44"/>
  <c r="AE52" i="44"/>
  <c r="AE51" i="44"/>
  <c r="AE50" i="44"/>
  <c r="AE49" i="44"/>
  <c r="AE48" i="44"/>
  <c r="AE47" i="44"/>
  <c r="AE46" i="44"/>
  <c r="AE45" i="44"/>
  <c r="AE44" i="44"/>
  <c r="P72" i="44"/>
  <c r="H72" i="44"/>
  <c r="AE42" i="44"/>
  <c r="X72" i="44"/>
  <c r="AE41" i="44"/>
  <c r="AE40" i="44"/>
  <c r="AE39" i="44"/>
  <c r="AE38" i="44"/>
  <c r="AE37" i="44"/>
  <c r="AE36" i="44"/>
  <c r="AE35" i="44"/>
  <c r="AE34" i="44"/>
  <c r="AE33" i="44"/>
  <c r="AE32" i="44"/>
  <c r="AE31" i="44"/>
  <c r="AE30" i="44"/>
  <c r="AE29" i="44"/>
  <c r="AE28" i="44"/>
  <c r="AE27" i="44"/>
  <c r="AE26" i="44"/>
  <c r="AE25" i="44"/>
  <c r="AE24" i="44"/>
  <c r="AE23" i="44"/>
  <c r="AE21" i="44"/>
  <c r="AE20" i="44"/>
  <c r="AE19" i="44"/>
  <c r="AE18" i="44"/>
  <c r="AE17" i="44"/>
  <c r="AE16" i="44"/>
  <c r="AE15" i="44"/>
  <c r="AE14" i="44"/>
  <c r="AE13" i="44"/>
  <c r="AE12" i="44"/>
  <c r="AE11" i="44"/>
  <c r="AC72" i="44"/>
  <c r="AB72" i="44"/>
  <c r="AA72" i="44"/>
  <c r="Z72" i="44"/>
  <c r="AE72" i="44" s="1"/>
  <c r="AE10" i="44"/>
  <c r="Y72" i="44"/>
  <c r="U72" i="44"/>
  <c r="T72" i="44"/>
  <c r="S72" i="44"/>
  <c r="R72" i="44"/>
  <c r="Q72" i="44"/>
  <c r="M72" i="44"/>
  <c r="L72" i="44"/>
  <c r="K72" i="44"/>
  <c r="J72" i="44"/>
  <c r="I72" i="44"/>
  <c r="N2" i="81"/>
  <c r="N2" i="80"/>
  <c r="S2" i="77"/>
  <c r="Q3" i="77"/>
  <c r="P3" i="76"/>
  <c r="Q2" i="76"/>
  <c r="D73" i="43"/>
  <c r="E73" i="43"/>
  <c r="F73" i="43"/>
  <c r="G73" i="43"/>
  <c r="H73" i="43"/>
  <c r="I73" i="43"/>
  <c r="J73" i="43"/>
  <c r="K73" i="43"/>
  <c r="L73" i="43"/>
  <c r="M73" i="43"/>
  <c r="N73" i="43"/>
  <c r="O73" i="43"/>
  <c r="P73" i="43"/>
  <c r="Q73" i="43"/>
  <c r="R73" i="43"/>
  <c r="S73" i="43"/>
  <c r="T73" i="43"/>
  <c r="U73" i="43"/>
  <c r="V73" i="43"/>
  <c r="W73" i="43"/>
  <c r="X73" i="43"/>
  <c r="Y73" i="43"/>
  <c r="Z73" i="43"/>
  <c r="AA73" i="43"/>
  <c r="AB73" i="43"/>
  <c r="AC73" i="43"/>
  <c r="D73" i="42"/>
  <c r="E73" i="42"/>
  <c r="F73" i="42"/>
  <c r="G73" i="42"/>
  <c r="H73" i="42"/>
  <c r="I73" i="42"/>
  <c r="J73" i="42"/>
  <c r="K73" i="42"/>
  <c r="L73" i="42"/>
  <c r="M73" i="42"/>
  <c r="N73" i="42"/>
  <c r="O73" i="42"/>
  <c r="P73" i="42"/>
  <c r="Q73" i="42"/>
  <c r="R73" i="42"/>
  <c r="S73" i="42"/>
  <c r="T73" i="42"/>
  <c r="U73" i="42"/>
  <c r="V73" i="42"/>
  <c r="W73" i="42"/>
  <c r="X73" i="42"/>
  <c r="Y73" i="42"/>
  <c r="Z73" i="42"/>
  <c r="AA73" i="42"/>
  <c r="AB73" i="42"/>
  <c r="AC73" i="42"/>
  <c r="D73" i="41"/>
  <c r="E73" i="41"/>
  <c r="F73" i="41"/>
  <c r="G73" i="41"/>
  <c r="H73" i="41"/>
  <c r="I73" i="41"/>
  <c r="J73" i="41"/>
  <c r="K73" i="41"/>
  <c r="L73" i="41"/>
  <c r="M73" i="41"/>
  <c r="N73" i="41"/>
  <c r="O73" i="41"/>
  <c r="P73" i="41"/>
  <c r="Q73" i="41"/>
  <c r="R73" i="41"/>
  <c r="S73" i="41"/>
  <c r="T73" i="41"/>
  <c r="U73" i="41"/>
  <c r="V73" i="41"/>
  <c r="W73" i="41"/>
  <c r="X73" i="41"/>
  <c r="Y73" i="41"/>
  <c r="Z73" i="41"/>
  <c r="AA73" i="41"/>
  <c r="AB73" i="41"/>
  <c r="AC73" i="41"/>
  <c r="O2" i="81" l="1"/>
  <c r="O2" i="80"/>
  <c r="T2" i="77"/>
  <c r="R3" i="77"/>
  <c r="R2" i="76"/>
  <c r="Q3" i="76"/>
  <c r="D72" i="40"/>
  <c r="E72" i="40"/>
  <c r="G72" i="40"/>
  <c r="L72" i="40"/>
  <c r="M72" i="40"/>
  <c r="N72" i="40"/>
  <c r="O72" i="40"/>
  <c r="P72" i="40"/>
  <c r="Q72" i="40"/>
  <c r="R72" i="40"/>
  <c r="S72" i="40"/>
  <c r="T72" i="40"/>
  <c r="U72" i="40"/>
  <c r="V72" i="40"/>
  <c r="W72" i="40"/>
  <c r="X72" i="40"/>
  <c r="Y72" i="40"/>
  <c r="Z72" i="40"/>
  <c r="AA72" i="40"/>
  <c r="AB72" i="40"/>
  <c r="AC72" i="40"/>
  <c r="P2" i="81" l="1"/>
  <c r="P2" i="80"/>
  <c r="S3" i="77"/>
  <c r="U2" i="77"/>
  <c r="R3" i="76"/>
  <c r="S2" i="76"/>
  <c r="F14" i="39"/>
  <c r="F71" i="39" s="1"/>
  <c r="G14" i="39"/>
  <c r="H14" i="39"/>
  <c r="I14" i="39"/>
  <c r="J14" i="39"/>
  <c r="K14" i="39"/>
  <c r="L14" i="39"/>
  <c r="L71" i="39" s="1"/>
  <c r="M14" i="39"/>
  <c r="M71" i="39" s="1"/>
  <c r="N14" i="39"/>
  <c r="O14" i="39"/>
  <c r="P14" i="39"/>
  <c r="P71" i="39" s="1"/>
  <c r="Q14" i="39"/>
  <c r="R14" i="39"/>
  <c r="R71" i="39" s="1"/>
  <c r="S14" i="39"/>
  <c r="D71" i="39"/>
  <c r="E71" i="39"/>
  <c r="G71" i="39"/>
  <c r="H71" i="39"/>
  <c r="I71" i="39"/>
  <c r="J71" i="39"/>
  <c r="D69" i="37" s="1"/>
  <c r="K71" i="39"/>
  <c r="N71" i="39"/>
  <c r="O71" i="39"/>
  <c r="D69" i="71" s="1"/>
  <c r="Q71" i="39"/>
  <c r="S71" i="39"/>
  <c r="D75" i="71" l="1"/>
  <c r="D70" i="71"/>
  <c r="D76" i="71" s="1"/>
  <c r="D25" i="81"/>
  <c r="D69" i="81" s="1"/>
  <c r="H25" i="76"/>
  <c r="H76" i="76" s="1"/>
  <c r="D9" i="37"/>
  <c r="D13" i="80"/>
  <c r="D69" i="80" s="1"/>
  <c r="I13" i="77"/>
  <c r="I76" i="77" s="1"/>
  <c r="D9" i="71"/>
  <c r="D75" i="37"/>
  <c r="D70" i="37"/>
  <c r="D76" i="37" s="1"/>
  <c r="Q2" i="81"/>
  <c r="Q2" i="80"/>
  <c r="T3" i="77"/>
  <c r="V2" i="77"/>
  <c r="S3" i="76"/>
  <c r="T2" i="76"/>
  <c r="S71" i="38"/>
  <c r="R71" i="38"/>
  <c r="Q71" i="38"/>
  <c r="P71" i="38"/>
  <c r="O71" i="38"/>
  <c r="N71" i="38"/>
  <c r="M71" i="38"/>
  <c r="L71" i="38"/>
  <c r="K71" i="38"/>
  <c r="J71" i="38"/>
  <c r="I71" i="38"/>
  <c r="H71" i="38"/>
  <c r="G71" i="38"/>
  <c r="F71" i="38"/>
  <c r="E71" i="38"/>
  <c r="D71" i="38"/>
  <c r="R2" i="81" l="1"/>
  <c r="R2" i="80"/>
  <c r="W2" i="77"/>
  <c r="U3" i="77"/>
  <c r="U2" i="76"/>
  <c r="T3" i="76"/>
  <c r="P30" i="77"/>
  <c r="AK26" i="71"/>
  <c r="J32" i="81"/>
  <c r="M60" i="80"/>
  <c r="AL35" i="71"/>
  <c r="M53" i="81"/>
  <c r="M10" i="81"/>
  <c r="P59" i="80"/>
  <c r="L31" i="76"/>
  <c r="K26" i="76"/>
  <c r="AK38" i="71"/>
  <c r="L32" i="81"/>
  <c r="K45" i="80"/>
  <c r="M45" i="76"/>
  <c r="N29" i="81"/>
  <c r="M53" i="80"/>
  <c r="O61" i="76"/>
  <c r="J7" i="81"/>
  <c r="M60" i="81"/>
  <c r="O15" i="80"/>
  <c r="J47" i="77"/>
  <c r="N48" i="77"/>
  <c r="K39" i="80"/>
  <c r="J7" i="80"/>
  <c r="Q28" i="77"/>
  <c r="O6" i="81"/>
  <c r="M25" i="80"/>
  <c r="M26" i="77"/>
  <c r="AK17" i="37"/>
  <c r="K30" i="76"/>
  <c r="I25" i="76"/>
  <c r="N11" i="81"/>
  <c r="M15" i="77"/>
  <c r="N15" i="76"/>
  <c r="P57" i="77"/>
  <c r="L14" i="80"/>
  <c r="K25" i="76"/>
  <c r="AK41" i="37"/>
  <c r="I50" i="81"/>
  <c r="M67" i="80"/>
  <c r="Q75" i="77"/>
  <c r="L33" i="80"/>
  <c r="I4" i="76"/>
  <c r="M5" i="81"/>
  <c r="K36" i="80"/>
  <c r="M21" i="81"/>
  <c r="N66" i="76"/>
  <c r="N27" i="77"/>
  <c r="J10" i="80"/>
  <c r="N36" i="80"/>
  <c r="M7" i="77"/>
  <c r="J55" i="81"/>
  <c r="N56" i="76"/>
  <c r="O43" i="76"/>
  <c r="J49" i="77"/>
  <c r="K30" i="77"/>
  <c r="N53" i="77"/>
  <c r="I25" i="81"/>
  <c r="N20" i="76"/>
  <c r="O10" i="77"/>
  <c r="AK45" i="71"/>
  <c r="N13" i="77"/>
  <c r="I45" i="80"/>
  <c r="L26" i="81"/>
  <c r="L26" i="76"/>
  <c r="P39" i="81"/>
  <c r="N47" i="81"/>
  <c r="N63" i="77"/>
  <c r="P18" i="80"/>
  <c r="J41" i="80"/>
  <c r="AK48" i="71"/>
  <c r="K27" i="76"/>
  <c r="K11" i="77"/>
  <c r="O19" i="81"/>
  <c r="K32" i="81"/>
  <c r="N66" i="80"/>
  <c r="M68" i="80"/>
  <c r="N31" i="76"/>
  <c r="J32" i="80"/>
  <c r="M10" i="80"/>
  <c r="N64" i="81"/>
  <c r="O11" i="81"/>
  <c r="N9" i="77"/>
  <c r="N62" i="76"/>
  <c r="K43" i="81"/>
  <c r="N67" i="77"/>
  <c r="O10" i="81"/>
  <c r="K68" i="77"/>
  <c r="K38" i="81"/>
  <c r="L11" i="80"/>
  <c r="N51" i="77"/>
  <c r="O65" i="76"/>
  <c r="N44" i="81"/>
  <c r="O37" i="80"/>
  <c r="J27" i="81"/>
  <c r="O59" i="81"/>
  <c r="M29" i="81"/>
  <c r="J31" i="76"/>
  <c r="Q52" i="77"/>
  <c r="AL48" i="37"/>
  <c r="M32" i="76"/>
  <c r="AL57" i="71"/>
  <c r="I44" i="80"/>
  <c r="P68" i="81"/>
  <c r="I8" i="81"/>
  <c r="J68" i="81"/>
  <c r="J15" i="81"/>
  <c r="M72" i="76"/>
  <c r="J29" i="80"/>
  <c r="P27" i="80"/>
  <c r="M67" i="76"/>
  <c r="N66" i="77"/>
  <c r="K50" i="77"/>
  <c r="I38" i="80"/>
  <c r="N75" i="77"/>
  <c r="K61" i="76"/>
  <c r="L45" i="76"/>
  <c r="P40" i="77"/>
  <c r="M16" i="80"/>
  <c r="L21" i="76"/>
  <c r="I13" i="76"/>
  <c r="I18" i="80"/>
  <c r="L72" i="76"/>
  <c r="AK8" i="37"/>
  <c r="L19" i="80"/>
  <c r="J42" i="77"/>
  <c r="N22" i="81"/>
  <c r="O28" i="77"/>
  <c r="J26" i="77"/>
  <c r="L47" i="76"/>
  <c r="K6" i="77"/>
  <c r="M34" i="77"/>
  <c r="L24" i="80"/>
  <c r="J65" i="81"/>
  <c r="AL55" i="71"/>
  <c r="K30" i="80"/>
  <c r="L53" i="80"/>
  <c r="L25" i="77"/>
  <c r="P25" i="77"/>
  <c r="O44" i="77"/>
  <c r="I60" i="80"/>
  <c r="P51" i="77"/>
  <c r="AK31" i="37"/>
  <c r="P68" i="80"/>
  <c r="K71" i="77"/>
  <c r="AK58" i="71"/>
  <c r="AK50" i="37"/>
  <c r="I35" i="81"/>
  <c r="J38" i="77"/>
  <c r="AK50" i="71"/>
  <c r="L43" i="80"/>
  <c r="L30" i="76"/>
  <c r="K75" i="77"/>
  <c r="O32" i="77"/>
  <c r="K26" i="80"/>
  <c r="J52" i="80"/>
  <c r="N22" i="80"/>
  <c r="O67" i="77"/>
  <c r="J51" i="77"/>
  <c r="J12" i="76"/>
  <c r="M33" i="80"/>
  <c r="M28" i="81"/>
  <c r="N9" i="80"/>
  <c r="L66" i="77"/>
  <c r="Q48" i="77"/>
  <c r="M66" i="76"/>
  <c r="K63" i="76"/>
  <c r="AK56" i="71"/>
  <c r="L51" i="80"/>
  <c r="M6" i="80"/>
  <c r="AL54" i="71"/>
  <c r="L26" i="77"/>
  <c r="N67" i="81"/>
  <c r="P27" i="81"/>
  <c r="AL62" i="37"/>
  <c r="M57" i="77"/>
  <c r="M13" i="76"/>
  <c r="J30" i="81"/>
  <c r="K15" i="80"/>
  <c r="I57" i="80"/>
  <c r="P56" i="77"/>
  <c r="N20" i="81"/>
  <c r="AK41" i="71"/>
  <c r="J34" i="81"/>
  <c r="M45" i="81"/>
  <c r="P12" i="80"/>
  <c r="O70" i="77"/>
  <c r="K15" i="76"/>
  <c r="L22" i="81"/>
  <c r="N62" i="77"/>
  <c r="K10" i="81"/>
  <c r="AK18" i="71"/>
  <c r="K41" i="81"/>
  <c r="N11" i="80"/>
  <c r="AK65" i="71"/>
  <c r="AL20" i="37"/>
  <c r="M62" i="81"/>
  <c r="L47" i="80"/>
  <c r="M9" i="80"/>
  <c r="AL12" i="37"/>
  <c r="M6" i="76"/>
  <c r="Q14" i="77"/>
  <c r="L14" i="77"/>
  <c r="L59" i="81"/>
  <c r="J74" i="77"/>
  <c r="I37" i="81"/>
  <c r="P28" i="77"/>
  <c r="M22" i="77"/>
  <c r="M52" i="77"/>
  <c r="AK11" i="37"/>
  <c r="L17" i="81"/>
  <c r="AK7" i="37"/>
  <c r="K6" i="80"/>
  <c r="N8" i="81"/>
  <c r="K40" i="81"/>
  <c r="I6" i="81"/>
  <c r="P62" i="77"/>
  <c r="AJ69" i="37"/>
  <c r="J18" i="76"/>
  <c r="N12" i="76"/>
  <c r="M30" i="76"/>
  <c r="L8" i="77"/>
  <c r="P22" i="80"/>
  <c r="L42" i="77"/>
  <c r="I48" i="80"/>
  <c r="L32" i="80"/>
  <c r="K21" i="80"/>
  <c r="M6" i="77"/>
  <c r="L57" i="76"/>
  <c r="K56" i="81"/>
  <c r="K61" i="81"/>
  <c r="P12" i="77"/>
  <c r="L39" i="81"/>
  <c r="I16" i="76"/>
  <c r="J21" i="81"/>
  <c r="O75" i="77"/>
  <c r="AL42" i="37"/>
  <c r="L28" i="76"/>
  <c r="L71" i="77"/>
  <c r="AL53" i="37"/>
  <c r="I23" i="81"/>
  <c r="I63" i="76"/>
  <c r="J40" i="81"/>
  <c r="J57" i="77"/>
  <c r="O38" i="77"/>
  <c r="I24" i="81"/>
  <c r="AL45" i="71"/>
  <c r="K57" i="80"/>
  <c r="AL54" i="37"/>
  <c r="O26" i="77"/>
  <c r="M29" i="80"/>
  <c r="N48" i="81"/>
  <c r="M45" i="80"/>
  <c r="N50" i="81"/>
  <c r="AK22" i="71"/>
  <c r="AL6" i="37"/>
  <c r="K74" i="77"/>
  <c r="AK36" i="37"/>
  <c r="AK42" i="71"/>
  <c r="L49" i="81"/>
  <c r="M27" i="81"/>
  <c r="N38" i="76"/>
  <c r="O25" i="80"/>
  <c r="J30" i="77"/>
  <c r="N60" i="80"/>
  <c r="J30" i="76"/>
  <c r="N64" i="76"/>
  <c r="N48" i="76"/>
  <c r="O21" i="76"/>
  <c r="N9" i="81"/>
  <c r="L36" i="80"/>
  <c r="P19" i="80"/>
  <c r="K40" i="80"/>
  <c r="P50" i="81"/>
  <c r="M11" i="77"/>
  <c r="P63" i="81"/>
  <c r="N59" i="80"/>
  <c r="K15" i="77"/>
  <c r="I28" i="76"/>
  <c r="AL63" i="71"/>
  <c r="J14" i="81"/>
  <c r="N11" i="76"/>
  <c r="J66" i="77"/>
  <c r="O34" i="77"/>
  <c r="M40" i="80"/>
  <c r="AL29" i="71"/>
  <c r="AK7" i="71"/>
  <c r="J66" i="76"/>
  <c r="L69" i="76"/>
  <c r="J62" i="81"/>
  <c r="O45" i="81"/>
  <c r="I53" i="81"/>
  <c r="J62" i="77"/>
  <c r="P5" i="77"/>
  <c r="L14" i="76"/>
  <c r="I33" i="76"/>
  <c r="L6" i="77"/>
  <c r="L34" i="76"/>
  <c r="J58" i="81"/>
  <c r="M38" i="81"/>
  <c r="K29" i="81"/>
  <c r="I34" i="76"/>
  <c r="M40" i="76"/>
  <c r="P10" i="77"/>
  <c r="L51" i="77"/>
  <c r="K53" i="80"/>
  <c r="N31" i="77"/>
  <c r="O29" i="76"/>
  <c r="J72" i="76"/>
  <c r="J44" i="77"/>
  <c r="I34" i="81"/>
  <c r="L41" i="80"/>
  <c r="I38" i="81"/>
  <c r="K38" i="76"/>
  <c r="AK40" i="37"/>
  <c r="I47" i="81"/>
  <c r="M59" i="81"/>
  <c r="L41" i="77"/>
  <c r="P66" i="77"/>
  <c r="P71" i="77"/>
  <c r="P74" i="77"/>
  <c r="K39" i="77"/>
  <c r="K9" i="81"/>
  <c r="K22" i="80"/>
  <c r="J68" i="77"/>
  <c r="N47" i="76"/>
  <c r="AL19" i="37"/>
  <c r="N69" i="76"/>
  <c r="AL9" i="71"/>
  <c r="AK40" i="71"/>
  <c r="K42" i="77"/>
  <c r="M10" i="76"/>
  <c r="AL49" i="37"/>
  <c r="K57" i="76"/>
  <c r="M43" i="81"/>
  <c r="AL65" i="37"/>
  <c r="K14" i="77"/>
  <c r="I54" i="81"/>
  <c r="J50" i="81"/>
  <c r="K36" i="76"/>
  <c r="J28" i="76"/>
  <c r="N10" i="76"/>
  <c r="AK21" i="37"/>
  <c r="P29" i="81"/>
  <c r="J56" i="76"/>
  <c r="N32" i="77"/>
  <c r="K34" i="81"/>
  <c r="N34" i="76"/>
  <c r="K4" i="80"/>
  <c r="J15" i="77"/>
  <c r="K62" i="77"/>
  <c r="L57" i="77"/>
  <c r="AK67" i="37"/>
  <c r="M27" i="76"/>
  <c r="J4" i="80"/>
  <c r="I32" i="80"/>
  <c r="P21" i="80"/>
  <c r="P18" i="81"/>
  <c r="O56" i="81"/>
  <c r="Q23" i="77"/>
  <c r="AL24" i="37"/>
  <c r="L50" i="81"/>
  <c r="AL5" i="37"/>
  <c r="M47" i="76"/>
  <c r="M25" i="77"/>
  <c r="O63" i="76"/>
  <c r="K41" i="76"/>
  <c r="J24" i="80"/>
  <c r="M19" i="76"/>
  <c r="L6" i="76"/>
  <c r="L54" i="80"/>
  <c r="J16" i="80"/>
  <c r="P16" i="81"/>
  <c r="L8" i="76"/>
  <c r="AL52" i="71"/>
  <c r="K31" i="81"/>
  <c r="J14" i="76"/>
  <c r="L24" i="81"/>
  <c r="AK22" i="37"/>
  <c r="AL46" i="71"/>
  <c r="M32" i="77"/>
  <c r="L45" i="77"/>
  <c r="K26" i="77"/>
  <c r="J29" i="76"/>
  <c r="I15" i="76"/>
  <c r="I4" i="81"/>
  <c r="J54" i="81"/>
  <c r="M73" i="77"/>
  <c r="L28" i="81"/>
  <c r="M35" i="81"/>
  <c r="L65" i="77"/>
  <c r="M39" i="80"/>
  <c r="O12" i="77"/>
  <c r="M13" i="80"/>
  <c r="K17" i="76"/>
  <c r="K17" i="80"/>
  <c r="P53" i="77"/>
  <c r="M71" i="76"/>
  <c r="P8" i="81"/>
  <c r="P42" i="77"/>
  <c r="K44" i="80"/>
  <c r="AK6" i="37"/>
  <c r="K69" i="76"/>
  <c r="N39" i="81"/>
  <c r="L36" i="81"/>
  <c r="K33" i="80"/>
  <c r="K8" i="76"/>
  <c r="M44" i="81"/>
  <c r="AK36" i="71"/>
  <c r="K67" i="77"/>
  <c r="N19" i="76"/>
  <c r="N41" i="81"/>
  <c r="I36" i="81"/>
  <c r="M11" i="76"/>
  <c r="K22" i="77"/>
  <c r="Q47" i="77"/>
  <c r="P36" i="77"/>
  <c r="J38" i="76"/>
  <c r="N16" i="80"/>
  <c r="Q37" i="77"/>
  <c r="L33" i="76"/>
  <c r="M13" i="81"/>
  <c r="AL63" i="37"/>
  <c r="O13" i="80"/>
  <c r="O35" i="76"/>
  <c r="J28" i="80"/>
  <c r="K48" i="77"/>
  <c r="L56" i="80"/>
  <c r="K24" i="76"/>
  <c r="M59" i="76"/>
  <c r="J11" i="81"/>
  <c r="L35" i="81"/>
  <c r="L20" i="81"/>
  <c r="I22" i="80"/>
  <c r="P14" i="77"/>
  <c r="L27" i="76"/>
  <c r="N35" i="77"/>
  <c r="J67" i="81"/>
  <c r="K28" i="81"/>
  <c r="J46" i="77"/>
  <c r="I73" i="76"/>
  <c r="N12" i="77"/>
  <c r="M67" i="81"/>
  <c r="J19" i="76"/>
  <c r="K39" i="81"/>
  <c r="L27" i="80"/>
  <c r="L63" i="80"/>
  <c r="J63" i="76"/>
  <c r="N47" i="80"/>
  <c r="P15" i="77"/>
  <c r="O20" i="76"/>
  <c r="O22" i="76"/>
  <c r="J6" i="77"/>
  <c r="I66" i="81"/>
  <c r="AL10" i="37"/>
  <c r="L43" i="81"/>
  <c r="L41" i="81"/>
  <c r="M12" i="76"/>
  <c r="O31" i="81"/>
  <c r="N34" i="80"/>
  <c r="AL25" i="71"/>
  <c r="L52" i="80"/>
  <c r="N21" i="76"/>
  <c r="AL32" i="71"/>
  <c r="K27" i="77"/>
  <c r="AL34" i="37"/>
  <c r="K9" i="76"/>
  <c r="N4" i="77"/>
  <c r="N62" i="81"/>
  <c r="M58" i="81"/>
  <c r="K56" i="80"/>
  <c r="I12" i="76"/>
  <c r="O14" i="77"/>
  <c r="I9" i="81"/>
  <c r="N18" i="76"/>
  <c r="O58" i="77"/>
  <c r="J59" i="77"/>
  <c r="M54" i="81"/>
  <c r="L16" i="80"/>
  <c r="O40" i="76"/>
  <c r="O41" i="81"/>
  <c r="L48" i="80"/>
  <c r="L45" i="80"/>
  <c r="AL50" i="37"/>
  <c r="N60" i="77"/>
  <c r="Q63" i="77"/>
  <c r="K12" i="81"/>
  <c r="K45" i="77"/>
  <c r="P61" i="80"/>
  <c r="K27" i="81"/>
  <c r="K10" i="76"/>
  <c r="K50" i="81"/>
  <c r="AK54" i="37"/>
  <c r="L8" i="80"/>
  <c r="K59" i="77"/>
  <c r="Q7" i="77"/>
  <c r="I52" i="80"/>
  <c r="I75" i="76"/>
  <c r="O72" i="76"/>
  <c r="AK26" i="37"/>
  <c r="O68" i="77"/>
  <c r="Q32" i="77"/>
  <c r="N23" i="80"/>
  <c r="N33" i="80"/>
  <c r="O35" i="77"/>
  <c r="M33" i="77"/>
  <c r="M69" i="77"/>
  <c r="AL12" i="71"/>
  <c r="J64" i="81"/>
  <c r="M5" i="80"/>
  <c r="AL27" i="37"/>
  <c r="M10" i="77"/>
  <c r="Q40" i="77"/>
  <c r="J51" i="80"/>
  <c r="L43" i="76"/>
  <c r="L46" i="77"/>
  <c r="M49" i="77"/>
  <c r="O37" i="77"/>
  <c r="L20" i="80"/>
  <c r="L11" i="81"/>
  <c r="N63" i="76"/>
  <c r="I58" i="76"/>
  <c r="J31" i="77"/>
  <c r="N53" i="81"/>
  <c r="J26" i="80"/>
  <c r="K64" i="80"/>
  <c r="N31" i="81"/>
  <c r="L30" i="80"/>
  <c r="L13" i="81"/>
  <c r="J7" i="76"/>
  <c r="O31" i="77"/>
  <c r="J71" i="76"/>
  <c r="M43" i="76"/>
  <c r="N44" i="76"/>
  <c r="M41" i="81"/>
  <c r="L27" i="81"/>
  <c r="P55" i="80"/>
  <c r="AK21" i="71"/>
  <c r="M35" i="77"/>
  <c r="N70" i="77"/>
  <c r="O4" i="76"/>
  <c r="M40" i="77"/>
  <c r="P37" i="80"/>
  <c r="I9" i="80"/>
  <c r="I63" i="81"/>
  <c r="K52" i="77"/>
  <c r="P23" i="77"/>
  <c r="P31" i="77"/>
  <c r="N5" i="80"/>
  <c r="O44" i="80"/>
  <c r="O30" i="76"/>
  <c r="P32" i="77"/>
  <c r="AL56" i="71"/>
  <c r="AK54" i="71"/>
  <c r="K21" i="81"/>
  <c r="M58" i="80"/>
  <c r="I52" i="81"/>
  <c r="Q10" i="77"/>
  <c r="J13" i="81"/>
  <c r="P17" i="81"/>
  <c r="P59" i="77"/>
  <c r="K14" i="80"/>
  <c r="M63" i="80"/>
  <c r="J11" i="77"/>
  <c r="J36" i="76"/>
  <c r="O43" i="81"/>
  <c r="AK19" i="71"/>
  <c r="M9" i="76"/>
  <c r="AK60" i="37"/>
  <c r="N44" i="77"/>
  <c r="M70" i="77"/>
  <c r="N19" i="80"/>
  <c r="O73" i="77"/>
  <c r="M57" i="81"/>
  <c r="Q4" i="77"/>
  <c r="O19" i="80"/>
  <c r="AK46" i="37"/>
  <c r="AK10" i="71"/>
  <c r="AK37" i="37"/>
  <c r="J34" i="76"/>
  <c r="K4" i="81"/>
  <c r="AL66" i="37"/>
  <c r="O5" i="76"/>
  <c r="K6" i="76"/>
  <c r="I69" i="76"/>
  <c r="K46" i="81"/>
  <c r="AK16" i="71"/>
  <c r="J67" i="77"/>
  <c r="M34" i="80"/>
  <c r="AK64" i="71"/>
  <c r="N61" i="76"/>
  <c r="N75" i="76"/>
  <c r="M58" i="77"/>
  <c r="O7" i="76"/>
  <c r="N43" i="76"/>
  <c r="L63" i="77"/>
  <c r="L6" i="81"/>
  <c r="AL51" i="37"/>
  <c r="L56" i="76"/>
  <c r="J22" i="77"/>
  <c r="AK15" i="71"/>
  <c r="L66" i="76"/>
  <c r="K50" i="80"/>
  <c r="M23" i="76"/>
  <c r="I64" i="76"/>
  <c r="O4" i="80"/>
  <c r="M51" i="77"/>
  <c r="AL69" i="71"/>
  <c r="M36" i="81"/>
  <c r="AL47" i="37"/>
  <c r="J51" i="81"/>
  <c r="M59" i="77"/>
  <c r="K40" i="76"/>
  <c r="N29" i="80"/>
  <c r="Q44" i="77"/>
  <c r="K37" i="81"/>
  <c r="J14" i="80"/>
  <c r="I20" i="81"/>
  <c r="J40" i="77"/>
  <c r="I23" i="76"/>
  <c r="I28" i="80"/>
  <c r="I13" i="80"/>
  <c r="AL39" i="71"/>
  <c r="I74" i="76"/>
  <c r="M57" i="80"/>
  <c r="M68" i="77"/>
  <c r="N14" i="81"/>
  <c r="I58" i="81"/>
  <c r="P45" i="77"/>
  <c r="O24" i="76"/>
  <c r="AL42" i="71"/>
  <c r="AL44" i="37"/>
  <c r="M56" i="80"/>
  <c r="Q6" i="77"/>
  <c r="O63" i="77"/>
  <c r="I20" i="76"/>
  <c r="L35" i="77"/>
  <c r="I68" i="80"/>
  <c r="AL13" i="71"/>
  <c r="K11" i="76"/>
  <c r="J43" i="76"/>
  <c r="O8" i="80"/>
  <c r="L25" i="81"/>
  <c r="N5" i="77"/>
  <c r="O66" i="77"/>
  <c r="O57" i="80"/>
  <c r="J22" i="81"/>
  <c r="J33" i="80"/>
  <c r="O66" i="81"/>
  <c r="O38" i="80"/>
  <c r="O60" i="77"/>
  <c r="K25" i="77"/>
  <c r="O34" i="80"/>
  <c r="AL13" i="37"/>
  <c r="AL23" i="71"/>
  <c r="L40" i="76"/>
  <c r="K37" i="80"/>
  <c r="K51" i="77"/>
  <c r="P52" i="77"/>
  <c r="O28" i="76"/>
  <c r="I41" i="80"/>
  <c r="P53" i="81"/>
  <c r="M48" i="81"/>
  <c r="Q54" i="77"/>
  <c r="J58" i="80"/>
  <c r="J8" i="77"/>
  <c r="M38" i="77"/>
  <c r="K24" i="80"/>
  <c r="I5" i="76"/>
  <c r="M4" i="81"/>
  <c r="AL47" i="71"/>
  <c r="J34" i="77"/>
  <c r="M61" i="76"/>
  <c r="P38" i="77"/>
  <c r="J27" i="76"/>
  <c r="AL58" i="71"/>
  <c r="J24" i="76"/>
  <c r="AK27" i="71"/>
  <c r="N56" i="81"/>
  <c r="L62" i="80"/>
  <c r="J9" i="81"/>
  <c r="N50" i="77"/>
  <c r="P26" i="81"/>
  <c r="J20" i="80"/>
  <c r="M37" i="77"/>
  <c r="O47" i="76"/>
  <c r="AL28" i="37"/>
  <c r="AL49" i="71"/>
  <c r="N57" i="76"/>
  <c r="J17" i="76"/>
  <c r="P64" i="77"/>
  <c r="AL39" i="37"/>
  <c r="I57" i="76"/>
  <c r="I66" i="80"/>
  <c r="AL61" i="37"/>
  <c r="O48" i="80"/>
  <c r="N60" i="81"/>
  <c r="AK53" i="71"/>
  <c r="M33" i="81"/>
  <c r="O59" i="80"/>
  <c r="M14" i="81"/>
  <c r="L5" i="77"/>
  <c r="M60" i="77"/>
  <c r="J59" i="76"/>
  <c r="M32" i="81"/>
  <c r="AK37" i="71"/>
  <c r="AL56" i="37"/>
  <c r="L62" i="77"/>
  <c r="O27" i="76"/>
  <c r="J17" i="81"/>
  <c r="M11" i="80"/>
  <c r="L64" i="76"/>
  <c r="L38" i="80"/>
  <c r="L57" i="80"/>
  <c r="N10" i="80"/>
  <c r="AL58" i="37"/>
  <c r="K57" i="81"/>
  <c r="Q9" i="77"/>
  <c r="O42" i="77"/>
  <c r="K65" i="76"/>
  <c r="J25" i="77"/>
  <c r="N15" i="80"/>
  <c r="AK61" i="71"/>
  <c r="I33" i="81"/>
  <c r="J21" i="80"/>
  <c r="K20" i="81"/>
  <c r="J33" i="76"/>
  <c r="J60" i="76"/>
  <c r="AL64" i="37"/>
  <c r="M7" i="76"/>
  <c r="O8" i="77"/>
  <c r="O24" i="77"/>
  <c r="K32" i="76"/>
  <c r="P8" i="77"/>
  <c r="O67" i="81"/>
  <c r="I56" i="80"/>
  <c r="J37" i="81"/>
  <c r="AL50" i="71"/>
  <c r="AK39" i="37"/>
  <c r="J47" i="81"/>
  <c r="I42" i="80"/>
  <c r="O31" i="76"/>
  <c r="L35" i="76"/>
  <c r="K8" i="80"/>
  <c r="N4" i="80"/>
  <c r="J32" i="77"/>
  <c r="K61" i="77"/>
  <c r="L74" i="76"/>
  <c r="K8" i="81"/>
  <c r="AK57" i="37"/>
  <c r="L17" i="80"/>
  <c r="L40" i="77"/>
  <c r="K27" i="80"/>
  <c r="O53" i="81"/>
  <c r="Q66" i="77"/>
  <c r="P57" i="80"/>
  <c r="I37" i="80"/>
  <c r="I31" i="76"/>
  <c r="AL16" i="71"/>
  <c r="J68" i="80"/>
  <c r="K32" i="80"/>
  <c r="K7" i="81"/>
  <c r="AL17" i="71"/>
  <c r="AK67" i="71"/>
  <c r="AK43" i="71"/>
  <c r="N55" i="80"/>
  <c r="AL67" i="37"/>
  <c r="N40" i="80"/>
  <c r="J55" i="80"/>
  <c r="K57" i="77"/>
  <c r="L54" i="81"/>
  <c r="L75" i="76"/>
  <c r="AK16" i="37"/>
  <c r="K28" i="80"/>
  <c r="O60" i="81"/>
  <c r="O29" i="80"/>
  <c r="M24" i="77"/>
  <c r="Q65" i="77"/>
  <c r="M30" i="81"/>
  <c r="AL8" i="71"/>
  <c r="L46" i="76"/>
  <c r="M48" i="77"/>
  <c r="AK28" i="37"/>
  <c r="L41" i="76"/>
  <c r="AL66" i="71"/>
  <c r="AK68" i="37"/>
  <c r="M63" i="76"/>
  <c r="AL33" i="37"/>
  <c r="J49" i="81"/>
  <c r="N43" i="81"/>
  <c r="J56" i="81"/>
  <c r="K41" i="77"/>
  <c r="M4" i="80"/>
  <c r="O62" i="80"/>
  <c r="AL53" i="71"/>
  <c r="L73" i="77"/>
  <c r="AK29" i="71"/>
  <c r="J11" i="76"/>
  <c r="K73" i="77"/>
  <c r="O56" i="77"/>
  <c r="K34" i="80"/>
  <c r="I14" i="81"/>
  <c r="I53" i="80"/>
  <c r="J12" i="80"/>
  <c r="N26" i="76"/>
  <c r="O40" i="77"/>
  <c r="Q59" i="77"/>
  <c r="L29" i="80"/>
  <c r="M12" i="81"/>
  <c r="M14" i="76"/>
  <c r="I54" i="80"/>
  <c r="Q34" i="77"/>
  <c r="K74" i="76"/>
  <c r="K60" i="81"/>
  <c r="O34" i="81"/>
  <c r="K31" i="76"/>
  <c r="K5" i="76"/>
  <c r="P8" i="80"/>
  <c r="J53" i="77"/>
  <c r="AK52" i="37"/>
  <c r="O36" i="76"/>
  <c r="I61" i="81"/>
  <c r="I50" i="80"/>
  <c r="L49" i="80"/>
  <c r="O55" i="77"/>
  <c r="J60" i="77"/>
  <c r="K52" i="81"/>
  <c r="AL21" i="37"/>
  <c r="J35" i="77"/>
  <c r="O11" i="80"/>
  <c r="AL26" i="37"/>
  <c r="P14" i="81"/>
  <c r="M30" i="80"/>
  <c r="J45" i="81"/>
  <c r="P26" i="77"/>
  <c r="P56" i="81"/>
  <c r="AL36" i="37"/>
  <c r="O59" i="77"/>
  <c r="AK19" i="37"/>
  <c r="AK8" i="71"/>
  <c r="J53" i="80"/>
  <c r="N34" i="77"/>
  <c r="K9" i="80"/>
  <c r="M26" i="80"/>
  <c r="K59" i="80"/>
  <c r="J26" i="81"/>
  <c r="AL37" i="71"/>
  <c r="K13" i="76"/>
  <c r="L21" i="80"/>
  <c r="N46" i="80"/>
  <c r="Q15" i="77"/>
  <c r="AL68" i="37"/>
  <c r="K63" i="81"/>
  <c r="AK66" i="37"/>
  <c r="I8" i="80"/>
  <c r="L27" i="77"/>
  <c r="Q24" i="77"/>
  <c r="O14" i="76"/>
  <c r="N50" i="80"/>
  <c r="O6" i="77"/>
  <c r="N37" i="76"/>
  <c r="L9" i="77"/>
  <c r="N33" i="81"/>
  <c r="J38" i="81"/>
  <c r="I22" i="81"/>
  <c r="P64" i="81"/>
  <c r="O63" i="80"/>
  <c r="K67" i="76"/>
  <c r="I36" i="76"/>
  <c r="L18" i="81"/>
  <c r="AK69" i="37"/>
  <c r="L18" i="76"/>
  <c r="O47" i="80"/>
  <c r="L58" i="77"/>
  <c r="M64" i="76"/>
  <c r="K61" i="80"/>
  <c r="AK39" i="71"/>
  <c r="M67" i="77"/>
  <c r="J44" i="76"/>
  <c r="O14" i="81"/>
  <c r="O73" i="76"/>
  <c r="O15" i="77"/>
  <c r="L30" i="81"/>
  <c r="O17" i="81"/>
  <c r="N48" i="80"/>
  <c r="AK20" i="37"/>
  <c r="K62" i="81"/>
  <c r="AK62" i="37"/>
  <c r="O57" i="76"/>
  <c r="AK30" i="71"/>
  <c r="AK27" i="37"/>
  <c r="K23" i="80"/>
  <c r="N32" i="81"/>
  <c r="L66" i="81"/>
  <c r="J4" i="81"/>
  <c r="I48" i="76"/>
  <c r="N59" i="76"/>
  <c r="I56" i="81"/>
  <c r="AL67" i="71"/>
  <c r="K60" i="77"/>
  <c r="J48" i="80"/>
  <c r="P6" i="81"/>
  <c r="L9" i="80"/>
  <c r="K29" i="77"/>
  <c r="P22" i="81"/>
  <c r="M11" i="81"/>
  <c r="AK11" i="71"/>
  <c r="K44" i="76"/>
  <c r="P32" i="81"/>
  <c r="P38" i="80"/>
  <c r="P44" i="81"/>
  <c r="M68" i="81"/>
  <c r="P41" i="81"/>
  <c r="O44" i="76"/>
  <c r="O25" i="77"/>
  <c r="P6" i="77"/>
  <c r="AK6" i="71"/>
  <c r="M29" i="77"/>
  <c r="K63" i="77"/>
  <c r="AL46" i="37"/>
  <c r="M8" i="81"/>
  <c r="P17" i="80"/>
  <c r="J24" i="77"/>
  <c r="J65" i="76"/>
  <c r="O19" i="76"/>
  <c r="M54" i="80"/>
  <c r="M17" i="81"/>
  <c r="K58" i="77"/>
  <c r="P52" i="80"/>
  <c r="P63" i="80"/>
  <c r="AK56" i="37"/>
  <c r="N10" i="77"/>
  <c r="K70" i="76"/>
  <c r="L22" i="80"/>
  <c r="N8" i="80"/>
  <c r="J35" i="80"/>
  <c r="O58" i="80"/>
  <c r="L34" i="77"/>
  <c r="AK42" i="37"/>
  <c r="N45" i="81"/>
  <c r="P11" i="77"/>
  <c r="K28" i="76"/>
  <c r="J39" i="80"/>
  <c r="Q45" i="77"/>
  <c r="P54" i="77"/>
  <c r="J20" i="81"/>
  <c r="M63" i="81"/>
  <c r="P50" i="80"/>
  <c r="O57" i="77"/>
  <c r="N74" i="76"/>
  <c r="AL27" i="71"/>
  <c r="J42" i="80"/>
  <c r="L29" i="77"/>
  <c r="K16" i="76"/>
  <c r="I7" i="80"/>
  <c r="AK24" i="37"/>
  <c r="L74" i="77"/>
  <c r="I8" i="76"/>
  <c r="P28" i="80"/>
  <c r="O41" i="80"/>
  <c r="I27" i="76"/>
  <c r="AK43" i="37"/>
  <c r="J47" i="80"/>
  <c r="I41" i="76"/>
  <c r="AL65" i="71"/>
  <c r="O51" i="81"/>
  <c r="AL62" i="71"/>
  <c r="M33" i="76"/>
  <c r="P24" i="80"/>
  <c r="L44" i="76"/>
  <c r="O10" i="80"/>
  <c r="I21" i="80"/>
  <c r="I62" i="81"/>
  <c r="I63" i="80"/>
  <c r="AK57" i="71"/>
  <c r="J20" i="76"/>
  <c r="P39" i="80"/>
  <c r="O22" i="81"/>
  <c r="P35" i="77"/>
  <c r="AL31" i="37"/>
  <c r="K51" i="81"/>
  <c r="AK34" i="37"/>
  <c r="N16" i="81"/>
  <c r="O38" i="81"/>
  <c r="K66" i="76"/>
  <c r="I49" i="81"/>
  <c r="L52" i="77"/>
  <c r="K6" i="81"/>
  <c r="Q53" i="77"/>
  <c r="I16" i="80"/>
  <c r="AK13" i="71"/>
  <c r="I70" i="76"/>
  <c r="K12" i="80"/>
  <c r="AK13" i="37"/>
  <c r="J46" i="76"/>
  <c r="K43" i="80"/>
  <c r="L36" i="77"/>
  <c r="L4" i="77"/>
  <c r="AL38" i="71"/>
  <c r="J15" i="80"/>
  <c r="M56" i="76"/>
  <c r="L23" i="76"/>
  <c r="N6" i="76"/>
  <c r="L15" i="80"/>
  <c r="N43" i="80"/>
  <c r="L31" i="81"/>
  <c r="K60" i="76"/>
  <c r="I19" i="81"/>
  <c r="M71" i="77"/>
  <c r="M41" i="80"/>
  <c r="I23" i="80"/>
  <c r="Q13" i="77"/>
  <c r="K41" i="80"/>
  <c r="L60" i="81"/>
  <c r="O47" i="77"/>
  <c r="M70" i="76"/>
  <c r="J19" i="81"/>
  <c r="N64" i="77"/>
  <c r="L13" i="77"/>
  <c r="M74" i="77"/>
  <c r="N72" i="76"/>
  <c r="AL7" i="37"/>
  <c r="AL30" i="71"/>
  <c r="J56" i="77"/>
  <c r="AK44" i="37"/>
  <c r="AK25" i="37"/>
  <c r="P51" i="81"/>
  <c r="AK62" i="71"/>
  <c r="I47" i="76"/>
  <c r="N27" i="80"/>
  <c r="I68" i="81"/>
  <c r="N14" i="80"/>
  <c r="AK48" i="37"/>
  <c r="M38" i="76"/>
  <c r="P24" i="81"/>
  <c r="N56" i="77"/>
  <c r="J5" i="77"/>
  <c r="L12" i="76"/>
  <c r="I27" i="81"/>
  <c r="K23" i="76"/>
  <c r="O54" i="80"/>
  <c r="K62" i="80"/>
  <c r="I57" i="81"/>
  <c r="P35" i="80"/>
  <c r="Q50" i="77"/>
  <c r="M37" i="76"/>
  <c r="I39" i="80"/>
  <c r="K47" i="81"/>
  <c r="I48" i="81"/>
  <c r="J70" i="77"/>
  <c r="J66" i="81"/>
  <c r="O40" i="80"/>
  <c r="P56" i="80"/>
  <c r="J65" i="77"/>
  <c r="K24" i="81"/>
  <c r="AL4" i="37"/>
  <c r="O36" i="80"/>
  <c r="J45" i="77"/>
  <c r="I28" i="81"/>
  <c r="N41" i="77"/>
  <c r="O50" i="81"/>
  <c r="K68" i="81"/>
  <c r="K23" i="77"/>
  <c r="N69" i="77"/>
  <c r="N6" i="81"/>
  <c r="J73" i="77"/>
  <c r="O23" i="81"/>
  <c r="I31" i="81"/>
  <c r="L13" i="80"/>
  <c r="P54" i="80"/>
  <c r="AK58" i="37"/>
  <c r="K5" i="81"/>
  <c r="P13" i="77"/>
  <c r="M24" i="76"/>
  <c r="N24" i="81"/>
  <c r="L29" i="81"/>
  <c r="M69" i="76"/>
  <c r="AK35" i="37"/>
  <c r="N49" i="80"/>
  <c r="I17" i="81"/>
  <c r="L61" i="81"/>
  <c r="K22" i="76"/>
  <c r="M64" i="80"/>
  <c r="K4" i="76"/>
  <c r="J54" i="77"/>
  <c r="I21" i="81"/>
  <c r="AL21" i="71"/>
  <c r="N68" i="80"/>
  <c r="N27" i="81"/>
  <c r="I26" i="81"/>
  <c r="N54" i="77"/>
  <c r="I61" i="76"/>
  <c r="AL37" i="37"/>
  <c r="I9" i="76"/>
  <c r="P48" i="80"/>
  <c r="K48" i="76"/>
  <c r="P67" i="81"/>
  <c r="Q68" i="77"/>
  <c r="Q56" i="77"/>
  <c r="I55" i="80"/>
  <c r="O53" i="77"/>
  <c r="J28" i="81"/>
  <c r="M38" i="80"/>
  <c r="P70" i="77"/>
  <c r="L67" i="77"/>
  <c r="I45" i="76"/>
  <c r="I64" i="81"/>
  <c r="K30" i="81"/>
  <c r="J44" i="81"/>
  <c r="K63" i="80"/>
  <c r="L47" i="77"/>
  <c r="L58" i="80"/>
  <c r="J12" i="81"/>
  <c r="M6" i="81"/>
  <c r="J35" i="81"/>
  <c r="K45" i="81"/>
  <c r="P66" i="81"/>
  <c r="N71" i="77"/>
  <c r="I59" i="76"/>
  <c r="O44" i="81"/>
  <c r="L7" i="77"/>
  <c r="N57" i="80"/>
  <c r="L65" i="76"/>
  <c r="O61" i="81"/>
  <c r="P46" i="81"/>
  <c r="K18" i="76"/>
  <c r="K14" i="76"/>
  <c r="M14" i="80"/>
  <c r="M44" i="76"/>
  <c r="J48" i="76"/>
  <c r="I46" i="80"/>
  <c r="K7" i="80"/>
  <c r="M17" i="76"/>
  <c r="I40" i="80"/>
  <c r="Q5" i="77"/>
  <c r="N7" i="80"/>
  <c r="O64" i="76"/>
  <c r="K49" i="80"/>
  <c r="K46" i="76"/>
  <c r="N5" i="81"/>
  <c r="L53" i="77"/>
  <c r="N28" i="77"/>
  <c r="AL61" i="71"/>
  <c r="L37" i="76"/>
  <c r="J39" i="81"/>
  <c r="M65" i="77"/>
  <c r="N35" i="80"/>
  <c r="L11" i="76"/>
  <c r="N10" i="81"/>
  <c r="N68" i="77"/>
  <c r="L71" i="76"/>
  <c r="J12" i="77"/>
  <c r="AK35" i="71"/>
  <c r="M18" i="81"/>
  <c r="J13" i="77"/>
  <c r="M39" i="76"/>
  <c r="P62" i="81"/>
  <c r="L58" i="76"/>
  <c r="N35" i="76"/>
  <c r="I45" i="81"/>
  <c r="J58" i="76"/>
  <c r="M46" i="76"/>
  <c r="M7" i="81"/>
  <c r="N28" i="76"/>
  <c r="K18" i="80"/>
  <c r="N73" i="76"/>
  <c r="P22" i="77"/>
  <c r="I43" i="81"/>
  <c r="O39" i="77"/>
  <c r="N56" i="80"/>
  <c r="I10" i="80"/>
  <c r="M52" i="81"/>
  <c r="P48" i="77"/>
  <c r="J49" i="80"/>
  <c r="O34" i="76"/>
  <c r="AL69" i="37"/>
  <c r="K51" i="80"/>
  <c r="O23" i="77"/>
  <c r="N12" i="80"/>
  <c r="N55" i="81"/>
  <c r="N49" i="77"/>
  <c r="O11" i="76"/>
  <c r="N27" i="76"/>
  <c r="L28" i="77"/>
  <c r="L38" i="77"/>
  <c r="N6" i="77"/>
  <c r="M4" i="76"/>
  <c r="J40" i="80"/>
  <c r="L10" i="80"/>
  <c r="J50" i="77"/>
  <c r="K40" i="77"/>
  <c r="I65" i="81"/>
  <c r="P33" i="77"/>
  <c r="AL43" i="37"/>
  <c r="O26" i="76"/>
  <c r="I36" i="80"/>
  <c r="AL68" i="71"/>
  <c r="J66" i="80"/>
  <c r="J60" i="81"/>
  <c r="K75" i="76"/>
  <c r="AK51" i="71"/>
  <c r="AK33" i="37"/>
  <c r="P29" i="80"/>
  <c r="J56" i="80"/>
  <c r="P47" i="77"/>
  <c r="K42" i="80"/>
  <c r="K49" i="81"/>
  <c r="L60" i="80"/>
  <c r="J61" i="80"/>
  <c r="K55" i="80"/>
  <c r="L7" i="76"/>
  <c r="J46" i="80"/>
  <c r="O57" i="81"/>
  <c r="N64" i="80"/>
  <c r="M35" i="80"/>
  <c r="AK32" i="71"/>
  <c r="N28" i="80"/>
  <c r="K71" i="76"/>
  <c r="P15" i="80"/>
  <c r="J27" i="77"/>
  <c r="N28" i="81"/>
  <c r="J36" i="80"/>
  <c r="O69" i="76"/>
  <c r="AL11" i="37"/>
  <c r="K13" i="81"/>
  <c r="Q29" i="77"/>
  <c r="O52" i="80"/>
  <c r="I19" i="76"/>
  <c r="J46" i="81"/>
  <c r="L58" i="81"/>
  <c r="N68" i="76"/>
  <c r="J45" i="76"/>
  <c r="J34" i="80"/>
  <c r="L59" i="76"/>
  <c r="N14" i="77"/>
  <c r="L34" i="80"/>
  <c r="N61" i="81"/>
  <c r="P9" i="80"/>
  <c r="AK5" i="71"/>
  <c r="J22" i="76"/>
  <c r="L56" i="77"/>
  <c r="O6" i="80"/>
  <c r="N46" i="76"/>
  <c r="P19" i="81"/>
  <c r="L47" i="81"/>
  <c r="L37" i="80"/>
  <c r="AK29" i="37"/>
  <c r="P34" i="81"/>
  <c r="M62" i="80"/>
  <c r="I61" i="80"/>
  <c r="AL17" i="37"/>
  <c r="K55" i="81"/>
  <c r="I46" i="76"/>
  <c r="O56" i="76"/>
  <c r="N65" i="81"/>
  <c r="I60" i="76"/>
  <c r="M17" i="80"/>
  <c r="AL33" i="71"/>
  <c r="P49" i="77"/>
  <c r="L33" i="77"/>
  <c r="M16" i="76"/>
  <c r="J73" i="76"/>
  <c r="L35" i="80"/>
  <c r="L13" i="76"/>
  <c r="J8" i="80"/>
  <c r="L4" i="80"/>
  <c r="P68" i="77"/>
  <c r="M31" i="81"/>
  <c r="M39" i="77"/>
  <c r="M75" i="77"/>
  <c r="M48" i="80"/>
  <c r="L60" i="77"/>
  <c r="J36" i="81"/>
  <c r="O28" i="81"/>
  <c r="O29" i="81"/>
  <c r="L22" i="77"/>
  <c r="N37" i="81"/>
  <c r="AK12" i="37"/>
  <c r="N13" i="80"/>
  <c r="L64" i="77"/>
  <c r="K15" i="81"/>
  <c r="O45" i="80"/>
  <c r="J23" i="77"/>
  <c r="N30" i="77"/>
  <c r="K59" i="81"/>
  <c r="I59" i="80"/>
  <c r="O30" i="80"/>
  <c r="I60" i="81"/>
  <c r="L60" i="76"/>
  <c r="L38" i="76"/>
  <c r="O68" i="80"/>
  <c r="L33" i="81"/>
  <c r="N37" i="80"/>
  <c r="L49" i="77"/>
  <c r="J39" i="77"/>
  <c r="K53" i="77"/>
  <c r="AK49" i="71"/>
  <c r="L9" i="76"/>
  <c r="P5" i="80"/>
  <c r="O21" i="81"/>
  <c r="L63" i="76"/>
  <c r="O55" i="80"/>
  <c r="I44" i="76"/>
  <c r="AL60" i="71"/>
  <c r="AK55" i="37"/>
  <c r="I29" i="76"/>
  <c r="J32" i="76"/>
  <c r="AK28" i="71"/>
  <c r="M29" i="76"/>
  <c r="I22" i="76"/>
  <c r="AK9" i="37"/>
  <c r="M41" i="77"/>
  <c r="O39" i="80"/>
  <c r="L61" i="77"/>
  <c r="L7" i="81"/>
  <c r="I49" i="80"/>
  <c r="M44" i="80"/>
  <c r="O51" i="77"/>
  <c r="AL41" i="37"/>
  <c r="AL20" i="71"/>
  <c r="Q39" i="77"/>
  <c r="I18" i="76"/>
  <c r="O13" i="81"/>
  <c r="M62" i="76"/>
  <c r="M49" i="81"/>
  <c r="N23" i="77"/>
  <c r="AK20" i="71"/>
  <c r="P49" i="81"/>
  <c r="J74" i="76"/>
  <c r="Q36" i="77"/>
  <c r="O27" i="77"/>
  <c r="L68" i="77"/>
  <c r="O36" i="77"/>
  <c r="N11" i="77"/>
  <c r="L48" i="81"/>
  <c r="M50" i="81"/>
  <c r="N18" i="80"/>
  <c r="M8" i="76"/>
  <c r="N30" i="80"/>
  <c r="L45" i="81"/>
  <c r="L50" i="80"/>
  <c r="Q55" i="77"/>
  <c r="P48" i="81"/>
  <c r="Q12" i="77"/>
  <c r="I55" i="81"/>
  <c r="N71" i="76"/>
  <c r="N42" i="80"/>
  <c r="I7" i="81"/>
  <c r="I7" i="76"/>
  <c r="O71" i="77"/>
  <c r="L29" i="76"/>
  <c r="M30" i="77"/>
  <c r="AL6" i="71"/>
  <c r="M41" i="76"/>
  <c r="O63" i="81"/>
  <c r="AL10" i="71"/>
  <c r="O9" i="76"/>
  <c r="J57" i="76"/>
  <c r="J41" i="77"/>
  <c r="I17" i="76"/>
  <c r="P73" i="77"/>
  <c r="K48" i="81"/>
  <c r="L23" i="81"/>
  <c r="M31" i="80"/>
  <c r="AK25" i="71"/>
  <c r="O58" i="81"/>
  <c r="N57" i="77"/>
  <c r="O9" i="81"/>
  <c r="J26" i="76"/>
  <c r="I72" i="76"/>
  <c r="L70" i="76"/>
  <c r="I29" i="81"/>
  <c r="O27" i="81"/>
  <c r="L4" i="76"/>
  <c r="J64" i="76"/>
  <c r="I67" i="81"/>
  <c r="L40" i="80"/>
  <c r="O66" i="76"/>
  <c r="M20" i="76"/>
  <c r="L32" i="76"/>
  <c r="J35" i="76"/>
  <c r="N31" i="80"/>
  <c r="O21" i="80"/>
  <c r="P67" i="80"/>
  <c r="O24" i="81"/>
  <c r="N7" i="76"/>
  <c r="N23" i="81"/>
  <c r="K7" i="76"/>
  <c r="J15" i="76"/>
  <c r="L56" i="81"/>
  <c r="M59" i="80"/>
  <c r="Q74" i="77"/>
  <c r="P30" i="80"/>
  <c r="K33" i="81"/>
  <c r="Q61" i="77"/>
  <c r="I10" i="81"/>
  <c r="O8" i="76"/>
  <c r="N24" i="76"/>
  <c r="O59" i="76"/>
  <c r="L48" i="77"/>
  <c r="J37" i="77"/>
  <c r="N63" i="81"/>
  <c r="Q42" i="77"/>
  <c r="O26" i="80"/>
  <c r="AL24" i="71"/>
  <c r="Q64" i="77"/>
  <c r="AL64" i="71"/>
  <c r="K54" i="81"/>
  <c r="AL48" i="71"/>
  <c r="AL32" i="37"/>
  <c r="AL31" i="71"/>
  <c r="AL34" i="71"/>
  <c r="AL51" i="71"/>
  <c r="I6" i="80"/>
  <c r="O26" i="81"/>
  <c r="N13" i="76"/>
  <c r="J38" i="80"/>
  <c r="J13" i="76"/>
  <c r="AK31" i="71"/>
  <c r="O9" i="80"/>
  <c r="AL15" i="71"/>
  <c r="K34" i="76"/>
  <c r="AL19" i="71"/>
  <c r="O75" i="76"/>
  <c r="I62" i="76"/>
  <c r="L10" i="77"/>
  <c r="L31" i="80"/>
  <c r="AK44" i="71"/>
  <c r="N32" i="76"/>
  <c r="N61" i="77"/>
  <c r="P65" i="77"/>
  <c r="O66" i="80"/>
  <c r="L6" i="80"/>
  <c r="J64" i="80"/>
  <c r="L67" i="80"/>
  <c r="O74" i="76"/>
  <c r="AL44" i="71"/>
  <c r="N67" i="76"/>
  <c r="P15" i="81"/>
  <c r="O18" i="80"/>
  <c r="P7" i="77"/>
  <c r="M34" i="76"/>
  <c r="L69" i="77"/>
  <c r="N38" i="80"/>
  <c r="M35" i="76"/>
  <c r="I15" i="81"/>
  <c r="K38" i="77"/>
  <c r="P60" i="77"/>
  <c r="K10" i="80"/>
  <c r="L39" i="80"/>
  <c r="P52" i="81"/>
  <c r="L14" i="81"/>
  <c r="N26" i="80"/>
  <c r="K56" i="77"/>
  <c r="M31" i="77"/>
  <c r="L53" i="81"/>
  <c r="L12" i="77"/>
  <c r="P45" i="81"/>
  <c r="L19" i="76"/>
  <c r="AK23" i="37"/>
  <c r="P66" i="80"/>
  <c r="J7" i="77"/>
  <c r="N17" i="81"/>
  <c r="O55" i="81"/>
  <c r="O20" i="81"/>
  <c r="P40" i="80"/>
  <c r="L44" i="81"/>
  <c r="O40" i="81"/>
  <c r="O28" i="80"/>
  <c r="Q60" i="77"/>
  <c r="N19" i="81"/>
  <c r="K11" i="81"/>
  <c r="L68" i="80"/>
  <c r="O58" i="76"/>
  <c r="J67" i="80"/>
  <c r="Q67" i="77"/>
  <c r="M56" i="77"/>
  <c r="L48" i="76"/>
  <c r="AL57" i="37"/>
  <c r="N22" i="76"/>
  <c r="L15" i="77"/>
  <c r="O16" i="76"/>
  <c r="P44" i="80"/>
  <c r="L5" i="80"/>
  <c r="J61" i="77"/>
  <c r="N44" i="80"/>
  <c r="AL45" i="37"/>
  <c r="O33" i="80"/>
  <c r="I11" i="80"/>
  <c r="P60" i="80"/>
  <c r="M34" i="81"/>
  <c r="M64" i="81"/>
  <c r="K72" i="76"/>
  <c r="J63" i="77"/>
  <c r="I24" i="80"/>
  <c r="L9" i="81"/>
  <c r="Q57" i="77"/>
  <c r="AK34" i="71"/>
  <c r="L39" i="77"/>
  <c r="J5" i="81"/>
  <c r="N52" i="81"/>
  <c r="K11" i="80"/>
  <c r="AK46" i="71"/>
  <c r="AK45" i="37"/>
  <c r="O68" i="76"/>
  <c r="M63" i="77"/>
  <c r="I43" i="76"/>
  <c r="AK61" i="37"/>
  <c r="J5" i="76"/>
  <c r="L73" i="76"/>
  <c r="K10" i="77"/>
  <c r="M45" i="77"/>
  <c r="O64" i="77"/>
  <c r="K73" i="76"/>
  <c r="M36" i="80"/>
  <c r="AK47" i="37"/>
  <c r="J55" i="77"/>
  <c r="K19" i="76"/>
  <c r="K4" i="77"/>
  <c r="M52" i="80"/>
  <c r="L16" i="76"/>
  <c r="L54" i="77"/>
  <c r="L63" i="81"/>
  <c r="AK17" i="71"/>
  <c r="AL11" i="71"/>
  <c r="O48" i="81"/>
  <c r="O54" i="77"/>
  <c r="N38" i="77"/>
  <c r="N45" i="80"/>
  <c r="O32" i="81"/>
  <c r="AL18" i="37"/>
  <c r="N55" i="77"/>
  <c r="O29" i="77"/>
  <c r="K48" i="80"/>
  <c r="I40" i="76"/>
  <c r="Q27" i="77"/>
  <c r="N52" i="77"/>
  <c r="J6" i="76"/>
  <c r="J13" i="80"/>
  <c r="M65" i="81"/>
  <c r="M39" i="81"/>
  <c r="P45" i="80"/>
  <c r="J25" i="76"/>
  <c r="J9" i="76"/>
  <c r="K67" i="80"/>
  <c r="J63" i="80"/>
  <c r="AK10" i="37"/>
  <c r="O52" i="81"/>
  <c r="AK65" i="37"/>
  <c r="K8" i="77"/>
  <c r="M16" i="81"/>
  <c r="P53" i="80"/>
  <c r="M9" i="81"/>
  <c r="O25" i="76"/>
  <c r="J6" i="81"/>
  <c r="AL60" i="37"/>
  <c r="J29" i="77"/>
  <c r="O46" i="81"/>
  <c r="L21" i="81"/>
  <c r="N5" i="76"/>
  <c r="J8" i="76"/>
  <c r="J71" i="77"/>
  <c r="J62" i="80"/>
  <c r="AL18" i="71"/>
  <c r="L68" i="76"/>
  <c r="P59" i="81"/>
  <c r="J18" i="80"/>
  <c r="K13" i="77"/>
  <c r="L55" i="77"/>
  <c r="L59" i="80"/>
  <c r="J16" i="81"/>
  <c r="O48" i="76"/>
  <c r="N42" i="77"/>
  <c r="L5" i="81"/>
  <c r="K9" i="77"/>
  <c r="J47" i="76"/>
  <c r="N40" i="76"/>
  <c r="J61" i="76"/>
  <c r="Q73" i="77"/>
  <c r="M57" i="76"/>
  <c r="M27" i="77"/>
  <c r="K69" i="77"/>
  <c r="K33" i="76"/>
  <c r="M21" i="80"/>
  <c r="J36" i="77"/>
  <c r="N53" i="80"/>
  <c r="AK5" i="37"/>
  <c r="M61" i="77"/>
  <c r="P4" i="80"/>
  <c r="K53" i="81"/>
  <c r="N17" i="80"/>
  <c r="M37" i="81"/>
  <c r="M66" i="77"/>
  <c r="P9" i="81"/>
  <c r="AK14" i="71"/>
  <c r="M61" i="80"/>
  <c r="AK24" i="71"/>
  <c r="P55" i="77"/>
  <c r="L61" i="76"/>
  <c r="M46" i="77"/>
  <c r="M4" i="77"/>
  <c r="L40" i="81"/>
  <c r="O35" i="81"/>
  <c r="M19" i="81"/>
  <c r="L65" i="81"/>
  <c r="N63" i="80"/>
  <c r="K56" i="76"/>
  <c r="P23" i="81"/>
  <c r="O6" i="76"/>
  <c r="N39" i="76"/>
  <c r="I35" i="76"/>
  <c r="J58" i="77"/>
  <c r="P10" i="81"/>
  <c r="L44" i="77"/>
  <c r="M23" i="80"/>
  <c r="M47" i="81"/>
  <c r="P61" i="81"/>
  <c r="K16" i="80"/>
  <c r="K64" i="81"/>
  <c r="O60" i="76"/>
  <c r="J19" i="80"/>
  <c r="M55" i="81"/>
  <c r="J68" i="76"/>
  <c r="I12" i="81"/>
  <c r="O10" i="76"/>
  <c r="L67" i="81"/>
  <c r="I11" i="81"/>
  <c r="O38" i="76"/>
  <c r="J22" i="80"/>
  <c r="O50" i="77"/>
  <c r="K62" i="76"/>
  <c r="AK66" i="71"/>
  <c r="O70" i="76"/>
  <c r="N62" i="80"/>
  <c r="L34" i="81"/>
  <c r="I35" i="80"/>
  <c r="P6" i="80"/>
  <c r="O18" i="81"/>
  <c r="K28" i="77"/>
  <c r="P54" i="81"/>
  <c r="N26" i="77"/>
  <c r="L7" i="80"/>
  <c r="O5" i="81"/>
  <c r="P11" i="81"/>
  <c r="N60" i="76"/>
  <c r="P20" i="81"/>
  <c r="M25" i="76"/>
  <c r="I5" i="80"/>
  <c r="P51" i="80"/>
  <c r="K55" i="77"/>
  <c r="P29" i="77"/>
  <c r="O43" i="80"/>
  <c r="N49" i="81"/>
  <c r="J37" i="76"/>
  <c r="M28" i="80"/>
  <c r="I65" i="76"/>
  <c r="O50" i="80"/>
  <c r="Q11" i="77"/>
  <c r="I56" i="76"/>
  <c r="L32" i="77"/>
  <c r="O62" i="81"/>
  <c r="J10" i="81"/>
  <c r="J31" i="80"/>
  <c r="N66" i="81"/>
  <c r="L51" i="81"/>
  <c r="M8" i="77"/>
  <c r="J9" i="77"/>
  <c r="J59" i="80"/>
  <c r="N36" i="77"/>
  <c r="Q51" i="77"/>
  <c r="I51" i="80"/>
  <c r="K29" i="80"/>
  <c r="J28" i="77"/>
  <c r="M28" i="76"/>
  <c r="J9" i="80"/>
  <c r="O67" i="80"/>
  <c r="N65" i="76"/>
  <c r="M8" i="80"/>
  <c r="Q26" i="77"/>
  <c r="O12" i="81"/>
  <c r="I43" i="80"/>
  <c r="J63" i="81"/>
  <c r="N8" i="76"/>
  <c r="O37" i="76"/>
  <c r="I31" i="80"/>
  <c r="M43" i="80"/>
  <c r="K66" i="77"/>
  <c r="K47" i="76"/>
  <c r="L31" i="77"/>
  <c r="K36" i="77"/>
  <c r="Q46" i="77"/>
  <c r="L68" i="81"/>
  <c r="O7" i="77"/>
  <c r="N46" i="81"/>
  <c r="Q38" i="77"/>
  <c r="L61" i="80"/>
  <c r="Q58" i="77"/>
  <c r="N18" i="81"/>
  <c r="N20" i="80"/>
  <c r="I41" i="81"/>
  <c r="O56" i="80"/>
  <c r="M18" i="76"/>
  <c r="N54" i="81"/>
  <c r="M61" i="81"/>
  <c r="J18" i="81"/>
  <c r="J52" i="81"/>
  <c r="I68" i="76"/>
  <c r="P31" i="80"/>
  <c r="P25" i="81"/>
  <c r="N4" i="76"/>
  <c r="P9" i="77"/>
  <c r="O74" i="77"/>
  <c r="J17" i="80"/>
  <c r="N46" i="77"/>
  <c r="K37" i="77"/>
  <c r="J57" i="81"/>
  <c r="N21" i="80"/>
  <c r="M26" i="81"/>
  <c r="O15" i="76"/>
  <c r="N74" i="77"/>
  <c r="N40" i="77"/>
  <c r="N16" i="76"/>
  <c r="I67" i="76"/>
  <c r="J33" i="77"/>
  <c r="O13" i="77"/>
  <c r="K19" i="81"/>
  <c r="P41" i="77"/>
  <c r="L37" i="77"/>
  <c r="O49" i="77"/>
  <c r="I14" i="80"/>
  <c r="P63" i="77"/>
  <c r="M15" i="80"/>
  <c r="N36" i="76"/>
  <c r="AK33" i="71"/>
  <c r="I40" i="81"/>
  <c r="L12" i="81"/>
  <c r="O5" i="77"/>
  <c r="N25" i="81"/>
  <c r="Q49" i="77"/>
  <c r="N24" i="77"/>
  <c r="J5" i="80"/>
  <c r="M23" i="81"/>
  <c r="J31" i="81"/>
  <c r="M58" i="76"/>
  <c r="O15" i="81"/>
  <c r="Q41" i="77"/>
  <c r="O65" i="77"/>
  <c r="M47" i="80"/>
  <c r="N6" i="80"/>
  <c r="M23" i="77"/>
  <c r="N41" i="80"/>
  <c r="O71" i="76"/>
  <c r="AK59" i="37"/>
  <c r="J75" i="76"/>
  <c r="P49" i="80"/>
  <c r="K20" i="76"/>
  <c r="I29" i="80"/>
  <c r="L55" i="80"/>
  <c r="L26" i="80"/>
  <c r="P36" i="81"/>
  <c r="K60" i="80"/>
  <c r="P65" i="81"/>
  <c r="P75" i="77"/>
  <c r="N45" i="76"/>
  <c r="O62" i="77"/>
  <c r="P7" i="80"/>
  <c r="J11" i="80"/>
  <c r="L11" i="77"/>
  <c r="P23" i="80"/>
  <c r="N25" i="76"/>
  <c r="O20" i="80"/>
  <c r="K25" i="81"/>
  <c r="O30" i="81"/>
  <c r="AK69" i="71"/>
  <c r="K64" i="76"/>
  <c r="O64" i="81"/>
  <c r="O53" i="80"/>
  <c r="L62" i="76"/>
  <c r="L23" i="80"/>
  <c r="N61" i="80"/>
  <c r="I30" i="76"/>
  <c r="Q25" i="77"/>
  <c r="L22" i="76"/>
  <c r="Q71" i="77"/>
  <c r="Q33" i="77"/>
  <c r="L24" i="76"/>
  <c r="K64" i="77"/>
  <c r="M46" i="80"/>
  <c r="O7" i="81"/>
  <c r="M53" i="77"/>
  <c r="N29" i="76"/>
  <c r="N47" i="77"/>
  <c r="L55" i="81"/>
  <c r="AK47" i="71"/>
  <c r="AL40" i="71"/>
  <c r="K44" i="77"/>
  <c r="L25" i="76"/>
  <c r="K33" i="77"/>
  <c r="M5" i="76"/>
  <c r="K37" i="76"/>
  <c r="I25" i="80"/>
  <c r="J21" i="76"/>
  <c r="M31" i="76"/>
  <c r="O16" i="81"/>
  <c r="N15" i="81"/>
  <c r="AK12" i="71"/>
  <c r="O42" i="80"/>
  <c r="AL7" i="71"/>
  <c r="AL26" i="71"/>
  <c r="I26" i="80"/>
  <c r="O41" i="77"/>
  <c r="P34" i="77"/>
  <c r="I21" i="76"/>
  <c r="I71" i="76"/>
  <c r="K58" i="80"/>
  <c r="AL55" i="37"/>
  <c r="P57" i="81"/>
  <c r="M42" i="80"/>
  <c r="M22" i="76"/>
  <c r="M55" i="80"/>
  <c r="I51" i="81"/>
  <c r="M54" i="77"/>
  <c r="J23" i="80"/>
  <c r="K25" i="80"/>
  <c r="M73" i="76"/>
  <c r="P10" i="80"/>
  <c r="O31" i="80"/>
  <c r="I39" i="76"/>
  <c r="O32" i="76"/>
  <c r="L5" i="76"/>
  <c r="J41" i="81"/>
  <c r="K5" i="77"/>
  <c r="I66" i="76"/>
  <c r="AK60" i="71"/>
  <c r="AK63" i="37"/>
  <c r="M40" i="81"/>
  <c r="AL59" i="71"/>
  <c r="P36" i="80"/>
  <c r="J43" i="80"/>
  <c r="M9" i="77"/>
  <c r="M14" i="77"/>
  <c r="N73" i="77"/>
  <c r="K19" i="80"/>
  <c r="O22" i="77"/>
  <c r="O11" i="77"/>
  <c r="M56" i="81"/>
  <c r="N23" i="76"/>
  <c r="O22" i="80"/>
  <c r="K12" i="76"/>
  <c r="O48" i="77"/>
  <c r="P13" i="81"/>
  <c r="J41" i="76"/>
  <c r="K32" i="77"/>
  <c r="I62" i="80"/>
  <c r="I6" i="76"/>
  <c r="AL28" i="71"/>
  <c r="N59" i="81"/>
  <c r="N54" i="80"/>
  <c r="I33" i="80"/>
  <c r="N40" i="81"/>
  <c r="K34" i="77"/>
  <c r="P27" i="77"/>
  <c r="K35" i="80"/>
  <c r="O8" i="81"/>
  <c r="P21" i="81"/>
  <c r="P40" i="81"/>
  <c r="J64" i="77"/>
  <c r="J30" i="80"/>
  <c r="J4" i="76"/>
  <c r="O23" i="80"/>
  <c r="AK30" i="37"/>
  <c r="L50" i="77"/>
  <c r="M20" i="81"/>
  <c r="I32" i="76"/>
  <c r="AL14" i="37"/>
  <c r="O64" i="80"/>
  <c r="P35" i="81"/>
  <c r="L25" i="80"/>
  <c r="P47" i="81"/>
  <c r="P16" i="80"/>
  <c r="K70" i="77"/>
  <c r="K24" i="77"/>
  <c r="I58" i="80"/>
  <c r="N58" i="80"/>
  <c r="AL22" i="37"/>
  <c r="P37" i="81"/>
  <c r="AL8" i="37"/>
  <c r="N8" i="77"/>
  <c r="L10" i="81"/>
  <c r="M50" i="77"/>
  <c r="J61" i="81"/>
  <c r="K58" i="76"/>
  <c r="O46" i="80"/>
  <c r="L28" i="80"/>
  <c r="I30" i="80"/>
  <c r="M66" i="81"/>
  <c r="O18" i="76"/>
  <c r="K58" i="81"/>
  <c r="J69" i="76"/>
  <c r="K46" i="80"/>
  <c r="N39" i="77"/>
  <c r="L44" i="80"/>
  <c r="I32" i="81"/>
  <c r="K29" i="76"/>
  <c r="J24" i="81"/>
  <c r="M68" i="76"/>
  <c r="AK68" i="71"/>
  <c r="O47" i="81"/>
  <c r="J23" i="81"/>
  <c r="Q35" i="77"/>
  <c r="P31" i="81"/>
  <c r="K49" i="77"/>
  <c r="AL38" i="37"/>
  <c r="N37" i="77"/>
  <c r="N30" i="81"/>
  <c r="I67" i="80"/>
  <c r="P46" i="80"/>
  <c r="P14" i="80"/>
  <c r="P13" i="80"/>
  <c r="M36" i="76"/>
  <c r="M12" i="80"/>
  <c r="N24" i="80"/>
  <c r="P32" i="80"/>
  <c r="AK18" i="37"/>
  <c r="O49" i="81"/>
  <c r="J50" i="80"/>
  <c r="J6" i="80"/>
  <c r="P38" i="81"/>
  <c r="L30" i="77"/>
  <c r="P26" i="80"/>
  <c r="AL52" i="37"/>
  <c r="L8" i="81"/>
  <c r="AL9" i="37"/>
  <c r="K66" i="81"/>
  <c r="L19" i="81"/>
  <c r="M74" i="76"/>
  <c r="K35" i="76"/>
  <c r="J60" i="80"/>
  <c r="M5" i="77"/>
  <c r="O51" i="80"/>
  <c r="Q70" i="77"/>
  <c r="AL36" i="71"/>
  <c r="M44" i="77"/>
  <c r="M19" i="80"/>
  <c r="O4" i="77"/>
  <c r="N14" i="76"/>
  <c r="L38" i="81"/>
  <c r="N65" i="77"/>
  <c r="AK15" i="37"/>
  <c r="I17" i="80"/>
  <c r="J67" i="76"/>
  <c r="O46" i="77"/>
  <c r="J27" i="80"/>
  <c r="K17" i="81"/>
  <c r="O36" i="81"/>
  <c r="P20" i="80"/>
  <c r="N34" i="81"/>
  <c r="N7" i="77"/>
  <c r="K45" i="76"/>
  <c r="K47" i="80"/>
  <c r="M50" i="80"/>
  <c r="M48" i="76"/>
  <c r="P43" i="80"/>
  <c r="N17" i="76"/>
  <c r="P34" i="80"/>
  <c r="L12" i="80"/>
  <c r="M36" i="77"/>
  <c r="P37" i="77"/>
  <c r="AL35" i="37"/>
  <c r="P47" i="80"/>
  <c r="AK63" i="71"/>
  <c r="N36" i="81"/>
  <c r="O61" i="80"/>
  <c r="N45" i="77"/>
  <c r="O24" i="80"/>
  <c r="M13" i="77"/>
  <c r="J16" i="76"/>
  <c r="N58" i="77"/>
  <c r="J69" i="77"/>
  <c r="N25" i="77"/>
  <c r="P33" i="81"/>
  <c r="J10" i="77"/>
  <c r="K20" i="80"/>
  <c r="I30" i="81"/>
  <c r="P61" i="77"/>
  <c r="I26" i="76"/>
  <c r="M18" i="80"/>
  <c r="O5" i="80"/>
  <c r="O12" i="76"/>
  <c r="O9" i="77"/>
  <c r="P39" i="77"/>
  <c r="L66" i="80"/>
  <c r="M28" i="77"/>
  <c r="L18" i="80"/>
  <c r="K59" i="76"/>
  <c r="O27" i="80"/>
  <c r="P58" i="77"/>
  <c r="M21" i="76"/>
  <c r="M51" i="81"/>
  <c r="Q30" i="77"/>
  <c r="M24" i="80"/>
  <c r="J23" i="76"/>
  <c r="P7" i="81"/>
  <c r="N35" i="81"/>
  <c r="O32" i="80"/>
  <c r="M26" i="76"/>
  <c r="O68" i="81"/>
  <c r="K47" i="77"/>
  <c r="M64" i="77"/>
  <c r="O45" i="77"/>
  <c r="L37" i="81"/>
  <c r="O33" i="81"/>
  <c r="M15" i="81"/>
  <c r="L20" i="76"/>
  <c r="AK59" i="71"/>
  <c r="L39" i="76"/>
  <c r="I12" i="80"/>
  <c r="L67" i="76"/>
  <c r="AL4" i="71"/>
  <c r="L36" i="76"/>
  <c r="O33" i="77"/>
  <c r="N51" i="80"/>
  <c r="O69" i="77"/>
  <c r="J25" i="80"/>
  <c r="J53" i="81"/>
  <c r="K38" i="80"/>
  <c r="O37" i="81"/>
  <c r="K35" i="77"/>
  <c r="I14" i="76"/>
  <c r="I11" i="76"/>
  <c r="M37" i="80"/>
  <c r="O46" i="76"/>
  <c r="J33" i="81"/>
  <c r="I15" i="80"/>
  <c r="K68" i="76"/>
  <c r="N58" i="81"/>
  <c r="AL5" i="71"/>
  <c r="M66" i="80"/>
  <c r="L46" i="80"/>
  <c r="AL23" i="37"/>
  <c r="P4" i="77"/>
  <c r="N39" i="80"/>
  <c r="O23" i="76"/>
  <c r="O67" i="76"/>
  <c r="N51" i="81"/>
  <c r="I10" i="76"/>
  <c r="Q69" i="77"/>
  <c r="O45" i="76"/>
  <c r="N9" i="76"/>
  <c r="J54" i="80"/>
  <c r="J75" i="77"/>
  <c r="M49" i="80"/>
  <c r="M32" i="80"/>
  <c r="P28" i="81"/>
  <c r="J45" i="80"/>
  <c r="I38" i="76"/>
  <c r="AL15" i="37"/>
  <c r="J10" i="76"/>
  <c r="AK4" i="37"/>
  <c r="M75" i="76"/>
  <c r="L15" i="76"/>
  <c r="O12" i="80"/>
  <c r="O13" i="76"/>
  <c r="K22" i="81"/>
  <c r="K5" i="80"/>
  <c r="I5" i="81"/>
  <c r="O35" i="80"/>
  <c r="K52" i="80"/>
  <c r="M27" i="80"/>
  <c r="M24" i="81"/>
  <c r="K14" i="81"/>
  <c r="I27" i="80"/>
  <c r="P43" i="81"/>
  <c r="AK9" i="71"/>
  <c r="L52" i="81"/>
  <c r="L24" i="77"/>
  <c r="L59" i="77"/>
  <c r="M25" i="81"/>
  <c r="O60" i="80"/>
  <c r="O25" i="81"/>
  <c r="J48" i="81"/>
  <c r="N7" i="81"/>
  <c r="K46" i="77"/>
  <c r="K16" i="81"/>
  <c r="O62" i="76"/>
  <c r="P50" i="77"/>
  <c r="P41" i="80"/>
  <c r="K35" i="81"/>
  <c r="AK53" i="37"/>
  <c r="N13" i="81"/>
  <c r="AK64" i="37"/>
  <c r="M15" i="76"/>
  <c r="P4" i="81"/>
  <c r="AK32" i="37"/>
  <c r="AK38" i="37"/>
  <c r="N25" i="80"/>
  <c r="AL40" i="37"/>
  <c r="P58" i="80"/>
  <c r="L70" i="77"/>
  <c r="K65" i="77"/>
  <c r="J62" i="76"/>
  <c r="AL29" i="37"/>
  <c r="P30" i="81"/>
  <c r="M7" i="80"/>
  <c r="P24" i="77"/>
  <c r="J70" i="76"/>
  <c r="J52" i="77"/>
  <c r="O61" i="77"/>
  <c r="M42" i="77"/>
  <c r="AL59" i="37"/>
  <c r="K68" i="80"/>
  <c r="N59" i="77"/>
  <c r="N32" i="80"/>
  <c r="AL22" i="71"/>
  <c r="AL16" i="37"/>
  <c r="AK4" i="71"/>
  <c r="L17" i="76"/>
  <c r="O16" i="80"/>
  <c r="I47" i="80"/>
  <c r="P67" i="77"/>
  <c r="J37" i="80"/>
  <c r="I4" i="80"/>
  <c r="N15" i="77"/>
  <c r="K31" i="77"/>
  <c r="L4" i="81"/>
  <c r="N30" i="76"/>
  <c r="J40" i="76"/>
  <c r="L10" i="76"/>
  <c r="K18" i="81"/>
  <c r="K36" i="81"/>
  <c r="AL41" i="71"/>
  <c r="P5" i="81"/>
  <c r="L23" i="77"/>
  <c r="O52" i="77"/>
  <c r="N58" i="76"/>
  <c r="J48" i="77"/>
  <c r="O41" i="76"/>
  <c r="M46" i="81"/>
  <c r="L46" i="81"/>
  <c r="I18" i="81"/>
  <c r="N22" i="77"/>
  <c r="Q31" i="77"/>
  <c r="M47" i="77"/>
  <c r="P69" i="77"/>
  <c r="L75" i="77"/>
  <c r="O30" i="77"/>
  <c r="K21" i="76"/>
  <c r="O54" i="81"/>
  <c r="N70" i="76"/>
  <c r="Q62" i="77"/>
  <c r="P46" i="77"/>
  <c r="I44" i="81"/>
  <c r="K7" i="77"/>
  <c r="J4" i="77"/>
  <c r="M22" i="81"/>
  <c r="L64" i="80"/>
  <c r="K54" i="80"/>
  <c r="N21" i="81"/>
  <c r="I24" i="76"/>
  <c r="J25" i="81"/>
  <c r="M60" i="76"/>
  <c r="N67" i="80"/>
  <c r="I46" i="81"/>
  <c r="I37" i="76"/>
  <c r="J57" i="80"/>
  <c r="N52" i="80"/>
  <c r="K54" i="77"/>
  <c r="P60" i="81"/>
  <c r="N4" i="81"/>
  <c r="N29" i="77"/>
  <c r="L16" i="81"/>
  <c r="J29" i="81"/>
  <c r="N38" i="81"/>
  <c r="L62" i="81"/>
  <c r="M62" i="77"/>
  <c r="I59" i="81"/>
  <c r="K65" i="81"/>
  <c r="N12" i="81"/>
  <c r="J43" i="81"/>
  <c r="K67" i="81"/>
  <c r="M65" i="76"/>
  <c r="N33" i="76"/>
  <c r="P64" i="80"/>
  <c r="AK51" i="37"/>
  <c r="P12" i="81"/>
  <c r="I16" i="81"/>
  <c r="O17" i="80"/>
  <c r="P33" i="80"/>
  <c r="J39" i="76"/>
  <c r="L64" i="81"/>
  <c r="P42" i="80"/>
  <c r="P11" i="80"/>
  <c r="P55" i="81"/>
  <c r="AL43" i="71"/>
  <c r="K39" i="76"/>
  <c r="AK14" i="37"/>
  <c r="O49" i="80"/>
  <c r="M55" i="77"/>
  <c r="J59" i="81"/>
  <c r="K26" i="81"/>
  <c r="Q8" i="77"/>
  <c r="O7" i="80"/>
  <c r="O65" i="81"/>
  <c r="K13" i="80"/>
  <c r="AL25" i="37"/>
  <c r="I64" i="80"/>
  <c r="J8" i="81"/>
  <c r="N26" i="81"/>
  <c r="AK49" i="37"/>
  <c r="M22" i="80"/>
  <c r="K12" i="77"/>
  <c r="O4" i="81"/>
  <c r="N33" i="77"/>
  <c r="I39" i="81"/>
  <c r="M12" i="77"/>
  <c r="O17" i="76"/>
  <c r="O33" i="76"/>
  <c r="P44" i="77"/>
  <c r="N68" i="81"/>
  <c r="N41" i="76"/>
  <c r="I20" i="80"/>
  <c r="AL14" i="71"/>
  <c r="K23" i="81"/>
  <c r="L57" i="81"/>
  <c r="K44" i="81"/>
  <c r="J14" i="77"/>
  <c r="AK23" i="71"/>
  <c r="O39" i="81"/>
  <c r="J44" i="80"/>
  <c r="K66" i="80"/>
  <c r="P58" i="81"/>
  <c r="P62" i="80"/>
  <c r="I34" i="80"/>
  <c r="I19" i="80"/>
  <c r="M51" i="80"/>
  <c r="L42" i="80"/>
  <c r="AL30" i="37"/>
  <c r="P25" i="80"/>
  <c r="Q22" i="77"/>
  <c r="AK52" i="71"/>
  <c r="I13" i="81"/>
  <c r="N57" i="81"/>
  <c r="K31" i="80"/>
  <c r="O39" i="76"/>
  <c r="M20" i="80"/>
  <c r="O14" i="80"/>
  <c r="L15" i="81"/>
  <c r="AK55" i="71"/>
  <c r="K43" i="76"/>
  <c r="Q47" i="80"/>
  <c r="Q68" i="81"/>
  <c r="Q15" i="81"/>
  <c r="Q39" i="80"/>
  <c r="Q45" i="80"/>
  <c r="Q54" i="81"/>
  <c r="Q32" i="80"/>
  <c r="Q32" i="81"/>
  <c r="Q53" i="80"/>
  <c r="Q68" i="80"/>
  <c r="Q16" i="80"/>
  <c r="Q48" i="81"/>
  <c r="Q42" i="80"/>
  <c r="Q19" i="81"/>
  <c r="Q17" i="81"/>
  <c r="Q21" i="80"/>
  <c r="Q14" i="80"/>
  <c r="Q7" i="81"/>
  <c r="Q59" i="80"/>
  <c r="Q20" i="81"/>
  <c r="Q53" i="81"/>
  <c r="Q25" i="80"/>
  <c r="Q27" i="80"/>
  <c r="Q40" i="80"/>
  <c r="Q25" i="81"/>
  <c r="Q4" i="81"/>
  <c r="Q46" i="80"/>
  <c r="Q51" i="81"/>
  <c r="Q49" i="80"/>
  <c r="Q18" i="80"/>
  <c r="Q58" i="80"/>
  <c r="Q28" i="81"/>
  <c r="Q36" i="80"/>
  <c r="Q63" i="80"/>
  <c r="Q7" i="80"/>
  <c r="Q16" i="81"/>
  <c r="Q47" i="81"/>
  <c r="Q34" i="81"/>
  <c r="Q29" i="81"/>
  <c r="Q18" i="81"/>
  <c r="Q54" i="80"/>
  <c r="Q66" i="81"/>
  <c r="Q23" i="81"/>
  <c r="Q58" i="81"/>
  <c r="Q21" i="81"/>
  <c r="Q44" i="81"/>
  <c r="Q8" i="81"/>
  <c r="Q27" i="81"/>
  <c r="Q33" i="80"/>
  <c r="Q60" i="80"/>
  <c r="Q51" i="80"/>
  <c r="Q6" i="80"/>
  <c r="Q6" i="81"/>
  <c r="Q61" i="81"/>
  <c r="Q43" i="80"/>
  <c r="Q35" i="81"/>
  <c r="Q31" i="81"/>
  <c r="Q23" i="80"/>
  <c r="Q52" i="81"/>
  <c r="Q48" i="80"/>
  <c r="Q35" i="80"/>
  <c r="Q55" i="81"/>
  <c r="Q62" i="81"/>
  <c r="Q17" i="80"/>
  <c r="Q22" i="81"/>
  <c r="Q30" i="81"/>
  <c r="Q19" i="80"/>
  <c r="Q38" i="80"/>
  <c r="Q66" i="80"/>
  <c r="Q11" i="80"/>
  <c r="Q55" i="80"/>
  <c r="Q57" i="80"/>
  <c r="Q22" i="80"/>
  <c r="Q39" i="81"/>
  <c r="Q31" i="80"/>
  <c r="Q11" i="81"/>
  <c r="Q40" i="81"/>
  <c r="Q43" i="81"/>
  <c r="Q33" i="81"/>
  <c r="Q64" i="80"/>
  <c r="Q64" i="81"/>
  <c r="Q34" i="80"/>
  <c r="Q24" i="81"/>
  <c r="Q29" i="80"/>
  <c r="Q12" i="81"/>
  <c r="Q56" i="80"/>
  <c r="Q10" i="80"/>
  <c r="Q38" i="81"/>
  <c r="Q65" i="81"/>
  <c r="Q28" i="80"/>
  <c r="Q5" i="80"/>
  <c r="Q52" i="80"/>
  <c r="Q8" i="80"/>
  <c r="Q26" i="81"/>
  <c r="Q24" i="80"/>
  <c r="Q56" i="81"/>
  <c r="Q26" i="80"/>
  <c r="Q9" i="80"/>
  <c r="Q20" i="80"/>
  <c r="Q36" i="81"/>
  <c r="Q45" i="81"/>
  <c r="Q12" i="80"/>
  <c r="Q50" i="81"/>
  <c r="Q13" i="80"/>
  <c r="Q41" i="81"/>
  <c r="Q15" i="80"/>
  <c r="Q67" i="80"/>
  <c r="Q62" i="80"/>
  <c r="Q41" i="80"/>
  <c r="Q50" i="80"/>
  <c r="Q46" i="81"/>
  <c r="Q49" i="81"/>
  <c r="Q60" i="81"/>
  <c r="Q57" i="81"/>
  <c r="Q37" i="81"/>
  <c r="Q59" i="81"/>
  <c r="Q10" i="81"/>
  <c r="Q37" i="80"/>
  <c r="Q67" i="81"/>
  <c r="Q30" i="80"/>
  <c r="Q9" i="81"/>
  <c r="Q13" i="81"/>
  <c r="Q14" i="81"/>
  <c r="Q61" i="80"/>
  <c r="Q44" i="80"/>
  <c r="Q63" i="81"/>
  <c r="Q5" i="81"/>
  <c r="Q4" i="80"/>
  <c r="F125" i="77" l="1"/>
  <c r="O69" i="81"/>
  <c r="N69" i="81"/>
  <c r="J76" i="77"/>
  <c r="L69" i="81"/>
  <c r="I69" i="80"/>
  <c r="P69" i="81"/>
  <c r="P76" i="77"/>
  <c r="F127" i="77"/>
  <c r="O76" i="77"/>
  <c r="J76" i="76"/>
  <c r="N76" i="76"/>
  <c r="F126" i="77"/>
  <c r="M76" i="77"/>
  <c r="P69" i="80"/>
  <c r="K76" i="77"/>
  <c r="L76" i="76"/>
  <c r="L69" i="80"/>
  <c r="M76" i="76"/>
  <c r="AL75" i="37"/>
  <c r="AL70" i="37"/>
  <c r="AL76" i="37" s="1"/>
  <c r="K76" i="76"/>
  <c r="L76" i="77"/>
  <c r="J69" i="81"/>
  <c r="AK70" i="37"/>
  <c r="AK76" i="37" s="1"/>
  <c r="AK75" i="37"/>
  <c r="M69" i="80"/>
  <c r="N69" i="80"/>
  <c r="M69" i="81"/>
  <c r="AL70" i="71"/>
  <c r="O69" i="80"/>
  <c r="K69" i="81"/>
  <c r="Q76" i="77"/>
  <c r="O76" i="76"/>
  <c r="N76" i="77"/>
  <c r="I69" i="81"/>
  <c r="J69" i="80"/>
  <c r="K69" i="80"/>
  <c r="AJ75" i="37"/>
  <c r="AN69" i="37"/>
  <c r="I76" i="76"/>
  <c r="Q69" i="81"/>
  <c r="S2" i="81"/>
  <c r="Q69" i="80"/>
  <c r="S2" i="80"/>
  <c r="V3" i="77"/>
  <c r="X2" i="77"/>
  <c r="U3" i="76"/>
  <c r="V2" i="76"/>
  <c r="R38" i="80"/>
  <c r="R19" i="80"/>
  <c r="R25" i="80"/>
  <c r="R18" i="81"/>
  <c r="R51" i="81"/>
  <c r="R54" i="81"/>
  <c r="R19" i="81"/>
  <c r="R18" i="80"/>
  <c r="R52" i="80"/>
  <c r="R36" i="80"/>
  <c r="R25" i="81"/>
  <c r="R24" i="80"/>
  <c r="R32" i="81"/>
  <c r="R67" i="80"/>
  <c r="R7" i="80"/>
  <c r="R44" i="81"/>
  <c r="R60" i="80"/>
  <c r="R34" i="80"/>
  <c r="R43" i="80"/>
  <c r="R43" i="81"/>
  <c r="R9" i="81"/>
  <c r="R16" i="81"/>
  <c r="R37" i="81"/>
  <c r="R15" i="80"/>
  <c r="R37" i="80"/>
  <c r="R63" i="81"/>
  <c r="R36" i="81"/>
  <c r="R8" i="80"/>
  <c r="R35" i="81"/>
  <c r="R38" i="81"/>
  <c r="R28" i="80"/>
  <c r="R33" i="80"/>
  <c r="R6" i="81"/>
  <c r="R48" i="81"/>
  <c r="R22" i="81"/>
  <c r="R60" i="81"/>
  <c r="R12" i="81"/>
  <c r="R55" i="81"/>
  <c r="R11" i="81"/>
  <c r="R27" i="81"/>
  <c r="R47" i="80"/>
  <c r="R57" i="81"/>
  <c r="R46" i="81"/>
  <c r="R31" i="80"/>
  <c r="R48" i="80"/>
  <c r="R63" i="80"/>
  <c r="R23" i="80"/>
  <c r="R15" i="81"/>
  <c r="R16" i="80"/>
  <c r="R14" i="80"/>
  <c r="R56" i="81"/>
  <c r="R8" i="81"/>
  <c r="R10" i="80"/>
  <c r="R55" i="80"/>
  <c r="R57" i="80"/>
  <c r="R59" i="80"/>
  <c r="R53" i="81"/>
  <c r="R12" i="80"/>
  <c r="R5" i="81"/>
  <c r="R26" i="81"/>
  <c r="R35" i="80"/>
  <c r="R31" i="81"/>
  <c r="R7" i="81"/>
  <c r="R62" i="81"/>
  <c r="R58" i="81"/>
  <c r="R66" i="81"/>
  <c r="R28" i="81"/>
  <c r="R13" i="80"/>
  <c r="R50" i="80"/>
  <c r="R52" i="81"/>
  <c r="R58" i="80"/>
  <c r="R49" i="80"/>
  <c r="R68" i="81"/>
  <c r="R9" i="80"/>
  <c r="R44" i="80"/>
  <c r="R64" i="81"/>
  <c r="R46" i="80"/>
  <c r="R30" i="80"/>
  <c r="R56" i="80"/>
  <c r="R39" i="80"/>
  <c r="R21" i="81"/>
  <c r="R45" i="81"/>
  <c r="R45" i="80"/>
  <c r="R22" i="80"/>
  <c r="R13" i="81"/>
  <c r="R39" i="81"/>
  <c r="R34" i="81"/>
  <c r="R40" i="81"/>
  <c r="R4" i="80"/>
  <c r="R47" i="81"/>
  <c r="R20" i="80"/>
  <c r="R54" i="80"/>
  <c r="R61" i="81"/>
  <c r="R67" i="81"/>
  <c r="R20" i="81"/>
  <c r="R42" i="80"/>
  <c r="R40" i="80"/>
  <c r="R14" i="81"/>
  <c r="R26" i="80"/>
  <c r="R17" i="81"/>
  <c r="R21" i="80"/>
  <c r="R61" i="80"/>
  <c r="R50" i="81"/>
  <c r="R33" i="81"/>
  <c r="R41" i="80"/>
  <c r="R11" i="80"/>
  <c r="R65" i="81"/>
  <c r="R17" i="80"/>
  <c r="R29" i="80"/>
  <c r="R27" i="80"/>
  <c r="R24" i="81"/>
  <c r="R6" i="80"/>
  <c r="R49" i="81"/>
  <c r="R53" i="80"/>
  <c r="R30" i="81"/>
  <c r="R29" i="81"/>
  <c r="R5" i="80"/>
  <c r="R59" i="81"/>
  <c r="R66" i="80"/>
  <c r="R10" i="81"/>
  <c r="R32" i="80"/>
  <c r="R4" i="81"/>
  <c r="R51" i="80"/>
  <c r="R23" i="81"/>
  <c r="R62" i="80"/>
  <c r="R41" i="81"/>
  <c r="R68" i="80"/>
  <c r="R64" i="80"/>
  <c r="R69" i="81" l="1"/>
  <c r="T2" i="81"/>
  <c r="R69" i="80"/>
  <c r="T2" i="80"/>
  <c r="Y2" i="77"/>
  <c r="W3" i="77"/>
  <c r="V3" i="76"/>
  <c r="W2" i="76"/>
  <c r="U2" i="81" l="1"/>
  <c r="U2" i="80"/>
  <c r="X3" i="77"/>
  <c r="Z2" i="77"/>
  <c r="W3" i="76"/>
  <c r="X2" i="76"/>
  <c r="V2" i="81" l="1"/>
  <c r="V2" i="80"/>
  <c r="AA2" i="77"/>
  <c r="Y3" i="77"/>
  <c r="Y2" i="76"/>
  <c r="X3" i="76"/>
  <c r="W2" i="81" l="1"/>
  <c r="W2" i="80"/>
  <c r="Z3" i="77"/>
  <c r="AB2" i="77"/>
  <c r="Z2" i="76"/>
  <c r="Y3" i="76"/>
  <c r="X2" i="81" l="1"/>
  <c r="X2" i="80"/>
  <c r="AC2" i="77"/>
  <c r="AA3" i="77"/>
  <c r="AA2" i="76"/>
  <c r="Z3" i="76"/>
  <c r="Y2" i="81" l="1"/>
  <c r="Y2" i="80"/>
  <c r="AB3" i="77"/>
  <c r="AD2" i="77"/>
  <c r="AA3" i="76"/>
  <c r="AB2" i="76"/>
  <c r="Z2" i="81" l="1"/>
  <c r="Z2" i="80"/>
  <c r="AE2" i="77"/>
  <c r="AC3" i="77"/>
  <c r="AC2" i="76"/>
  <c r="AB3" i="76"/>
  <c r="AA2" i="81" l="1"/>
  <c r="AA2" i="80"/>
  <c r="AD3" i="77"/>
  <c r="AF2" i="77"/>
  <c r="AC3" i="76"/>
  <c r="AD2" i="76"/>
  <c r="AB2" i="81" l="1"/>
  <c r="AB2" i="80"/>
  <c r="AG2" i="77"/>
  <c r="AE3" i="77"/>
  <c r="AE2" i="76"/>
  <c r="AD3" i="76"/>
  <c r="AC2" i="81" l="1"/>
  <c r="AC2" i="80"/>
  <c r="AH2" i="77"/>
  <c r="AF3" i="77"/>
  <c r="AF2" i="76"/>
  <c r="AE3" i="76"/>
  <c r="AD2" i="81" l="1"/>
  <c r="AD2" i="80"/>
  <c r="AI2" i="77"/>
  <c r="AG3" i="77"/>
  <c r="AF3" i="76"/>
  <c r="AG2" i="76"/>
  <c r="AE2" i="81" l="1"/>
  <c r="AE2" i="80"/>
  <c r="AH3" i="77"/>
  <c r="AJ2" i="77"/>
  <c r="AH2" i="76"/>
  <c r="AG3" i="76"/>
  <c r="AF2" i="81" l="1"/>
  <c r="AF2" i="80"/>
  <c r="AI3" i="77"/>
  <c r="AK2" i="77"/>
  <c r="AH3" i="76"/>
  <c r="AI2" i="76"/>
  <c r="AG2" i="81" l="1"/>
  <c r="AG2" i="80"/>
  <c r="AJ3" i="77"/>
  <c r="AL2" i="77"/>
  <c r="AJ2" i="76"/>
  <c r="AI3" i="76"/>
  <c r="AH2" i="81" l="1"/>
  <c r="AH2" i="80"/>
  <c r="AK3" i="77"/>
  <c r="AM2" i="77"/>
  <c r="AJ3" i="76"/>
  <c r="AK2" i="76"/>
  <c r="AI2" i="81" l="1"/>
  <c r="AI2" i="80"/>
  <c r="AL3" i="77"/>
  <c r="AN2" i="77"/>
  <c r="AL2" i="76"/>
  <c r="AK3" i="76"/>
  <c r="AC9" i="37"/>
  <c r="R24" i="77"/>
  <c r="Z13" i="71"/>
  <c r="X27" i="71"/>
  <c r="O32" i="37"/>
  <c r="AD67" i="71"/>
  <c r="W35" i="37"/>
  <c r="U24" i="77"/>
  <c r="R33" i="77"/>
  <c r="AD50" i="37"/>
  <c r="F17" i="71"/>
  <c r="R13" i="71"/>
  <c r="U7" i="71"/>
  <c r="Y20" i="71"/>
  <c r="R19" i="76"/>
  <c r="F47" i="71"/>
  <c r="K62" i="71"/>
  <c r="AF46" i="71"/>
  <c r="W52" i="77"/>
  <c r="S55" i="81"/>
  <c r="V41" i="37"/>
  <c r="R68" i="71"/>
  <c r="AF61" i="37"/>
  <c r="V34" i="77"/>
  <c r="AB56" i="37"/>
  <c r="AA43" i="71"/>
  <c r="R51" i="37"/>
  <c r="AA63" i="71"/>
  <c r="P65" i="37"/>
  <c r="L65" i="71"/>
  <c r="AH61" i="37"/>
  <c r="AF56" i="37"/>
  <c r="AE65" i="71"/>
  <c r="K66" i="71"/>
  <c r="O9" i="71"/>
  <c r="AH11" i="71"/>
  <c r="AG15" i="37"/>
  <c r="P43" i="76"/>
  <c r="N27" i="71"/>
  <c r="X44" i="37"/>
  <c r="I37" i="71"/>
  <c r="AJ69" i="71"/>
  <c r="Y19" i="37"/>
  <c r="AE39" i="37"/>
  <c r="V21" i="37"/>
  <c r="AD33" i="71"/>
  <c r="S41" i="76"/>
  <c r="AF56" i="71"/>
  <c r="I5" i="37"/>
  <c r="R11" i="37"/>
  <c r="N37" i="71"/>
  <c r="J14" i="37"/>
  <c r="AE50" i="71"/>
  <c r="X65" i="76"/>
  <c r="AE8" i="71"/>
  <c r="AE24" i="37"/>
  <c r="P21" i="76"/>
  <c r="R62" i="77"/>
  <c r="M60" i="71"/>
  <c r="T45" i="71"/>
  <c r="AA65" i="37"/>
  <c r="U50" i="81"/>
  <c r="P57" i="71"/>
  <c r="Y17" i="71"/>
  <c r="AC10" i="71"/>
  <c r="K9" i="71"/>
  <c r="L42" i="37"/>
  <c r="AB68" i="37"/>
  <c r="AE20" i="71"/>
  <c r="AI8" i="37"/>
  <c r="R49" i="77"/>
  <c r="AA38" i="71"/>
  <c r="S45" i="37"/>
  <c r="P70" i="76"/>
  <c r="Q20" i="71"/>
  <c r="AB69" i="71"/>
  <c r="J59" i="71"/>
  <c r="V69" i="76"/>
  <c r="L11" i="71"/>
  <c r="N50" i="71"/>
  <c r="X62" i="77"/>
  <c r="AD29" i="37"/>
  <c r="Y10" i="37"/>
  <c r="P19" i="76"/>
  <c r="Z75" i="77"/>
  <c r="Q12" i="37"/>
  <c r="Y66" i="71"/>
  <c r="V25" i="71"/>
  <c r="U53" i="37"/>
  <c r="Y50" i="71"/>
  <c r="AG5" i="71"/>
  <c r="U49" i="77"/>
  <c r="Y55" i="77"/>
  <c r="E35" i="37"/>
  <c r="N67" i="71"/>
  <c r="U20" i="76"/>
  <c r="AH8" i="37"/>
  <c r="K12" i="37"/>
  <c r="V50" i="71"/>
  <c r="N55" i="71"/>
  <c r="Q30" i="37"/>
  <c r="U34" i="37"/>
  <c r="AB4" i="71"/>
  <c r="P20" i="76"/>
  <c r="Z66" i="37"/>
  <c r="F24" i="71"/>
  <c r="S23" i="71"/>
  <c r="V7" i="76"/>
  <c r="I59" i="37"/>
  <c r="E42" i="71"/>
  <c r="P8" i="76"/>
  <c r="S37" i="81"/>
  <c r="L38" i="71"/>
  <c r="AH64" i="37"/>
  <c r="L32" i="37"/>
  <c r="J50" i="37"/>
  <c r="S30" i="81"/>
  <c r="S29" i="80"/>
  <c r="Z61" i="81"/>
  <c r="AG31" i="37"/>
  <c r="Y50" i="37"/>
  <c r="AB68" i="71"/>
  <c r="AC37" i="71"/>
  <c r="V10" i="76"/>
  <c r="R13" i="77"/>
  <c r="L33" i="71"/>
  <c r="P19" i="71"/>
  <c r="Y14" i="71"/>
  <c r="R25" i="37"/>
  <c r="M57" i="37"/>
  <c r="E18" i="71"/>
  <c r="S34" i="37"/>
  <c r="AD46" i="37"/>
  <c r="O55" i="37"/>
  <c r="N33" i="71"/>
  <c r="R57" i="71"/>
  <c r="AE7" i="37"/>
  <c r="M13" i="71"/>
  <c r="AE39" i="71"/>
  <c r="P13" i="76"/>
  <c r="K11" i="37"/>
  <c r="AE27" i="37"/>
  <c r="N34" i="37"/>
  <c r="V11" i="37"/>
  <c r="AC69" i="71"/>
  <c r="AE11" i="37"/>
  <c r="AE21" i="37"/>
  <c r="V66" i="37"/>
  <c r="AG9" i="71"/>
  <c r="J66" i="71"/>
  <c r="I4" i="37"/>
  <c r="AJ15" i="37"/>
  <c r="S68" i="80"/>
  <c r="Z50" i="71"/>
  <c r="O42" i="71"/>
  <c r="S25" i="81"/>
  <c r="Q4" i="71"/>
  <c r="E68" i="71"/>
  <c r="R30" i="77"/>
  <c r="AF40" i="37"/>
  <c r="E52" i="37"/>
  <c r="Y55" i="37"/>
  <c r="AG47" i="71"/>
  <c r="O50" i="37"/>
  <c r="S15" i="76"/>
  <c r="AB6" i="71"/>
  <c r="T27" i="37"/>
  <c r="E44" i="37"/>
  <c r="T64" i="71"/>
  <c r="Q37" i="76"/>
  <c r="S11" i="81"/>
  <c r="R39" i="77"/>
  <c r="U26" i="71"/>
  <c r="S42" i="80"/>
  <c r="X8" i="71"/>
  <c r="AH27" i="71"/>
  <c r="AD44" i="71"/>
  <c r="S19" i="81"/>
  <c r="AA40" i="37"/>
  <c r="AD49" i="37"/>
  <c r="L47" i="37"/>
  <c r="W60" i="71"/>
  <c r="Q24" i="37"/>
  <c r="S4" i="81"/>
  <c r="I60" i="71"/>
  <c r="AF16" i="71"/>
  <c r="AB53" i="37"/>
  <c r="AJ41" i="71"/>
  <c r="P22" i="76"/>
  <c r="V60" i="77"/>
  <c r="S8" i="71"/>
  <c r="U64" i="71"/>
  <c r="W65" i="77"/>
  <c r="L69" i="37"/>
  <c r="U47" i="71"/>
  <c r="Z16" i="71"/>
  <c r="X7" i="76"/>
  <c r="AC21" i="71"/>
  <c r="AE12" i="37"/>
  <c r="I61" i="37"/>
  <c r="U39" i="77"/>
  <c r="U4" i="76"/>
  <c r="X36" i="71"/>
  <c r="Q40" i="76"/>
  <c r="AB19" i="37"/>
  <c r="X7" i="37"/>
  <c r="E55" i="71"/>
  <c r="Q66" i="76"/>
  <c r="U49" i="71"/>
  <c r="P29" i="76"/>
  <c r="Y60" i="71"/>
  <c r="H37" i="71"/>
  <c r="AD4" i="71"/>
  <c r="R32" i="71"/>
  <c r="T66" i="77"/>
  <c r="AH49" i="37"/>
  <c r="Z6" i="76"/>
  <c r="P72" i="76"/>
  <c r="F27" i="37"/>
  <c r="L36" i="37"/>
  <c r="U12" i="71"/>
  <c r="R19" i="71"/>
  <c r="AG35" i="37"/>
  <c r="S28" i="81"/>
  <c r="Q60" i="71"/>
  <c r="V44" i="71"/>
  <c r="S43" i="37"/>
  <c r="AE32" i="37"/>
  <c r="S61" i="71"/>
  <c r="AB55" i="71"/>
  <c r="X43" i="37"/>
  <c r="S66" i="37"/>
  <c r="AJ4" i="37"/>
  <c r="T48" i="37"/>
  <c r="AD27" i="71"/>
  <c r="X49" i="71"/>
  <c r="AB13" i="71"/>
  <c r="Y65" i="37"/>
  <c r="S47" i="37"/>
  <c r="M9" i="37"/>
  <c r="AA22" i="37"/>
  <c r="G29" i="71"/>
  <c r="S14" i="76"/>
  <c r="AJ59" i="37"/>
  <c r="S20" i="37"/>
  <c r="K31" i="37"/>
  <c r="Q63" i="71"/>
  <c r="T27" i="81"/>
  <c r="U40" i="37"/>
  <c r="O37" i="37"/>
  <c r="AG61" i="71"/>
  <c r="N52" i="37"/>
  <c r="L55" i="37"/>
  <c r="L41" i="71"/>
  <c r="I16" i="71"/>
  <c r="S17" i="37"/>
  <c r="W34" i="71"/>
  <c r="X49" i="77"/>
  <c r="AC54" i="37"/>
  <c r="L30" i="37"/>
  <c r="AJ28" i="71"/>
  <c r="W12" i="71"/>
  <c r="T26" i="77"/>
  <c r="AI47" i="71"/>
  <c r="AF55" i="71"/>
  <c r="H15" i="71"/>
  <c r="AF63" i="71"/>
  <c r="AE6" i="71"/>
  <c r="G41" i="37"/>
  <c r="V54" i="71"/>
  <c r="K68" i="71"/>
  <c r="X21" i="71"/>
  <c r="AI41" i="71"/>
  <c r="O49" i="71"/>
  <c r="H10" i="71"/>
  <c r="M8" i="37"/>
  <c r="F34" i="71"/>
  <c r="Z25" i="37"/>
  <c r="AI35" i="71"/>
  <c r="AD48" i="71"/>
  <c r="AA60" i="37"/>
  <c r="AC20" i="71"/>
  <c r="O69" i="37"/>
  <c r="AC24" i="71"/>
  <c r="F59" i="37"/>
  <c r="K66" i="37"/>
  <c r="M63" i="37"/>
  <c r="AI14" i="37"/>
  <c r="AA10" i="71"/>
  <c r="AI32" i="37"/>
  <c r="P27" i="76"/>
  <c r="AF39" i="71"/>
  <c r="S70" i="77"/>
  <c r="Q69" i="76"/>
  <c r="AD47" i="37"/>
  <c r="G4" i="71"/>
  <c r="AH24" i="71"/>
  <c r="S54" i="77"/>
  <c r="AC43" i="37"/>
  <c r="N54" i="71"/>
  <c r="R47" i="76"/>
  <c r="Z44" i="71"/>
  <c r="F64" i="71"/>
  <c r="V48" i="71"/>
  <c r="AC34" i="37"/>
  <c r="Y25" i="71"/>
  <c r="I37" i="37"/>
  <c r="W22" i="76"/>
  <c r="J20" i="37"/>
  <c r="Z34" i="37"/>
  <c r="Q44" i="37"/>
  <c r="J15" i="37"/>
  <c r="Y19" i="81"/>
  <c r="H5" i="71"/>
  <c r="P41" i="71"/>
  <c r="AD57" i="71"/>
  <c r="AA73" i="76"/>
  <c r="AJ66" i="37"/>
  <c r="Z59" i="71"/>
  <c r="AD53" i="71"/>
  <c r="Q48" i="76"/>
  <c r="P20" i="37"/>
  <c r="J48" i="37"/>
  <c r="Z54" i="71"/>
  <c r="W37" i="71"/>
  <c r="AE11" i="71"/>
  <c r="V5" i="71"/>
  <c r="Y45" i="71"/>
  <c r="Q10" i="71"/>
  <c r="M53" i="37"/>
  <c r="N64" i="37"/>
  <c r="Q51" i="37"/>
  <c r="Z49" i="71"/>
  <c r="S11" i="37"/>
  <c r="R15" i="71"/>
  <c r="P15" i="71"/>
  <c r="AH36" i="37"/>
  <c r="H8" i="71"/>
  <c r="AA7" i="77"/>
  <c r="AI54" i="37"/>
  <c r="N30" i="37"/>
  <c r="AF30" i="71"/>
  <c r="T41" i="71"/>
  <c r="Q63" i="76"/>
  <c r="F15" i="37"/>
  <c r="R45" i="77"/>
  <c r="AH41" i="71"/>
  <c r="L57" i="71"/>
  <c r="P5" i="76"/>
  <c r="X50" i="37"/>
  <c r="AB22" i="77"/>
  <c r="H55" i="71"/>
  <c r="Y46" i="71"/>
  <c r="F20" i="37"/>
  <c r="AC29" i="37"/>
  <c r="H60" i="37"/>
  <c r="J17" i="37"/>
  <c r="X59" i="37"/>
  <c r="K54" i="71"/>
  <c r="S39" i="71"/>
  <c r="AG59" i="37"/>
  <c r="V64" i="37"/>
  <c r="L53" i="37"/>
  <c r="N68" i="37"/>
  <c r="AD35" i="71"/>
  <c r="L46" i="37"/>
  <c r="K65" i="37"/>
  <c r="U14" i="77"/>
  <c r="N24" i="71"/>
  <c r="K17" i="71"/>
  <c r="Q28" i="71"/>
  <c r="S32" i="76"/>
  <c r="AF42" i="37"/>
  <c r="X25" i="71"/>
  <c r="M17" i="37"/>
  <c r="F12" i="71"/>
  <c r="Y15" i="37"/>
  <c r="F69" i="37"/>
  <c r="T39" i="77"/>
  <c r="T60" i="37"/>
  <c r="S30" i="77"/>
  <c r="AE45" i="71"/>
  <c r="I20" i="37"/>
  <c r="AI5" i="37"/>
  <c r="AD55" i="37"/>
  <c r="S32" i="80"/>
  <c r="AH67" i="71"/>
  <c r="L35" i="71"/>
  <c r="AG38" i="71"/>
  <c r="Y48" i="37"/>
  <c r="V9" i="37"/>
  <c r="AA20" i="71"/>
  <c r="G51" i="71"/>
  <c r="AC57" i="71"/>
  <c r="AI62" i="37"/>
  <c r="F48" i="37"/>
  <c r="M55" i="71"/>
  <c r="AI26" i="71"/>
  <c r="K25" i="37"/>
  <c r="S64" i="71"/>
  <c r="M40" i="37"/>
  <c r="H19" i="37"/>
  <c r="K44" i="37"/>
  <c r="Q59" i="76"/>
  <c r="M16" i="71"/>
  <c r="Q55" i="71"/>
  <c r="AG7" i="71"/>
  <c r="Q39" i="71"/>
  <c r="X33" i="37"/>
  <c r="Q27" i="71"/>
  <c r="J30" i="37"/>
  <c r="R27" i="37"/>
  <c r="AJ13" i="71"/>
  <c r="AI33" i="71"/>
  <c r="V49" i="77"/>
  <c r="J33" i="37"/>
  <c r="R53" i="77"/>
  <c r="E28" i="71"/>
  <c r="AF11" i="71"/>
  <c r="P55" i="71"/>
  <c r="P19" i="37"/>
  <c r="U26" i="76"/>
  <c r="H16" i="71"/>
  <c r="AJ56" i="71"/>
  <c r="G13" i="71"/>
  <c r="AA21" i="71"/>
  <c r="AB47" i="37"/>
  <c r="S27" i="80"/>
  <c r="V40" i="76"/>
  <c r="R17" i="37"/>
  <c r="V13" i="37"/>
  <c r="S66" i="71"/>
  <c r="F43" i="37"/>
  <c r="P62" i="76"/>
  <c r="S35" i="71"/>
  <c r="J22" i="37"/>
  <c r="Y59" i="37"/>
  <c r="F38" i="37"/>
  <c r="T8" i="37"/>
  <c r="AC69" i="37"/>
  <c r="AH25" i="37"/>
  <c r="J11" i="71"/>
  <c r="X19" i="71"/>
  <c r="W21" i="37"/>
  <c r="P35" i="76"/>
  <c r="R20" i="71"/>
  <c r="AA69" i="37"/>
  <c r="H4" i="37"/>
  <c r="U52" i="71"/>
  <c r="G28" i="71"/>
  <c r="K50" i="37"/>
  <c r="AH23" i="71"/>
  <c r="N35" i="37"/>
  <c r="N18" i="37"/>
  <c r="E61" i="37"/>
  <c r="AH31" i="71"/>
  <c r="V46" i="71"/>
  <c r="R51" i="77"/>
  <c r="S61" i="81"/>
  <c r="P38" i="76"/>
  <c r="U59" i="76"/>
  <c r="U60" i="71"/>
  <c r="W41" i="71"/>
  <c r="T59" i="71"/>
  <c r="AA18" i="37"/>
  <c r="U53" i="71"/>
  <c r="AD22" i="71"/>
  <c r="AJ62" i="71"/>
  <c r="AC46" i="37"/>
  <c r="Q65" i="37"/>
  <c r="AB10" i="71"/>
  <c r="U25" i="37"/>
  <c r="AG42" i="71"/>
  <c r="AA59" i="37"/>
  <c r="H20" i="71"/>
  <c r="L58" i="37"/>
  <c r="P56" i="71"/>
  <c r="AD62" i="71"/>
  <c r="U16" i="71"/>
  <c r="R27" i="71"/>
  <c r="I61" i="71"/>
  <c r="W69" i="71"/>
  <c r="G39" i="71"/>
  <c r="AI68" i="37"/>
  <c r="L57" i="37"/>
  <c r="Y64" i="37"/>
  <c r="AF50" i="71"/>
  <c r="T44" i="71"/>
  <c r="Z31" i="37"/>
  <c r="Y21" i="37"/>
  <c r="V13" i="77"/>
  <c r="T7" i="71"/>
  <c r="N51" i="71"/>
  <c r="X24" i="37"/>
  <c r="R16" i="71"/>
  <c r="N65" i="37"/>
  <c r="AH18" i="71"/>
  <c r="M21" i="71"/>
  <c r="AG14" i="71"/>
  <c r="U9" i="71"/>
  <c r="AB46" i="71"/>
  <c r="T10" i="77"/>
  <c r="Z45" i="71"/>
  <c r="Q47" i="76"/>
  <c r="M16" i="37"/>
  <c r="T64" i="77"/>
  <c r="Y16" i="37"/>
  <c r="R44" i="37"/>
  <c r="AH55" i="71"/>
  <c r="T65" i="76"/>
  <c r="G16" i="71"/>
  <c r="G25" i="71"/>
  <c r="AA33" i="37"/>
  <c r="X61" i="37"/>
  <c r="AA48" i="71"/>
  <c r="T59" i="37"/>
  <c r="O22" i="37"/>
  <c r="AE7" i="71"/>
  <c r="F5" i="71"/>
  <c r="U8" i="37"/>
  <c r="AH51" i="37"/>
  <c r="AH50" i="71"/>
  <c r="W64" i="37"/>
  <c r="AE27" i="71"/>
  <c r="AA23" i="71"/>
  <c r="R27" i="77"/>
  <c r="F9" i="71"/>
  <c r="W32" i="37"/>
  <c r="R31" i="37"/>
  <c r="R6" i="71"/>
  <c r="AD33" i="37"/>
  <c r="O5" i="37"/>
  <c r="S28" i="80"/>
  <c r="AI57" i="71"/>
  <c r="P27" i="37"/>
  <c r="E46" i="37"/>
  <c r="T50" i="71"/>
  <c r="U64" i="76"/>
  <c r="S29" i="76"/>
  <c r="O65" i="37"/>
  <c r="T9" i="37"/>
  <c r="AJ67" i="71"/>
  <c r="P18" i="37"/>
  <c r="AE26" i="37"/>
  <c r="L36" i="71"/>
  <c r="E59" i="37"/>
  <c r="X66" i="77"/>
  <c r="AA67" i="71"/>
  <c r="V68" i="37"/>
  <c r="AC53" i="71"/>
  <c r="N25" i="37"/>
  <c r="P14" i="37"/>
  <c r="G40" i="37"/>
  <c r="V6" i="37"/>
  <c r="S38" i="80"/>
  <c r="S34" i="81"/>
  <c r="N63" i="37"/>
  <c r="AI30" i="37"/>
  <c r="S56" i="80"/>
  <c r="AF45" i="71"/>
  <c r="U27" i="76"/>
  <c r="F63" i="71"/>
  <c r="Y16" i="71"/>
  <c r="G41" i="71"/>
  <c r="AA32" i="37"/>
  <c r="U34" i="76"/>
  <c r="P33" i="76"/>
  <c r="T49" i="81"/>
  <c r="W21" i="71"/>
  <c r="V6" i="77"/>
  <c r="Y40" i="71"/>
  <c r="G50" i="37"/>
  <c r="M51" i="71"/>
  <c r="AB32" i="77"/>
  <c r="AA74" i="77"/>
  <c r="AB5" i="71"/>
  <c r="AF67" i="71"/>
  <c r="L17" i="37"/>
  <c r="AI60" i="37"/>
  <c r="V18" i="76"/>
  <c r="R55" i="37"/>
  <c r="R34" i="71"/>
  <c r="H35" i="71"/>
  <c r="Y24" i="71"/>
  <c r="W24" i="37"/>
  <c r="I34" i="71"/>
  <c r="G21" i="37"/>
  <c r="U67" i="37"/>
  <c r="L63" i="71"/>
  <c r="Q35" i="71"/>
  <c r="AA21" i="37"/>
  <c r="F27" i="71"/>
  <c r="J13" i="37"/>
  <c r="M44" i="37"/>
  <c r="T68" i="76"/>
  <c r="N12" i="71"/>
  <c r="T16" i="81"/>
  <c r="O59" i="37"/>
  <c r="Y23" i="71"/>
  <c r="V18" i="71"/>
  <c r="S9" i="71"/>
  <c r="T69" i="77"/>
  <c r="F40" i="71"/>
  <c r="G48" i="37"/>
  <c r="N22" i="37"/>
  <c r="T40" i="71"/>
  <c r="AB7" i="71"/>
  <c r="S8" i="80"/>
  <c r="AA9" i="37"/>
  <c r="V31" i="77"/>
  <c r="Y5" i="37"/>
  <c r="AI27" i="37"/>
  <c r="AJ35" i="71"/>
  <c r="Q44" i="71"/>
  <c r="K49" i="71"/>
  <c r="L45" i="71"/>
  <c r="G21" i="71"/>
  <c r="AD7" i="37"/>
  <c r="W52" i="71"/>
  <c r="R67" i="76"/>
  <c r="AD64" i="37"/>
  <c r="O17" i="71"/>
  <c r="P45" i="76"/>
  <c r="AA66" i="37"/>
  <c r="N17" i="71"/>
  <c r="AA35" i="37"/>
  <c r="AI12" i="37"/>
  <c r="Z11" i="76"/>
  <c r="R48" i="37"/>
  <c r="AI43" i="71"/>
  <c r="Y75" i="77"/>
  <c r="AJ36" i="71"/>
  <c r="AJ30" i="37"/>
  <c r="P31" i="76"/>
  <c r="Y11" i="37"/>
  <c r="AC24" i="37"/>
  <c r="X44" i="71"/>
  <c r="AA53" i="71"/>
  <c r="S31" i="37"/>
  <c r="I40" i="71"/>
  <c r="AJ18" i="71"/>
  <c r="S31" i="80"/>
  <c r="H49" i="71"/>
  <c r="K33" i="71"/>
  <c r="AC34" i="71"/>
  <c r="AD37" i="71"/>
  <c r="J11" i="37"/>
  <c r="T28" i="71"/>
  <c r="Y44" i="76"/>
  <c r="K53" i="37"/>
  <c r="N60" i="71"/>
  <c r="AA75" i="77"/>
  <c r="Q50" i="71"/>
  <c r="Q40" i="37"/>
  <c r="R32" i="37"/>
  <c r="AH35" i="37"/>
  <c r="G17" i="37"/>
  <c r="W64" i="77"/>
  <c r="J35" i="37"/>
  <c r="AD15" i="37"/>
  <c r="Q19" i="37"/>
  <c r="X15" i="76"/>
  <c r="F44" i="71"/>
  <c r="P9" i="76"/>
  <c r="AA39" i="37"/>
  <c r="J68" i="37"/>
  <c r="AB32" i="71"/>
  <c r="AA58" i="37"/>
  <c r="S70" i="76"/>
  <c r="M53" i="71"/>
  <c r="W63" i="37"/>
  <c r="H39" i="37"/>
  <c r="S38" i="71"/>
  <c r="Z26" i="71"/>
  <c r="S62" i="37"/>
  <c r="J31" i="71"/>
  <c r="AH20" i="71"/>
  <c r="H38" i="37"/>
  <c r="K52" i="37"/>
  <c r="O39" i="37"/>
  <c r="U62" i="76"/>
  <c r="L13" i="71"/>
  <c r="AF35" i="71"/>
  <c r="AB42" i="37"/>
  <c r="S25" i="37"/>
  <c r="H62" i="71"/>
  <c r="U48" i="37"/>
  <c r="S40" i="77"/>
  <c r="W66" i="81"/>
  <c r="T13" i="80"/>
  <c r="AC25" i="71"/>
  <c r="AC17" i="37"/>
  <c r="E64" i="37"/>
  <c r="P51" i="71"/>
  <c r="J7" i="71"/>
  <c r="S9" i="81"/>
  <c r="Y51" i="71"/>
  <c r="R64" i="77"/>
  <c r="AD60" i="37"/>
  <c r="U8" i="71"/>
  <c r="O13" i="71"/>
  <c r="U24" i="71"/>
  <c r="V59" i="77"/>
  <c r="AI55" i="71"/>
  <c r="AJ11" i="37"/>
  <c r="I35" i="37"/>
  <c r="X38" i="71"/>
  <c r="R15" i="76"/>
  <c r="T44" i="81"/>
  <c r="Y38" i="71"/>
  <c r="U69" i="71"/>
  <c r="U22" i="81"/>
  <c r="X4" i="81"/>
  <c r="O62" i="71"/>
  <c r="X57" i="37"/>
  <c r="AF52" i="71"/>
  <c r="R11" i="76"/>
  <c r="F52" i="37"/>
  <c r="H47" i="71"/>
  <c r="AG8" i="71"/>
  <c r="N20" i="37"/>
  <c r="L49" i="37"/>
  <c r="X8" i="37"/>
  <c r="G11" i="37"/>
  <c r="Z10" i="77"/>
  <c r="AB52" i="71"/>
  <c r="T63" i="81"/>
  <c r="I29" i="37"/>
  <c r="AG52" i="37"/>
  <c r="AA46" i="71"/>
  <c r="Y37" i="76"/>
  <c r="S40" i="76"/>
  <c r="AJ32" i="71"/>
  <c r="T27" i="80"/>
  <c r="K46" i="37"/>
  <c r="E53" i="37"/>
  <c r="E34" i="71"/>
  <c r="AF40" i="71"/>
  <c r="I21" i="37"/>
  <c r="AD19" i="71"/>
  <c r="N62" i="71"/>
  <c r="E6" i="37"/>
  <c r="X53" i="37"/>
  <c r="G52" i="37"/>
  <c r="W48" i="76"/>
  <c r="AF15" i="71"/>
  <c r="Z29" i="71"/>
  <c r="AB43" i="37"/>
  <c r="T53" i="37"/>
  <c r="U43" i="37"/>
  <c r="AF32" i="71"/>
  <c r="AC7" i="71"/>
  <c r="P56" i="37"/>
  <c r="T47" i="76"/>
  <c r="W43" i="71"/>
  <c r="P52" i="71"/>
  <c r="Y44" i="71"/>
  <c r="Y22" i="71"/>
  <c r="AJ22" i="37"/>
  <c r="R4" i="71"/>
  <c r="Z17" i="71"/>
  <c r="Z4" i="71"/>
  <c r="W66" i="71"/>
  <c r="M6" i="71"/>
  <c r="S56" i="81"/>
  <c r="V14" i="77"/>
  <c r="S60" i="77"/>
  <c r="X61" i="71"/>
  <c r="AG27" i="71"/>
  <c r="K26" i="71"/>
  <c r="W58" i="37"/>
  <c r="Q48" i="71"/>
  <c r="U11" i="77"/>
  <c r="Y7" i="71"/>
  <c r="E26" i="71"/>
  <c r="G25" i="37"/>
  <c r="O13" i="37"/>
  <c r="S49" i="80"/>
  <c r="Z14" i="71"/>
  <c r="S48" i="81"/>
  <c r="F13" i="37"/>
  <c r="Z9" i="37"/>
  <c r="X65" i="71"/>
  <c r="J53" i="71"/>
  <c r="K68" i="37"/>
  <c r="R32" i="77"/>
  <c r="AF6" i="37"/>
  <c r="H23" i="37"/>
  <c r="AI50" i="71"/>
  <c r="AB31" i="71"/>
  <c r="I32" i="71"/>
  <c r="Y14" i="37"/>
  <c r="AB18" i="71"/>
  <c r="Q42" i="71"/>
  <c r="AI5" i="71"/>
  <c r="U41" i="37"/>
  <c r="AH68" i="71"/>
  <c r="K5" i="71"/>
  <c r="X15" i="77"/>
  <c r="J39" i="71"/>
  <c r="AA64" i="77"/>
  <c r="AD10" i="77"/>
  <c r="Y69" i="71"/>
  <c r="O60" i="71"/>
  <c r="S8" i="76"/>
  <c r="AC31" i="37"/>
  <c r="W20" i="37"/>
  <c r="S45" i="80"/>
  <c r="J60" i="71"/>
  <c r="F22" i="71"/>
  <c r="S14" i="81"/>
  <c r="W35" i="76"/>
  <c r="M39" i="71"/>
  <c r="K62" i="37"/>
  <c r="N54" i="37"/>
  <c r="U5" i="37"/>
  <c r="AD9" i="71"/>
  <c r="N23" i="37"/>
  <c r="L5" i="71"/>
  <c r="S55" i="37"/>
  <c r="M33" i="37"/>
  <c r="N66" i="37"/>
  <c r="T6" i="77"/>
  <c r="S58" i="80"/>
  <c r="AI7" i="37"/>
  <c r="E51" i="37"/>
  <c r="R54" i="37"/>
  <c r="AE4" i="37"/>
  <c r="K48" i="37"/>
  <c r="E24" i="37"/>
  <c r="AE37" i="37"/>
  <c r="P7" i="76"/>
  <c r="W31" i="37"/>
  <c r="Y54" i="71"/>
  <c r="AJ45" i="71"/>
  <c r="AA38" i="37"/>
  <c r="S40" i="81"/>
  <c r="AA41" i="71"/>
  <c r="N49" i="37"/>
  <c r="H30" i="37"/>
  <c r="Z22" i="76"/>
  <c r="Q30" i="71"/>
  <c r="V11" i="71"/>
  <c r="T47" i="81"/>
  <c r="V31" i="81"/>
  <c r="K47" i="37"/>
  <c r="AG42" i="37"/>
  <c r="P4" i="37"/>
  <c r="AI39" i="37"/>
  <c r="AD24" i="77"/>
  <c r="J18" i="37"/>
  <c r="E9" i="37"/>
  <c r="J21" i="71"/>
  <c r="L51" i="71"/>
  <c r="AA5" i="71"/>
  <c r="R14" i="71"/>
  <c r="K5" i="37"/>
  <c r="AJ42" i="37"/>
  <c r="Y52" i="71"/>
  <c r="X64" i="77"/>
  <c r="O29" i="71"/>
  <c r="Z22" i="71"/>
  <c r="AG6" i="37"/>
  <c r="N38" i="71"/>
  <c r="AF17" i="71"/>
  <c r="R5" i="37"/>
  <c r="K17" i="37"/>
  <c r="AI11" i="71"/>
  <c r="AC60" i="71"/>
  <c r="F4" i="37"/>
  <c r="AE29" i="71"/>
  <c r="O67" i="71"/>
  <c r="G58" i="37"/>
  <c r="Z29" i="37"/>
  <c r="X23" i="71"/>
  <c r="V60" i="71"/>
  <c r="S6" i="81"/>
  <c r="AF48" i="71"/>
  <c r="V14" i="71"/>
  <c r="S54" i="80"/>
  <c r="V61" i="37"/>
  <c r="AH43" i="37"/>
  <c r="I43" i="71"/>
  <c r="AE69" i="71"/>
  <c r="AA41" i="37"/>
  <c r="F40" i="37"/>
  <c r="K35" i="71"/>
  <c r="Q29" i="71"/>
  <c r="S64" i="77"/>
  <c r="J61" i="71"/>
  <c r="H41" i="37"/>
  <c r="F62" i="71"/>
  <c r="AH53" i="71"/>
  <c r="E5" i="71"/>
  <c r="F17" i="37"/>
  <c r="J52" i="71"/>
  <c r="S12" i="81"/>
  <c r="S16" i="76"/>
  <c r="AB46" i="37"/>
  <c r="U13" i="71"/>
  <c r="H54" i="37"/>
  <c r="S40" i="80"/>
  <c r="AH33" i="71"/>
  <c r="Z60" i="71"/>
  <c r="AI60" i="71"/>
  <c r="U11" i="71"/>
  <c r="Z63" i="37"/>
  <c r="T13" i="77"/>
  <c r="U42" i="37"/>
  <c r="H69" i="37"/>
  <c r="W55" i="71"/>
  <c r="R49" i="71"/>
  <c r="S42" i="77"/>
  <c r="AD34" i="71"/>
  <c r="AC8" i="37"/>
  <c r="Z15" i="37"/>
  <c r="T47" i="71"/>
  <c r="V47" i="77"/>
  <c r="P65" i="76"/>
  <c r="AH43" i="71"/>
  <c r="R28" i="71"/>
  <c r="G62" i="71"/>
  <c r="Q50" i="37"/>
  <c r="AG12" i="37"/>
  <c r="AD6" i="37"/>
  <c r="W11" i="71"/>
  <c r="S14" i="80"/>
  <c r="P61" i="76"/>
  <c r="P54" i="71"/>
  <c r="G55" i="37"/>
  <c r="G55" i="71"/>
  <c r="U54" i="37"/>
  <c r="M45" i="71"/>
  <c r="S55" i="71"/>
  <c r="AF44" i="71"/>
  <c r="K24" i="71"/>
  <c r="AG66" i="71"/>
  <c r="K37" i="71"/>
  <c r="M31" i="37"/>
  <c r="R23" i="37"/>
  <c r="U71" i="77"/>
  <c r="AD13" i="71"/>
  <c r="S36" i="71"/>
  <c r="V22" i="71"/>
  <c r="T14" i="77"/>
  <c r="AH42" i="37"/>
  <c r="H12" i="37"/>
  <c r="N36" i="37"/>
  <c r="R42" i="37"/>
  <c r="O11" i="71"/>
  <c r="G10" i="37"/>
  <c r="AA42" i="71"/>
  <c r="AG26" i="37"/>
  <c r="AA6" i="37"/>
  <c r="Y39" i="71"/>
  <c r="O8" i="71"/>
  <c r="AF25" i="71"/>
  <c r="AH46" i="71"/>
  <c r="Y45" i="37"/>
  <c r="W30" i="37"/>
  <c r="J23" i="71"/>
  <c r="AF67" i="37"/>
  <c r="Q9" i="37"/>
  <c r="S40" i="37"/>
  <c r="M42" i="37"/>
  <c r="AH64" i="71"/>
  <c r="AA36" i="37"/>
  <c r="S20" i="71"/>
  <c r="Y13" i="71"/>
  <c r="X70" i="77"/>
  <c r="Q20" i="37"/>
  <c r="S44" i="76"/>
  <c r="M50" i="37"/>
  <c r="U42" i="77"/>
  <c r="U4" i="71"/>
  <c r="G24" i="37"/>
  <c r="W27" i="37"/>
  <c r="H13" i="71"/>
  <c r="X67" i="37"/>
  <c r="F6" i="71"/>
  <c r="S34" i="71"/>
  <c r="V7" i="71"/>
  <c r="M41" i="71"/>
  <c r="V63" i="37"/>
  <c r="AF28" i="71"/>
  <c r="AG28" i="37"/>
  <c r="AH31" i="37"/>
  <c r="Y43" i="71"/>
  <c r="O21" i="71"/>
  <c r="P18" i="76"/>
  <c r="T30" i="37"/>
  <c r="M4" i="37"/>
  <c r="Q42" i="37"/>
  <c r="M35" i="71"/>
  <c r="AF36" i="71"/>
  <c r="AH63" i="37"/>
  <c r="W15" i="37"/>
  <c r="V33" i="37"/>
  <c r="I17" i="71"/>
  <c r="F19" i="71"/>
  <c r="AF45" i="37"/>
  <c r="P68" i="76"/>
  <c r="S37" i="76"/>
  <c r="AI10" i="71"/>
  <c r="P59" i="71"/>
  <c r="J18" i="71"/>
  <c r="H51" i="71"/>
  <c r="AB44" i="71"/>
  <c r="M15" i="71"/>
  <c r="O20" i="37"/>
  <c r="P46" i="76"/>
  <c r="R15" i="37"/>
  <c r="T56" i="81"/>
  <c r="M36" i="71"/>
  <c r="K34" i="37"/>
  <c r="U30" i="71"/>
  <c r="K23" i="37"/>
  <c r="AJ40" i="71"/>
  <c r="E30" i="71"/>
  <c r="S27" i="77"/>
  <c r="S11" i="76"/>
  <c r="AJ43" i="37"/>
  <c r="O61" i="71"/>
  <c r="J48" i="71"/>
  <c r="AI38" i="37"/>
  <c r="T26" i="37"/>
  <c r="I11" i="71"/>
  <c r="M34" i="37"/>
  <c r="T34" i="37"/>
  <c r="AB61" i="76"/>
  <c r="S33" i="81"/>
  <c r="S10" i="37"/>
  <c r="Q45" i="76"/>
  <c r="K35" i="37"/>
  <c r="Y25" i="37"/>
  <c r="AD52" i="71"/>
  <c r="O59" i="71"/>
  <c r="F18" i="71"/>
  <c r="AB45" i="37"/>
  <c r="AA11" i="77"/>
  <c r="H6" i="71"/>
  <c r="X31" i="71"/>
  <c r="V44" i="81"/>
  <c r="Y68" i="71"/>
  <c r="AI46" i="37"/>
  <c r="K10" i="71"/>
  <c r="Z64" i="77"/>
  <c r="AH29" i="37"/>
  <c r="J50" i="71"/>
  <c r="Y37" i="37"/>
  <c r="AB44" i="77"/>
  <c r="R22" i="71"/>
  <c r="AF65" i="37"/>
  <c r="AJ51" i="37"/>
  <c r="T34" i="77"/>
  <c r="S43" i="81"/>
  <c r="V61" i="76"/>
  <c r="I12" i="37"/>
  <c r="H59" i="71"/>
  <c r="Y26" i="71"/>
  <c r="AB23" i="77"/>
  <c r="Z32" i="71"/>
  <c r="F35" i="71"/>
  <c r="O21" i="37"/>
  <c r="R65" i="77"/>
  <c r="V32" i="76"/>
  <c r="N4" i="37"/>
  <c r="Z60" i="37"/>
  <c r="S71" i="77"/>
  <c r="Y15" i="71"/>
  <c r="F49" i="71"/>
  <c r="AB50" i="71"/>
  <c r="P4" i="71"/>
  <c r="AC38" i="71"/>
  <c r="T35" i="71"/>
  <c r="AF31" i="71"/>
  <c r="F37" i="71"/>
  <c r="S22" i="80"/>
  <c r="AI23" i="37"/>
  <c r="J32" i="37"/>
  <c r="S8" i="81"/>
  <c r="P64" i="37"/>
  <c r="S65" i="71"/>
  <c r="W23" i="71"/>
  <c r="U59" i="80"/>
  <c r="N61" i="37"/>
  <c r="H57" i="71"/>
  <c r="L8" i="37"/>
  <c r="F37" i="37"/>
  <c r="V28" i="71"/>
  <c r="U34" i="80"/>
  <c r="AC66" i="71"/>
  <c r="W52" i="37"/>
  <c r="G18" i="71"/>
  <c r="E43" i="71"/>
  <c r="P23" i="76"/>
  <c r="AH69" i="37"/>
  <c r="Y41" i="76"/>
  <c r="W38" i="76"/>
  <c r="AB30" i="71"/>
  <c r="P22" i="71"/>
  <c r="AI19" i="37"/>
  <c r="V8" i="71"/>
  <c r="Z42" i="37"/>
  <c r="AB26" i="71"/>
  <c r="AF18" i="71"/>
  <c r="M13" i="37"/>
  <c r="N13" i="71"/>
  <c r="T57" i="37"/>
  <c r="F18" i="37"/>
  <c r="Q43" i="71"/>
  <c r="F5" i="37"/>
  <c r="T48" i="71"/>
  <c r="AA13" i="37"/>
  <c r="T19" i="37"/>
  <c r="Q4" i="37"/>
  <c r="I17" i="37"/>
  <c r="AJ7" i="37"/>
  <c r="G68" i="71"/>
  <c r="K42" i="71"/>
  <c r="M64" i="71"/>
  <c r="I6" i="37"/>
  <c r="R70" i="77"/>
  <c r="P25" i="37"/>
  <c r="X42" i="71"/>
  <c r="AJ47" i="71"/>
  <c r="S56" i="76"/>
  <c r="X27" i="77"/>
  <c r="AG69" i="37"/>
  <c r="AF57" i="71"/>
  <c r="R38" i="71"/>
  <c r="AE66" i="71"/>
  <c r="K49" i="37"/>
  <c r="AH24" i="37"/>
  <c r="AA30" i="37"/>
  <c r="J4" i="37"/>
  <c r="W48" i="71"/>
  <c r="AF10" i="71"/>
  <c r="AC55" i="37"/>
  <c r="F49" i="37"/>
  <c r="I21" i="71"/>
  <c r="E21" i="71"/>
  <c r="K24" i="37"/>
  <c r="I9" i="71"/>
  <c r="M8" i="71"/>
  <c r="S37" i="37"/>
  <c r="V35" i="37"/>
  <c r="H50" i="71"/>
  <c r="U9" i="77"/>
  <c r="V51" i="71"/>
  <c r="R35" i="77"/>
  <c r="O30" i="37"/>
  <c r="O49" i="37"/>
  <c r="S20" i="80"/>
  <c r="Q28" i="76"/>
  <c r="V37" i="37"/>
  <c r="F16" i="37"/>
  <c r="N39" i="71"/>
  <c r="V59" i="71"/>
  <c r="Z72" i="76"/>
  <c r="R17" i="71"/>
  <c r="Y42" i="37"/>
  <c r="R18" i="71"/>
  <c r="AB41" i="71"/>
  <c r="V9" i="80"/>
  <c r="O27" i="71"/>
  <c r="O56" i="71"/>
  <c r="K28" i="37"/>
  <c r="R74" i="76"/>
  <c r="K22" i="37"/>
  <c r="S64" i="80"/>
  <c r="O31" i="71"/>
  <c r="W42" i="71"/>
  <c r="W16" i="37"/>
  <c r="E65" i="37"/>
  <c r="R9" i="77"/>
  <c r="V24" i="71"/>
  <c r="AE5" i="37"/>
  <c r="R31" i="77"/>
  <c r="S21" i="37"/>
  <c r="T73" i="77"/>
  <c r="R36" i="76"/>
  <c r="P37" i="37"/>
  <c r="S36" i="80"/>
  <c r="Z50" i="37"/>
  <c r="L63" i="37"/>
  <c r="G66" i="71"/>
  <c r="AF59" i="37"/>
  <c r="J10" i="71"/>
  <c r="S32" i="37"/>
  <c r="V65" i="37"/>
  <c r="X33" i="76"/>
  <c r="AA41" i="77"/>
  <c r="V34" i="76"/>
  <c r="AG55" i="71"/>
  <c r="F16" i="71"/>
  <c r="J39" i="37"/>
  <c r="V20" i="80"/>
  <c r="W11" i="77"/>
  <c r="X17" i="71"/>
  <c r="X19" i="37"/>
  <c r="T55" i="37"/>
  <c r="O33" i="37"/>
  <c r="E55" i="37"/>
  <c r="E32" i="71"/>
  <c r="X66" i="37"/>
  <c r="J38" i="37"/>
  <c r="T12" i="37"/>
  <c r="AI58" i="71"/>
  <c r="M29" i="37"/>
  <c r="AD13" i="37"/>
  <c r="M21" i="37"/>
  <c r="AD66" i="37"/>
  <c r="X50" i="71"/>
  <c r="W16" i="71"/>
  <c r="S6" i="71"/>
  <c r="R61" i="37"/>
  <c r="Y51" i="77"/>
  <c r="R47" i="37"/>
  <c r="AB74" i="77"/>
  <c r="Y30" i="37"/>
  <c r="T49" i="71"/>
  <c r="W51" i="37"/>
  <c r="R59" i="37"/>
  <c r="AD59" i="71"/>
  <c r="Y53" i="77"/>
  <c r="U35" i="77"/>
  <c r="S12" i="37"/>
  <c r="AB56" i="71"/>
  <c r="K22" i="71"/>
  <c r="Z35" i="71"/>
  <c r="O41" i="71"/>
  <c r="V57" i="71"/>
  <c r="AF22" i="37"/>
  <c r="J4" i="71"/>
  <c r="F44" i="37"/>
  <c r="F24" i="37"/>
  <c r="AG23" i="37"/>
  <c r="J17" i="71"/>
  <c r="O64" i="37"/>
  <c r="K28" i="71"/>
  <c r="T54" i="71"/>
  <c r="G56" i="71"/>
  <c r="V43" i="76"/>
  <c r="P63" i="71"/>
  <c r="F51" i="71"/>
  <c r="P75" i="76"/>
  <c r="T57" i="77"/>
  <c r="AG15" i="71"/>
  <c r="AB62" i="76"/>
  <c r="J63" i="37"/>
  <c r="AJ67" i="37"/>
  <c r="L12" i="37"/>
  <c r="U38" i="80"/>
  <c r="U32" i="71"/>
  <c r="P35" i="37"/>
  <c r="R40" i="37"/>
  <c r="AI20" i="71"/>
  <c r="V35" i="80"/>
  <c r="U63" i="71"/>
  <c r="AH17" i="71"/>
  <c r="Q61" i="71"/>
  <c r="AH51" i="71"/>
  <c r="AE32" i="77"/>
  <c r="AC46" i="71"/>
  <c r="T67" i="71"/>
  <c r="Y32" i="37"/>
  <c r="T59" i="77"/>
  <c r="N36" i="71"/>
  <c r="AB54" i="77"/>
  <c r="M52" i="71"/>
  <c r="AH36" i="71"/>
  <c r="X58" i="77"/>
  <c r="S52" i="77"/>
  <c r="Z23" i="77"/>
  <c r="AE10" i="71"/>
  <c r="G40" i="71"/>
  <c r="AH9" i="37"/>
  <c r="W45" i="77"/>
  <c r="Q17" i="71"/>
  <c r="S37" i="80"/>
  <c r="E60" i="71"/>
  <c r="P28" i="37"/>
  <c r="Y36" i="77"/>
  <c r="AC39" i="71"/>
  <c r="AF15" i="37"/>
  <c r="W29" i="37"/>
  <c r="M67" i="71"/>
  <c r="P59" i="76"/>
  <c r="H24" i="71"/>
  <c r="H46" i="71"/>
  <c r="N40" i="37"/>
  <c r="AF54" i="71"/>
  <c r="L42" i="71"/>
  <c r="AG54" i="37"/>
  <c r="O58" i="71"/>
  <c r="R7" i="77"/>
  <c r="J24" i="71"/>
  <c r="R61" i="77"/>
  <c r="AD54" i="37"/>
  <c r="AC17" i="71"/>
  <c r="AB38" i="37"/>
  <c r="AF35" i="37"/>
  <c r="AA14" i="37"/>
  <c r="Y62" i="37"/>
  <c r="AD68" i="71"/>
  <c r="AF62" i="37"/>
  <c r="AI42" i="37"/>
  <c r="K13" i="37"/>
  <c r="AH41" i="37"/>
  <c r="R9" i="71"/>
  <c r="I41" i="71"/>
  <c r="T46" i="80"/>
  <c r="N30" i="71"/>
  <c r="AB4" i="76"/>
  <c r="Y63" i="37"/>
  <c r="P41" i="37"/>
  <c r="N45" i="37"/>
  <c r="H19" i="71"/>
  <c r="Z5" i="37"/>
  <c r="Z69" i="37"/>
  <c r="N41" i="71"/>
  <c r="S44" i="37"/>
  <c r="I63" i="37"/>
  <c r="AG58" i="37"/>
  <c r="AC27" i="71"/>
  <c r="M42" i="71"/>
  <c r="G53" i="37"/>
  <c r="W31" i="71"/>
  <c r="T37" i="71"/>
  <c r="AC25" i="37"/>
  <c r="W53" i="71"/>
  <c r="Y31" i="71"/>
  <c r="V13" i="76"/>
  <c r="V20" i="37"/>
  <c r="S68" i="81"/>
  <c r="K4" i="71"/>
  <c r="W62" i="71"/>
  <c r="AB8" i="37"/>
  <c r="W61" i="77"/>
  <c r="Y27" i="71"/>
  <c r="G61" i="37"/>
  <c r="U14" i="37"/>
  <c r="AA36" i="71"/>
  <c r="S38" i="37"/>
  <c r="AD27" i="37"/>
  <c r="V34" i="81"/>
  <c r="P57" i="37"/>
  <c r="AF44" i="37"/>
  <c r="AB21" i="37"/>
  <c r="S73" i="77"/>
  <c r="AD8" i="37"/>
  <c r="V40" i="81"/>
  <c r="S61" i="80"/>
  <c r="W51" i="77"/>
  <c r="O69" i="71"/>
  <c r="J69" i="37"/>
  <c r="V25" i="37"/>
  <c r="T26" i="81"/>
  <c r="P58" i="71"/>
  <c r="V17" i="37"/>
  <c r="R52" i="37"/>
  <c r="AD30" i="71"/>
  <c r="AH39" i="37"/>
  <c r="Y61" i="77"/>
  <c r="AG58" i="71"/>
  <c r="Y6" i="71"/>
  <c r="S30" i="71"/>
  <c r="S11" i="77"/>
  <c r="O23" i="71"/>
  <c r="AJ58" i="71"/>
  <c r="L53" i="71"/>
  <c r="AH12" i="71"/>
  <c r="F66" i="37"/>
  <c r="J51" i="71"/>
  <c r="P33" i="37"/>
  <c r="R36" i="71"/>
  <c r="W46" i="71"/>
  <c r="O31" i="37"/>
  <c r="R44" i="77"/>
  <c r="P34" i="71"/>
  <c r="AH35" i="71"/>
  <c r="V17" i="71"/>
  <c r="O38" i="37"/>
  <c r="AG45" i="37"/>
  <c r="J15" i="71"/>
  <c r="S36" i="76"/>
  <c r="T56" i="71"/>
  <c r="Y54" i="37"/>
  <c r="V64" i="80"/>
  <c r="AB5" i="37"/>
  <c r="G61" i="71"/>
  <c r="AI65" i="71"/>
  <c r="AI45" i="37"/>
  <c r="Y20" i="37"/>
  <c r="AF63" i="37"/>
  <c r="AD29" i="76"/>
  <c r="AB19" i="71"/>
  <c r="W57" i="71"/>
  <c r="AB13" i="76"/>
  <c r="AC57" i="37"/>
  <c r="AI61" i="71"/>
  <c r="S57" i="81"/>
  <c r="S17" i="71"/>
  <c r="V36" i="71"/>
  <c r="W9" i="37"/>
  <c r="I10" i="37"/>
  <c r="AJ52" i="37"/>
  <c r="AF16" i="37"/>
  <c r="W28" i="77"/>
  <c r="H43" i="37"/>
  <c r="N34" i="71"/>
  <c r="W5" i="80"/>
  <c r="AE69" i="37"/>
  <c r="R16" i="37"/>
  <c r="X38" i="37"/>
  <c r="R66" i="71"/>
  <c r="F41" i="71"/>
  <c r="AD61" i="71"/>
  <c r="U64" i="77"/>
  <c r="P40" i="71"/>
  <c r="T60" i="80"/>
  <c r="H6" i="37"/>
  <c r="AA47" i="37"/>
  <c r="X26" i="37"/>
  <c r="AH29" i="71"/>
  <c r="AC10" i="37"/>
  <c r="AH28" i="71"/>
  <c r="V53" i="77"/>
  <c r="H18" i="71"/>
  <c r="AE61" i="37"/>
  <c r="S5" i="76"/>
  <c r="X63" i="37"/>
  <c r="M52" i="37"/>
  <c r="AI66" i="71"/>
  <c r="F28" i="37"/>
  <c r="X49" i="37"/>
  <c r="L14" i="71"/>
  <c r="F54" i="37"/>
  <c r="V16" i="37"/>
  <c r="AC14" i="71"/>
  <c r="AE18" i="71"/>
  <c r="AB35" i="37"/>
  <c r="J44" i="71"/>
  <c r="AB12" i="37"/>
  <c r="F12" i="37"/>
  <c r="P12" i="71"/>
  <c r="J6" i="37"/>
  <c r="X32" i="37"/>
  <c r="M64" i="37"/>
  <c r="AF29" i="71"/>
  <c r="M18" i="71"/>
  <c r="Q61" i="76"/>
  <c r="AA18" i="71"/>
  <c r="S44" i="80"/>
  <c r="U11" i="37"/>
  <c r="X24" i="76"/>
  <c r="N53" i="71"/>
  <c r="AE8" i="37"/>
  <c r="H47" i="37"/>
  <c r="T57" i="81"/>
  <c r="P38" i="37"/>
  <c r="G7" i="37"/>
  <c r="AB52" i="37"/>
  <c r="Z74" i="76"/>
  <c r="P67" i="71"/>
  <c r="AJ60" i="37"/>
  <c r="M26" i="37"/>
  <c r="H21" i="37"/>
  <c r="H13" i="37"/>
  <c r="N42" i="71"/>
  <c r="L4" i="37"/>
  <c r="Z68" i="71"/>
  <c r="AI39" i="71"/>
  <c r="AI6" i="37"/>
  <c r="AI42" i="71"/>
  <c r="S35" i="81"/>
  <c r="AD67" i="77"/>
  <c r="V63" i="77"/>
  <c r="AD25" i="37"/>
  <c r="Y10" i="71"/>
  <c r="U16" i="37"/>
  <c r="AB50" i="37"/>
  <c r="I38" i="71"/>
  <c r="O62" i="37"/>
  <c r="AB17" i="37"/>
  <c r="I6" i="71"/>
  <c r="J36" i="37"/>
  <c r="T21" i="71"/>
  <c r="S62" i="81"/>
  <c r="AA61" i="71"/>
  <c r="Q19" i="76"/>
  <c r="S40" i="71"/>
  <c r="V39" i="71"/>
  <c r="U15" i="77"/>
  <c r="AB41" i="37"/>
  <c r="L31" i="37"/>
  <c r="R62" i="37"/>
  <c r="V46" i="80"/>
  <c r="G46" i="71"/>
  <c r="AA34" i="37"/>
  <c r="S37" i="71"/>
  <c r="F29" i="71"/>
  <c r="AI59" i="71"/>
  <c r="Z47" i="71"/>
  <c r="AI36" i="37"/>
  <c r="I44" i="37"/>
  <c r="T5" i="37"/>
  <c r="AC29" i="71"/>
  <c r="AB51" i="37"/>
  <c r="AI44" i="37"/>
  <c r="AI67" i="71"/>
  <c r="P73" i="76"/>
  <c r="V48" i="80"/>
  <c r="V34" i="71"/>
  <c r="T34" i="80"/>
  <c r="AE16" i="37"/>
  <c r="AI36" i="71"/>
  <c r="AC45" i="71"/>
  <c r="P66" i="71"/>
  <c r="AD40" i="71"/>
  <c r="I24" i="71"/>
  <c r="AH32" i="71"/>
  <c r="G31" i="71"/>
  <c r="K18" i="71"/>
  <c r="AG53" i="71"/>
  <c r="I16" i="37"/>
  <c r="S39" i="80"/>
  <c r="X51" i="37"/>
  <c r="AI54" i="71"/>
  <c r="X32" i="77"/>
  <c r="V46" i="37"/>
  <c r="M23" i="37"/>
  <c r="X6" i="71"/>
  <c r="U67" i="77"/>
  <c r="AF24" i="37"/>
  <c r="I64" i="71"/>
  <c r="Q22" i="76"/>
  <c r="R21" i="71"/>
  <c r="Q11" i="76"/>
  <c r="AI13" i="37"/>
  <c r="Z22" i="37"/>
  <c r="E64" i="71"/>
  <c r="X43" i="71"/>
  <c r="AH14" i="71"/>
  <c r="U56" i="76"/>
  <c r="X36" i="37"/>
  <c r="T59" i="81"/>
  <c r="V47" i="37"/>
  <c r="AD45" i="37"/>
  <c r="Z57" i="77"/>
  <c r="G19" i="71"/>
  <c r="P32" i="37"/>
  <c r="S21" i="81"/>
  <c r="AB36" i="37"/>
  <c r="U50" i="71"/>
  <c r="U4" i="77"/>
  <c r="AH69" i="71"/>
  <c r="S38" i="77"/>
  <c r="S48" i="37"/>
  <c r="T29" i="76"/>
  <c r="AJ45" i="37"/>
  <c r="F69" i="71"/>
  <c r="V32" i="37"/>
  <c r="F35" i="37"/>
  <c r="U8" i="76"/>
  <c r="Q63" i="37"/>
  <c r="AE4" i="71"/>
  <c r="AB41" i="77"/>
  <c r="F57" i="37"/>
  <c r="AE48" i="37"/>
  <c r="N13" i="37"/>
  <c r="L54" i="37"/>
  <c r="Z23" i="37"/>
  <c r="W50" i="77"/>
  <c r="U54" i="80"/>
  <c r="R27" i="76"/>
  <c r="X31" i="37"/>
  <c r="AD38" i="71"/>
  <c r="AJ34" i="71"/>
  <c r="U59" i="77"/>
  <c r="Z57" i="37"/>
  <c r="W4" i="37"/>
  <c r="AF66" i="71"/>
  <c r="AA45" i="71"/>
  <c r="N12" i="37"/>
  <c r="AB33" i="71"/>
  <c r="O14" i="71"/>
  <c r="W56" i="37"/>
  <c r="AF49" i="37"/>
  <c r="I56" i="37"/>
  <c r="L15" i="37"/>
  <c r="H51" i="37"/>
  <c r="AB54" i="37"/>
  <c r="N60" i="37"/>
  <c r="AC41" i="76"/>
  <c r="K55" i="71"/>
  <c r="S68" i="37"/>
  <c r="T40" i="77"/>
  <c r="Y19" i="80"/>
  <c r="W23" i="76"/>
  <c r="N39" i="37"/>
  <c r="U36" i="77"/>
  <c r="T57" i="71"/>
  <c r="U13" i="76"/>
  <c r="AD59" i="37"/>
  <c r="AC20" i="76"/>
  <c r="Y5" i="71"/>
  <c r="T37" i="76"/>
  <c r="P51" i="37"/>
  <c r="X20" i="71"/>
  <c r="S18" i="76"/>
  <c r="T4" i="71"/>
  <c r="J68" i="71"/>
  <c r="I8" i="71"/>
  <c r="AB53" i="81"/>
  <c r="S50" i="80"/>
  <c r="V63" i="71"/>
  <c r="J5" i="71"/>
  <c r="Z8" i="76"/>
  <c r="X45" i="37"/>
  <c r="P71" i="76"/>
  <c r="U34" i="81"/>
  <c r="T33" i="71"/>
  <c r="Y33" i="77"/>
  <c r="U46" i="71"/>
  <c r="X34" i="37"/>
  <c r="T75" i="77"/>
  <c r="Y46" i="80"/>
  <c r="W5" i="71"/>
  <c r="J53" i="37"/>
  <c r="AE40" i="71"/>
  <c r="AE60" i="37"/>
  <c r="U62" i="71"/>
  <c r="S27" i="81"/>
  <c r="S20" i="76"/>
  <c r="AG14" i="37"/>
  <c r="S4" i="76"/>
  <c r="AG24" i="77"/>
  <c r="P29" i="71"/>
  <c r="AE15" i="37"/>
  <c r="P6" i="71"/>
  <c r="S8" i="37"/>
  <c r="N59" i="71"/>
  <c r="Y45" i="77"/>
  <c r="W11" i="37"/>
  <c r="P63" i="37"/>
  <c r="AJ39" i="37"/>
  <c r="Q36" i="71"/>
  <c r="W11" i="76"/>
  <c r="Y18" i="71"/>
  <c r="V9" i="76"/>
  <c r="M65" i="71"/>
  <c r="J43" i="37"/>
  <c r="I69" i="37"/>
  <c r="AE62" i="37"/>
  <c r="F14" i="71"/>
  <c r="T58" i="81"/>
  <c r="J36" i="71"/>
  <c r="V26" i="80"/>
  <c r="O47" i="71"/>
  <c r="AE30" i="37"/>
  <c r="AB6" i="37"/>
  <c r="W42" i="37"/>
  <c r="W38" i="77"/>
  <c r="F65" i="71"/>
  <c r="L11" i="37"/>
  <c r="P61" i="71"/>
  <c r="J28" i="37"/>
  <c r="X26" i="80"/>
  <c r="U37" i="77"/>
  <c r="R40" i="77"/>
  <c r="T61" i="80"/>
  <c r="S22" i="71"/>
  <c r="X48" i="76"/>
  <c r="W43" i="37"/>
  <c r="T35" i="77"/>
  <c r="X45" i="81"/>
  <c r="Z27" i="76"/>
  <c r="Y14" i="81"/>
  <c r="W44" i="80"/>
  <c r="AB73" i="76"/>
  <c r="M61" i="71"/>
  <c r="U29" i="81"/>
  <c r="O39" i="71"/>
  <c r="R38" i="37"/>
  <c r="X30" i="81"/>
  <c r="S31" i="77"/>
  <c r="U42" i="80"/>
  <c r="G8" i="37"/>
  <c r="K29" i="37"/>
  <c r="W64" i="81"/>
  <c r="S5" i="80"/>
  <c r="Y47" i="77"/>
  <c r="AB58" i="71"/>
  <c r="F56" i="37"/>
  <c r="S13" i="77"/>
  <c r="AE29" i="77"/>
  <c r="Y63" i="77"/>
  <c r="Y14" i="80"/>
  <c r="N28" i="37"/>
  <c r="AF33" i="77"/>
  <c r="AH7" i="37"/>
  <c r="AI24" i="37"/>
  <c r="AE54" i="37"/>
  <c r="AG11" i="71"/>
  <c r="Z13" i="37"/>
  <c r="AJ49" i="71"/>
  <c r="AA12" i="37"/>
  <c r="U45" i="77"/>
  <c r="N68" i="71"/>
  <c r="AB8" i="81"/>
  <c r="AB12" i="77"/>
  <c r="AF4" i="37"/>
  <c r="AJ46" i="71"/>
  <c r="AC28" i="37"/>
  <c r="U54" i="77"/>
  <c r="U32" i="81"/>
  <c r="AG46" i="77"/>
  <c r="X74" i="77"/>
  <c r="N63" i="71"/>
  <c r="S18" i="81"/>
  <c r="AA35" i="81"/>
  <c r="T20" i="81"/>
  <c r="S12" i="77"/>
  <c r="AA49" i="81"/>
  <c r="M30" i="37"/>
  <c r="V48" i="76"/>
  <c r="M49" i="37"/>
  <c r="W61" i="81"/>
  <c r="K43" i="71"/>
  <c r="T25" i="77"/>
  <c r="AD56" i="71"/>
  <c r="W57" i="37"/>
  <c r="R36" i="77"/>
  <c r="L21" i="71"/>
  <c r="I44" i="71"/>
  <c r="S34" i="80"/>
  <c r="T67" i="37"/>
  <c r="AB64" i="71"/>
  <c r="G57" i="37"/>
  <c r="AF32" i="37"/>
  <c r="Q21" i="76"/>
  <c r="Z40" i="37"/>
  <c r="U35" i="37"/>
  <c r="Q62" i="71"/>
  <c r="P4" i="76"/>
  <c r="P5" i="37"/>
  <c r="S52" i="81"/>
  <c r="V11" i="76"/>
  <c r="T25" i="81"/>
  <c r="W27" i="71"/>
  <c r="S15" i="81"/>
  <c r="Y19" i="76"/>
  <c r="W50" i="71"/>
  <c r="S17" i="81"/>
  <c r="S67" i="81"/>
  <c r="P66" i="37"/>
  <c r="J65" i="37"/>
  <c r="X10" i="71"/>
  <c r="AD18" i="71"/>
  <c r="U22" i="80"/>
  <c r="AF65" i="71"/>
  <c r="E69" i="71"/>
  <c r="Q21" i="71"/>
  <c r="Y33" i="71"/>
  <c r="Z48" i="71"/>
  <c r="W70" i="77"/>
  <c r="M68" i="37"/>
  <c r="T35" i="81"/>
  <c r="AD23" i="71"/>
  <c r="U38" i="81"/>
  <c r="H11" i="71"/>
  <c r="N21" i="71"/>
  <c r="AE68" i="71"/>
  <c r="X54" i="77"/>
  <c r="Z24" i="71"/>
  <c r="T13" i="71"/>
  <c r="T13" i="37"/>
  <c r="AA49" i="71"/>
  <c r="AB20" i="37"/>
  <c r="T11" i="76"/>
  <c r="F25" i="37"/>
  <c r="H33" i="37"/>
  <c r="AB45" i="71"/>
  <c r="J57" i="37"/>
  <c r="T19" i="80"/>
  <c r="V38" i="71"/>
  <c r="R42" i="77"/>
  <c r="U43" i="71"/>
  <c r="AJ63" i="37"/>
  <c r="AJ33" i="37"/>
  <c r="U60" i="37"/>
  <c r="AG40" i="37"/>
  <c r="K6" i="37"/>
  <c r="O60" i="37"/>
  <c r="W56" i="77"/>
  <c r="H26" i="71"/>
  <c r="AG17" i="71"/>
  <c r="N17" i="37"/>
  <c r="E48" i="71"/>
  <c r="M37" i="71"/>
  <c r="S60" i="81"/>
  <c r="Z43" i="71"/>
  <c r="U5" i="80"/>
  <c r="L46" i="71"/>
  <c r="P41" i="76"/>
  <c r="Q33" i="76"/>
  <c r="U19" i="81"/>
  <c r="AA57" i="37"/>
  <c r="I60" i="37"/>
  <c r="W50" i="37"/>
  <c r="P44" i="71"/>
  <c r="U51" i="71"/>
  <c r="S27" i="37"/>
  <c r="X59" i="71"/>
  <c r="Q7" i="76"/>
  <c r="U23" i="77"/>
  <c r="U57" i="37"/>
  <c r="AA8" i="37"/>
  <c r="AB29" i="77"/>
  <c r="V40" i="37"/>
  <c r="V19" i="71"/>
  <c r="E39" i="71"/>
  <c r="U45" i="71"/>
  <c r="F23" i="37"/>
  <c r="V45" i="37"/>
  <c r="AJ4" i="71"/>
  <c r="X9" i="81"/>
  <c r="AB5" i="77"/>
  <c r="W13" i="76"/>
  <c r="AH21" i="71"/>
  <c r="S51" i="81"/>
  <c r="X54" i="37"/>
  <c r="AG4" i="37"/>
  <c r="N43" i="71"/>
  <c r="W5" i="81"/>
  <c r="AA35" i="76"/>
  <c r="G42" i="37"/>
  <c r="R6" i="37"/>
  <c r="I36" i="71"/>
  <c r="K59" i="37"/>
  <c r="X41" i="76"/>
  <c r="Y58" i="77"/>
  <c r="P11" i="76"/>
  <c r="T36" i="77"/>
  <c r="Y5" i="77"/>
  <c r="Q34" i="37"/>
  <c r="E65" i="71"/>
  <c r="Q33" i="71"/>
  <c r="V56" i="77"/>
  <c r="AG18" i="71"/>
  <c r="W25" i="37"/>
  <c r="AA59" i="80"/>
  <c r="Y49" i="37"/>
  <c r="O18" i="71"/>
  <c r="U47" i="77"/>
  <c r="W66" i="37"/>
  <c r="X10" i="37"/>
  <c r="AJ15" i="71"/>
  <c r="S41" i="71"/>
  <c r="K36" i="71"/>
  <c r="AE9" i="37"/>
  <c r="X53" i="77"/>
  <c r="U62" i="77"/>
  <c r="Y22" i="37"/>
  <c r="T10" i="80"/>
  <c r="L41" i="37"/>
  <c r="AG64" i="37"/>
  <c r="Y66" i="77"/>
  <c r="V18" i="80"/>
  <c r="E36" i="71"/>
  <c r="G59" i="37"/>
  <c r="AJ65" i="37"/>
  <c r="S25" i="76"/>
  <c r="V53" i="71"/>
  <c r="O15" i="71"/>
  <c r="Y11" i="77"/>
  <c r="AA67" i="77"/>
  <c r="X62" i="71"/>
  <c r="R14" i="77"/>
  <c r="V57" i="76"/>
  <c r="F57" i="71"/>
  <c r="U57" i="80"/>
  <c r="I8" i="37"/>
  <c r="Q49" i="37"/>
  <c r="V7" i="81"/>
  <c r="P60" i="71"/>
  <c r="W65" i="81"/>
  <c r="P16" i="37"/>
  <c r="AE22" i="71"/>
  <c r="V24" i="76"/>
  <c r="L18" i="71"/>
  <c r="Z5" i="71"/>
  <c r="U63" i="80"/>
  <c r="V54" i="37"/>
  <c r="I53" i="37"/>
  <c r="T52" i="77"/>
  <c r="V8" i="81"/>
  <c r="N33" i="37"/>
  <c r="T63" i="71"/>
  <c r="AG68" i="71"/>
  <c r="W9" i="81"/>
  <c r="I47" i="37"/>
  <c r="AA22" i="77"/>
  <c r="O16" i="37"/>
  <c r="AI21" i="71"/>
  <c r="X60" i="37"/>
  <c r="AA28" i="77"/>
  <c r="V43" i="37"/>
  <c r="Y8" i="37"/>
  <c r="K8" i="71"/>
  <c r="S59" i="71"/>
  <c r="AD26" i="37"/>
  <c r="X57" i="81"/>
  <c r="AC66" i="37"/>
  <c r="AE14" i="37"/>
  <c r="S43" i="76"/>
  <c r="U56" i="77"/>
  <c r="AH26" i="71"/>
  <c r="H68" i="71"/>
  <c r="AD71" i="77"/>
  <c r="AB10" i="81"/>
  <c r="AD27" i="77"/>
  <c r="J55" i="37"/>
  <c r="X37" i="80"/>
  <c r="V34" i="37"/>
  <c r="X49" i="80"/>
  <c r="I28" i="37"/>
  <c r="AE9" i="76"/>
  <c r="U8" i="81"/>
  <c r="W74" i="77"/>
  <c r="P26" i="71"/>
  <c r="P24" i="37"/>
  <c r="AC65" i="77"/>
  <c r="AH13" i="37"/>
  <c r="W4" i="77"/>
  <c r="Q49" i="71"/>
  <c r="U56" i="37"/>
  <c r="S25" i="80"/>
  <c r="S31" i="81"/>
  <c r="S53" i="80"/>
  <c r="AI23" i="71"/>
  <c r="M51" i="37"/>
  <c r="S16" i="80"/>
  <c r="Z6" i="71"/>
  <c r="P66" i="76"/>
  <c r="S63" i="71"/>
  <c r="AF37" i="71"/>
  <c r="M27" i="71"/>
  <c r="I19" i="71"/>
  <c r="Z39" i="71"/>
  <c r="V62" i="37"/>
  <c r="J30" i="71"/>
  <c r="S60" i="71"/>
  <c r="O28" i="71"/>
  <c r="K51" i="37"/>
  <c r="S63" i="81"/>
  <c r="K21" i="71"/>
  <c r="U35" i="80"/>
  <c r="AF64" i="37"/>
  <c r="H48" i="71"/>
  <c r="E16" i="37"/>
  <c r="S7" i="37"/>
  <c r="P69" i="37"/>
  <c r="V22" i="37"/>
  <c r="Y30" i="77"/>
  <c r="P28" i="71"/>
  <c r="W62" i="37"/>
  <c r="AI58" i="37"/>
  <c r="AI31" i="71"/>
  <c r="T56" i="77"/>
  <c r="AE58" i="71"/>
  <c r="Z31" i="77"/>
  <c r="V35" i="77"/>
  <c r="G4" i="37"/>
  <c r="U9" i="80"/>
  <c r="AH19" i="71"/>
  <c r="N51" i="37"/>
  <c r="AB9" i="71"/>
  <c r="T8" i="77"/>
  <c r="R26" i="37"/>
  <c r="P15" i="76"/>
  <c r="S6" i="37"/>
  <c r="AA52" i="37"/>
  <c r="L56" i="37"/>
  <c r="W28" i="71"/>
  <c r="G5" i="37"/>
  <c r="W6" i="37"/>
  <c r="J20" i="71"/>
  <c r="P46" i="71"/>
  <c r="AE25" i="37"/>
  <c r="E20" i="71"/>
  <c r="J42" i="71"/>
  <c r="X60" i="77"/>
  <c r="AF12" i="37"/>
  <c r="W75" i="76"/>
  <c r="L28" i="71"/>
  <c r="AA24" i="71"/>
  <c r="AJ54" i="37"/>
  <c r="AI69" i="37"/>
  <c r="O28" i="37"/>
  <c r="AD42" i="37"/>
  <c r="L8" i="71"/>
  <c r="G30" i="71"/>
  <c r="S26" i="37"/>
  <c r="G36" i="37"/>
  <c r="AC58" i="37"/>
  <c r="AC23" i="77"/>
  <c r="AD40" i="37"/>
  <c r="AG26" i="71"/>
  <c r="L39" i="37"/>
  <c r="V19" i="76"/>
  <c r="Y57" i="71"/>
  <c r="AD63" i="77"/>
  <c r="U24" i="80"/>
  <c r="J41" i="37"/>
  <c r="I53" i="71"/>
  <c r="AC53" i="37"/>
  <c r="Z66" i="71"/>
  <c r="P58" i="76"/>
  <c r="T15" i="37"/>
  <c r="AG56" i="37"/>
  <c r="R65" i="71"/>
  <c r="S26" i="76"/>
  <c r="Z53" i="71"/>
  <c r="G69" i="37"/>
  <c r="S46" i="71"/>
  <c r="U53" i="77"/>
  <c r="S17" i="80"/>
  <c r="V12" i="37"/>
  <c r="AC48" i="37"/>
  <c r="R31" i="71"/>
  <c r="N32" i="71"/>
  <c r="F11" i="71"/>
  <c r="F9" i="37"/>
  <c r="O66" i="71"/>
  <c r="S7" i="80"/>
  <c r="U25" i="77"/>
  <c r="W7" i="37"/>
  <c r="AJ5" i="37"/>
  <c r="E7" i="71"/>
  <c r="K36" i="37"/>
  <c r="N24" i="37"/>
  <c r="Q28" i="37"/>
  <c r="E13" i="37"/>
  <c r="T18" i="71"/>
  <c r="O19" i="71"/>
  <c r="R15" i="77"/>
  <c r="K65" i="71"/>
  <c r="G15" i="37"/>
  <c r="T50" i="77"/>
  <c r="U61" i="37"/>
  <c r="V28" i="77"/>
  <c r="X20" i="76"/>
  <c r="Y61" i="71"/>
  <c r="AB19" i="76"/>
  <c r="X66" i="81"/>
  <c r="U70" i="77"/>
  <c r="Q40" i="71"/>
  <c r="M31" i="71"/>
  <c r="AB38" i="76"/>
  <c r="Z67" i="77"/>
  <c r="U10" i="37"/>
  <c r="U6" i="71"/>
  <c r="X32" i="71"/>
  <c r="S39" i="81"/>
  <c r="AJ42" i="71"/>
  <c r="P49" i="71"/>
  <c r="Q70" i="76"/>
  <c r="S28" i="37"/>
  <c r="S64" i="37"/>
  <c r="E62" i="71"/>
  <c r="O4" i="71"/>
  <c r="S62" i="71"/>
  <c r="V26" i="76"/>
  <c r="R48" i="77"/>
  <c r="R58" i="76"/>
  <c r="T71" i="76"/>
  <c r="J26" i="71"/>
  <c r="S45" i="71"/>
  <c r="AI18" i="37"/>
  <c r="I13" i="37"/>
  <c r="Q25" i="76"/>
  <c r="N65" i="71"/>
  <c r="T31" i="37"/>
  <c r="J12" i="37"/>
  <c r="N45" i="71"/>
  <c r="N5" i="71"/>
  <c r="AH50" i="37"/>
  <c r="Q31" i="71"/>
  <c r="AG19" i="71"/>
  <c r="U34" i="71"/>
  <c r="Y56" i="37"/>
  <c r="P39" i="37"/>
  <c r="N22" i="71"/>
  <c r="U66" i="77"/>
  <c r="U15" i="76"/>
  <c r="AC36" i="71"/>
  <c r="Y53" i="71"/>
  <c r="J54" i="37"/>
  <c r="AD12" i="37"/>
  <c r="Q34" i="76"/>
  <c r="AG68" i="37"/>
  <c r="X48" i="71"/>
  <c r="S47" i="76"/>
  <c r="H38" i="71"/>
  <c r="AJ12" i="37"/>
  <c r="O67" i="37"/>
  <c r="O40" i="71"/>
  <c r="L56" i="71"/>
  <c r="S29" i="81"/>
  <c r="AG64" i="71"/>
  <c r="W68" i="71"/>
  <c r="R59" i="71"/>
  <c r="AI31" i="37"/>
  <c r="AA23" i="77"/>
  <c r="Z19" i="71"/>
  <c r="S47" i="80"/>
  <c r="AC14" i="37"/>
  <c r="AJ26" i="71"/>
  <c r="L19" i="71"/>
  <c r="AH58" i="71"/>
  <c r="U57" i="77"/>
  <c r="P25" i="76"/>
  <c r="Z9" i="71"/>
  <c r="S43" i="80"/>
  <c r="AC33" i="37"/>
  <c r="J6" i="71"/>
  <c r="AB62" i="71"/>
  <c r="L61" i="71"/>
  <c r="R73" i="77"/>
  <c r="T52" i="37"/>
  <c r="V30" i="37"/>
  <c r="M11" i="71"/>
  <c r="T29" i="77"/>
  <c r="Z15" i="71"/>
  <c r="V8" i="37"/>
  <c r="F8" i="71"/>
  <c r="T58" i="77"/>
  <c r="R55" i="71"/>
  <c r="V12" i="80"/>
  <c r="V46" i="76"/>
  <c r="AB35" i="77"/>
  <c r="AD16" i="71"/>
  <c r="F56" i="71"/>
  <c r="T33" i="76"/>
  <c r="P74" i="76"/>
  <c r="K16" i="71"/>
  <c r="R45" i="37"/>
  <c r="S58" i="37"/>
  <c r="K32" i="37"/>
  <c r="AA24" i="37"/>
  <c r="M12" i="37"/>
  <c r="AF42" i="71"/>
  <c r="T17" i="80"/>
  <c r="U58" i="77"/>
  <c r="U36" i="80"/>
  <c r="V24" i="77"/>
  <c r="T66" i="76"/>
  <c r="AJ12" i="71"/>
  <c r="Y29" i="37"/>
  <c r="Q47" i="71"/>
  <c r="AA63" i="37"/>
  <c r="W62" i="80"/>
  <c r="V71" i="76"/>
  <c r="U15" i="71"/>
  <c r="AC11" i="71"/>
  <c r="P30" i="37"/>
  <c r="AJ10" i="37"/>
  <c r="R28" i="76"/>
  <c r="Y49" i="71"/>
  <c r="V57" i="81"/>
  <c r="P7" i="71"/>
  <c r="AF8" i="37"/>
  <c r="AG36" i="71"/>
  <c r="S69" i="37"/>
  <c r="U61" i="77"/>
  <c r="W60" i="76"/>
  <c r="W49" i="80"/>
  <c r="W17" i="71"/>
  <c r="Z4" i="77"/>
  <c r="X26" i="71"/>
  <c r="AF14" i="37"/>
  <c r="T49" i="80"/>
  <c r="Y31" i="37"/>
  <c r="AA40" i="77"/>
  <c r="Y64" i="71"/>
  <c r="W22" i="37"/>
  <c r="X40" i="71"/>
  <c r="V15" i="76"/>
  <c r="J40" i="37"/>
  <c r="AE22" i="37"/>
  <c r="W46" i="77"/>
  <c r="AC50" i="37"/>
  <c r="T10" i="37"/>
  <c r="R66" i="76"/>
  <c r="W49" i="81"/>
  <c r="AB60" i="37"/>
  <c r="L55" i="71"/>
  <c r="AF10" i="37"/>
  <c r="H52" i="71"/>
  <c r="P64" i="76"/>
  <c r="I15" i="37"/>
  <c r="S60" i="76"/>
  <c r="Z57" i="80"/>
  <c r="AG11" i="37"/>
  <c r="AF8" i="71"/>
  <c r="W9" i="71"/>
  <c r="Q22" i="71"/>
  <c r="L31" i="71"/>
  <c r="AA37" i="37"/>
  <c r="AC33" i="71"/>
  <c r="AA54" i="71"/>
  <c r="T34" i="71"/>
  <c r="H55" i="37"/>
  <c r="V23" i="81"/>
  <c r="F36" i="37"/>
  <c r="M63" i="71"/>
  <c r="AH9" i="71"/>
  <c r="Z17" i="76"/>
  <c r="H32" i="71"/>
  <c r="G31" i="37"/>
  <c r="E36" i="37"/>
  <c r="M55" i="37"/>
  <c r="V24" i="80"/>
  <c r="Y19" i="71"/>
  <c r="S51" i="77"/>
  <c r="O7" i="71"/>
  <c r="O24" i="37"/>
  <c r="P10" i="71"/>
  <c r="AA29" i="81"/>
  <c r="AH15" i="71"/>
  <c r="AH38" i="71"/>
  <c r="AI21" i="37"/>
  <c r="V12" i="77"/>
  <c r="X25" i="80"/>
  <c r="X12" i="77"/>
  <c r="S41" i="77"/>
  <c r="W39" i="80"/>
  <c r="W4" i="71"/>
  <c r="V29" i="76"/>
  <c r="AD29" i="77"/>
  <c r="Q69" i="37"/>
  <c r="R5" i="71"/>
  <c r="AG41" i="37"/>
  <c r="U65" i="77"/>
  <c r="AA40" i="71"/>
  <c r="S56" i="77"/>
  <c r="R8" i="71"/>
  <c r="U75" i="77"/>
  <c r="AA21" i="76"/>
  <c r="Z20" i="80"/>
  <c r="AG49" i="37"/>
  <c r="AI51" i="37"/>
  <c r="X74" i="76"/>
  <c r="R67" i="37"/>
  <c r="AJ61" i="37"/>
  <c r="V67" i="76"/>
  <c r="E30" i="37"/>
  <c r="R56" i="71"/>
  <c r="P13" i="71"/>
  <c r="W4" i="80"/>
  <c r="AA30" i="77"/>
  <c r="G23" i="37"/>
  <c r="U35" i="71"/>
  <c r="F32" i="71"/>
  <c r="G56" i="37"/>
  <c r="W58" i="77"/>
  <c r="W34" i="77"/>
  <c r="L49" i="71"/>
  <c r="AB53" i="77"/>
  <c r="AC47" i="77"/>
  <c r="V38" i="80"/>
  <c r="AE37" i="76"/>
  <c r="Y17" i="80"/>
  <c r="H25" i="37"/>
  <c r="U39" i="81"/>
  <c r="E17" i="71"/>
  <c r="Y46" i="77"/>
  <c r="Z56" i="71"/>
  <c r="Q34" i="71"/>
  <c r="E12" i="71"/>
  <c r="G50" i="71"/>
  <c r="Z25" i="76"/>
  <c r="M50" i="71"/>
  <c r="W14" i="80"/>
  <c r="AA28" i="76"/>
  <c r="AF72" i="76"/>
  <c r="N52" i="71"/>
  <c r="Y58" i="81"/>
  <c r="AA65" i="71"/>
  <c r="AE21" i="71"/>
  <c r="AI66" i="37"/>
  <c r="N10" i="37"/>
  <c r="Z9" i="81"/>
  <c r="P7" i="37"/>
  <c r="T30" i="81"/>
  <c r="Q43" i="37"/>
  <c r="V8" i="80"/>
  <c r="AA12" i="80"/>
  <c r="X59" i="77"/>
  <c r="AB8" i="71"/>
  <c r="T48" i="76"/>
  <c r="N56" i="37"/>
  <c r="AC16" i="71"/>
  <c r="Z58" i="81"/>
  <c r="O16" i="71"/>
  <c r="Y67" i="81"/>
  <c r="F58" i="37"/>
  <c r="AC59" i="71"/>
  <c r="K56" i="71"/>
  <c r="AH38" i="37"/>
  <c r="AG47" i="37"/>
  <c r="S18" i="80"/>
  <c r="V69" i="77"/>
  <c r="F22" i="37"/>
  <c r="J42" i="37"/>
  <c r="G17" i="71"/>
  <c r="T43" i="71"/>
  <c r="R35" i="71"/>
  <c r="Q56" i="76"/>
  <c r="Y62" i="71"/>
  <c r="Q25" i="71"/>
  <c r="M43" i="71"/>
  <c r="S47" i="81"/>
  <c r="R12" i="77"/>
  <c r="S35" i="80"/>
  <c r="T32" i="71"/>
  <c r="E69" i="37"/>
  <c r="H12" i="71"/>
  <c r="V69" i="71"/>
  <c r="AJ48" i="37"/>
  <c r="V57" i="37"/>
  <c r="G34" i="71"/>
  <c r="AC63" i="37"/>
  <c r="V19" i="81"/>
  <c r="S69" i="77"/>
  <c r="P69" i="76"/>
  <c r="T46" i="37"/>
  <c r="K61" i="71"/>
  <c r="AJ33" i="71"/>
  <c r="AI63" i="37"/>
  <c r="AG24" i="71"/>
  <c r="G63" i="37"/>
  <c r="AE59" i="71"/>
  <c r="AB57" i="71"/>
  <c r="Q38" i="37"/>
  <c r="Y15" i="77"/>
  <c r="X21" i="37"/>
  <c r="Y57" i="37"/>
  <c r="AE12" i="71"/>
  <c r="O66" i="37"/>
  <c r="T50" i="37"/>
  <c r="O17" i="37"/>
  <c r="AB9" i="77"/>
  <c r="AC27" i="37"/>
  <c r="R30" i="37"/>
  <c r="Y10" i="80"/>
  <c r="AG69" i="71"/>
  <c r="AA40" i="76"/>
  <c r="Z46" i="37"/>
  <c r="R25" i="71"/>
  <c r="I31" i="71"/>
  <c r="R26" i="76"/>
  <c r="E14" i="37"/>
  <c r="AH4" i="71"/>
  <c r="AI40" i="71"/>
  <c r="AA51" i="37"/>
  <c r="V52" i="81"/>
  <c r="AD41" i="37"/>
  <c r="V64" i="77"/>
  <c r="Z18" i="37"/>
  <c r="X60" i="76"/>
  <c r="V23" i="37"/>
  <c r="O54" i="37"/>
  <c r="H68" i="37"/>
  <c r="AH63" i="71"/>
  <c r="AD57" i="37"/>
  <c r="E22" i="71"/>
  <c r="T35" i="37"/>
  <c r="E4" i="71"/>
  <c r="K57" i="71"/>
  <c r="U65" i="37"/>
  <c r="M58" i="37"/>
  <c r="Z27" i="71"/>
  <c r="AG51" i="37"/>
  <c r="T24" i="37"/>
  <c r="M49" i="71"/>
  <c r="W49" i="71"/>
  <c r="F61" i="37"/>
  <c r="AB51" i="71"/>
  <c r="AD49" i="71"/>
  <c r="AC52" i="71"/>
  <c r="Y40" i="37"/>
  <c r="AH25" i="71"/>
  <c r="F67" i="37"/>
  <c r="P23" i="71"/>
  <c r="P45" i="71"/>
  <c r="Q62" i="76"/>
  <c r="W33" i="37"/>
  <c r="L7" i="37"/>
  <c r="L67" i="71"/>
  <c r="E68" i="37"/>
  <c r="S38" i="81"/>
  <c r="O9" i="37"/>
  <c r="W40" i="37"/>
  <c r="T25" i="37"/>
  <c r="AE46" i="71"/>
  <c r="AI62" i="71"/>
  <c r="AG39" i="71"/>
  <c r="Q16" i="37"/>
  <c r="U8" i="77"/>
  <c r="AA59" i="71"/>
  <c r="AJ31" i="71"/>
  <c r="AB67" i="37"/>
  <c r="AB75" i="77"/>
  <c r="T51" i="80"/>
  <c r="E54" i="71"/>
  <c r="AJ68" i="37"/>
  <c r="R7" i="37"/>
  <c r="W54" i="71"/>
  <c r="AD39" i="37"/>
  <c r="AC60" i="37"/>
  <c r="AI9" i="71"/>
  <c r="U48" i="76"/>
  <c r="T65" i="71"/>
  <c r="J26" i="37"/>
  <c r="AC38" i="37"/>
  <c r="U40" i="81"/>
  <c r="U39" i="71"/>
  <c r="E41" i="71"/>
  <c r="AJ21" i="71"/>
  <c r="T68" i="81"/>
  <c r="AD6" i="71"/>
  <c r="Q15" i="71"/>
  <c r="P67" i="37"/>
  <c r="J35" i="71"/>
  <c r="AD36" i="71"/>
  <c r="AC48" i="71"/>
  <c r="I29" i="71"/>
  <c r="Q35" i="76"/>
  <c r="I26" i="37"/>
  <c r="T45" i="76"/>
  <c r="W13" i="77"/>
  <c r="M56" i="37"/>
  <c r="R8" i="77"/>
  <c r="T11" i="81"/>
  <c r="AF26" i="71"/>
  <c r="AJ60" i="71"/>
  <c r="G62" i="37"/>
  <c r="Q23" i="71"/>
  <c r="I55" i="71"/>
  <c r="E47" i="71"/>
  <c r="T45" i="77"/>
  <c r="W29" i="71"/>
  <c r="G26" i="71"/>
  <c r="AC49" i="37"/>
  <c r="E4" i="37"/>
  <c r="AA29" i="71"/>
  <c r="E31" i="37"/>
  <c r="AG55" i="37"/>
  <c r="I25" i="71"/>
  <c r="W9" i="76"/>
  <c r="J33" i="71"/>
  <c r="N10" i="71"/>
  <c r="V45" i="81"/>
  <c r="V64" i="81"/>
  <c r="U11" i="76"/>
  <c r="T29" i="37"/>
  <c r="AA31" i="81"/>
  <c r="X4" i="76"/>
  <c r="AA38" i="81"/>
  <c r="AG4" i="71"/>
  <c r="AA39" i="80"/>
  <c r="P15" i="37"/>
  <c r="W33" i="76"/>
  <c r="X31" i="76"/>
  <c r="Y12" i="37"/>
  <c r="AE6" i="37"/>
  <c r="O47" i="37"/>
  <c r="F42" i="71"/>
  <c r="K61" i="37"/>
  <c r="AG22" i="37"/>
  <c r="S24" i="80"/>
  <c r="L27" i="71"/>
  <c r="Z12" i="80"/>
  <c r="Q31" i="37"/>
  <c r="AD70" i="77"/>
  <c r="AD41" i="71"/>
  <c r="AC39" i="76"/>
  <c r="T9" i="77"/>
  <c r="Q15" i="37"/>
  <c r="AB48" i="37"/>
  <c r="Q38" i="76"/>
  <c r="U25" i="81"/>
  <c r="AH19" i="37"/>
  <c r="H44" i="37"/>
  <c r="S59" i="77"/>
  <c r="R7" i="71"/>
  <c r="K53" i="71"/>
  <c r="T48" i="77"/>
  <c r="AB34" i="77"/>
  <c r="AC47" i="71"/>
  <c r="Y45" i="81"/>
  <c r="M5" i="71"/>
  <c r="Z61" i="76"/>
  <c r="O41" i="37"/>
  <c r="AE17" i="37"/>
  <c r="F7" i="37"/>
  <c r="E57" i="71"/>
  <c r="I28" i="71"/>
  <c r="Z37" i="77"/>
  <c r="S13" i="76"/>
  <c r="AC23" i="76"/>
  <c r="T49" i="37"/>
  <c r="Y37" i="71"/>
  <c r="Z44" i="77"/>
  <c r="AB40" i="81"/>
  <c r="Y50" i="77"/>
  <c r="V43" i="80"/>
  <c r="T41" i="37"/>
  <c r="AC11" i="37"/>
  <c r="N23" i="71"/>
  <c r="L69" i="71"/>
  <c r="AB45" i="77"/>
  <c r="G7" i="71"/>
  <c r="AJ30" i="71"/>
  <c r="V27" i="71"/>
  <c r="AH60" i="37"/>
  <c r="S12" i="80"/>
  <c r="V49" i="81"/>
  <c r="Y27" i="37"/>
  <c r="P24" i="71"/>
  <c r="F39" i="37"/>
  <c r="Y68" i="37"/>
  <c r="R24" i="71"/>
  <c r="W40" i="80"/>
  <c r="AG37" i="37"/>
  <c r="AE14" i="71"/>
  <c r="AF27" i="71"/>
  <c r="AG24" i="37"/>
  <c r="V60" i="76"/>
  <c r="U68" i="77"/>
  <c r="T38" i="81"/>
  <c r="W45" i="37"/>
  <c r="AA49" i="37"/>
  <c r="N64" i="71"/>
  <c r="E41" i="37"/>
  <c r="AF9" i="37"/>
  <c r="AD65" i="37"/>
  <c r="Z38" i="71"/>
  <c r="V24" i="37"/>
  <c r="AB39" i="71"/>
  <c r="AI46" i="71"/>
  <c r="S27" i="76"/>
  <c r="K54" i="37"/>
  <c r="K51" i="71"/>
  <c r="AA55" i="37"/>
  <c r="P25" i="71"/>
  <c r="AA52" i="71"/>
  <c r="S35" i="76"/>
  <c r="AA56" i="37"/>
  <c r="Z46" i="77"/>
  <c r="Y9" i="37"/>
  <c r="W17" i="37"/>
  <c r="T39" i="71"/>
  <c r="W32" i="71"/>
  <c r="F68" i="71"/>
  <c r="M69" i="37"/>
  <c r="AG8" i="37"/>
  <c r="Q8" i="37"/>
  <c r="Z61" i="71"/>
  <c r="G64" i="37"/>
  <c r="AH10" i="71"/>
  <c r="V38" i="37"/>
  <c r="M7" i="37"/>
  <c r="T19" i="81"/>
  <c r="AC5" i="77"/>
  <c r="G45" i="71"/>
  <c r="X64" i="37"/>
  <c r="AI24" i="71"/>
  <c r="V55" i="37"/>
  <c r="I34" i="37"/>
  <c r="AJ36" i="37"/>
  <c r="V39" i="76"/>
  <c r="Y6" i="37"/>
  <c r="K7" i="37"/>
  <c r="AE61" i="71"/>
  <c r="R75" i="77"/>
  <c r="AD66" i="71"/>
  <c r="Z17" i="37"/>
  <c r="AG31" i="71"/>
  <c r="AG13" i="71"/>
  <c r="M22" i="37"/>
  <c r="Z52" i="37"/>
  <c r="H18" i="37"/>
  <c r="R56" i="37"/>
  <c r="U29" i="37"/>
  <c r="W51" i="71"/>
  <c r="T7" i="81"/>
  <c r="AB12" i="71"/>
  <c r="Q21" i="37"/>
  <c r="W45" i="71"/>
  <c r="T69" i="71"/>
  <c r="U66" i="71"/>
  <c r="AA16" i="71"/>
  <c r="S28" i="71"/>
  <c r="X69" i="71"/>
  <c r="T58" i="37"/>
  <c r="X60" i="71"/>
  <c r="Q66" i="37"/>
  <c r="V56" i="71"/>
  <c r="R45" i="71"/>
  <c r="AH40" i="71"/>
  <c r="F67" i="71"/>
  <c r="V60" i="37"/>
  <c r="M38" i="71"/>
  <c r="Y33" i="37"/>
  <c r="O25" i="37"/>
  <c r="X40" i="80"/>
  <c r="W58" i="76"/>
  <c r="U31" i="71"/>
  <c r="Q55" i="37"/>
  <c r="U4" i="37"/>
  <c r="V21" i="71"/>
  <c r="V36" i="37"/>
  <c r="AE32" i="71"/>
  <c r="AD52" i="37"/>
  <c r="T38" i="77"/>
  <c r="AG52" i="71"/>
  <c r="X67" i="71"/>
  <c r="P35" i="71"/>
  <c r="X52" i="37"/>
  <c r="W6" i="81"/>
  <c r="R57" i="77"/>
  <c r="AD45" i="71"/>
  <c r="J63" i="71"/>
  <c r="L29" i="71"/>
  <c r="U39" i="37"/>
  <c r="V49" i="71"/>
  <c r="P48" i="76"/>
  <c r="AA12" i="71"/>
  <c r="L18" i="37"/>
  <c r="AB42" i="71"/>
  <c r="V17" i="81"/>
  <c r="AE47" i="71"/>
  <c r="H62" i="37"/>
  <c r="U56" i="71"/>
  <c r="Z33" i="71"/>
  <c r="Q27" i="37"/>
  <c r="M66" i="71"/>
  <c r="P50" i="37"/>
  <c r="T27" i="76"/>
  <c r="X28" i="37"/>
  <c r="Z21" i="71"/>
  <c r="AE33" i="37"/>
  <c r="S46" i="77"/>
  <c r="T25" i="76"/>
  <c r="S31" i="76"/>
  <c r="T11" i="37"/>
  <c r="N21" i="37"/>
  <c r="AJ40" i="37"/>
  <c r="X57" i="77"/>
  <c r="S24" i="81"/>
  <c r="S56" i="71"/>
  <c r="Z64" i="37"/>
  <c r="L16" i="71"/>
  <c r="AD8" i="77"/>
  <c r="H43" i="71"/>
  <c r="AJ27" i="71"/>
  <c r="F20" i="71"/>
  <c r="S42" i="71"/>
  <c r="K14" i="37"/>
  <c r="K34" i="71"/>
  <c r="Y12" i="76"/>
  <c r="Y23" i="37"/>
  <c r="AF36" i="37"/>
  <c r="W15" i="80"/>
  <c r="AC40" i="77"/>
  <c r="S37" i="77"/>
  <c r="AD14" i="37"/>
  <c r="Z5" i="77"/>
  <c r="G49" i="71"/>
  <c r="S65" i="37"/>
  <c r="W14" i="71"/>
  <c r="J67" i="71"/>
  <c r="S64" i="81"/>
  <c r="S46" i="37"/>
  <c r="AD22" i="76"/>
  <c r="V55" i="81"/>
  <c r="AG29" i="71"/>
  <c r="E63" i="37"/>
  <c r="V21" i="80"/>
  <c r="O35" i="71"/>
  <c r="I58" i="37"/>
  <c r="L6" i="37"/>
  <c r="AC24" i="77"/>
  <c r="O50" i="71"/>
  <c r="AC19" i="71"/>
  <c r="X31" i="77"/>
  <c r="Z31" i="71"/>
  <c r="E56" i="71"/>
  <c r="M25" i="37"/>
  <c r="T57" i="76"/>
  <c r="AC58" i="71"/>
  <c r="Q64" i="71"/>
  <c r="AD56" i="37"/>
  <c r="O43" i="37"/>
  <c r="O38" i="71"/>
  <c r="U18" i="80"/>
  <c r="R18" i="76"/>
  <c r="AG50" i="71"/>
  <c r="Q68" i="71"/>
  <c r="W26" i="71"/>
  <c r="S10" i="71"/>
  <c r="AD16" i="37"/>
  <c r="AA14" i="71"/>
  <c r="R24" i="76"/>
  <c r="AC22" i="77"/>
  <c r="Y11" i="71"/>
  <c r="Z65" i="37"/>
  <c r="P63" i="76"/>
  <c r="AA8" i="77"/>
  <c r="R60" i="71"/>
  <c r="I30" i="71"/>
  <c r="S30" i="76"/>
  <c r="AE13" i="37"/>
  <c r="X56" i="71"/>
  <c r="AA46" i="37"/>
  <c r="AA65" i="76"/>
  <c r="V39" i="81"/>
  <c r="P12" i="37"/>
  <c r="AA63" i="81"/>
  <c r="O65" i="71"/>
  <c r="H17" i="37"/>
  <c r="AH12" i="37"/>
  <c r="L4" i="71"/>
  <c r="S43" i="71"/>
  <c r="Y15" i="80"/>
  <c r="G6" i="71"/>
  <c r="Q33" i="37"/>
  <c r="AB7" i="37"/>
  <c r="AC15" i="37"/>
  <c r="V54" i="81"/>
  <c r="E26" i="37"/>
  <c r="Z40" i="81"/>
  <c r="Z65" i="77"/>
  <c r="W48" i="80"/>
  <c r="M62" i="71"/>
  <c r="T16" i="71"/>
  <c r="V30" i="77"/>
  <c r="P43" i="37"/>
  <c r="AC9" i="71"/>
  <c r="Y27" i="77"/>
  <c r="I20" i="71"/>
  <c r="AA7" i="37"/>
  <c r="T26" i="76"/>
  <c r="G9" i="71"/>
  <c r="W59" i="71"/>
  <c r="Y56" i="81"/>
  <c r="Q39" i="76"/>
  <c r="V45" i="71"/>
  <c r="R72" i="76"/>
  <c r="Z7" i="77"/>
  <c r="K4" i="37"/>
  <c r="G30" i="37"/>
  <c r="J60" i="37"/>
  <c r="Q68" i="76"/>
  <c r="AI29" i="71"/>
  <c r="AF23" i="37"/>
  <c r="G69" i="71"/>
  <c r="AE15" i="71"/>
  <c r="AC65" i="37"/>
  <c r="R67" i="77"/>
  <c r="M9" i="71"/>
  <c r="AD30" i="37"/>
  <c r="M22" i="71"/>
  <c r="R8" i="76"/>
  <c r="J64" i="71"/>
  <c r="AE29" i="37"/>
  <c r="Q66" i="71"/>
  <c r="Q46" i="71"/>
  <c r="T75" i="76"/>
  <c r="AE47" i="37"/>
  <c r="X35" i="80"/>
  <c r="U25" i="76"/>
  <c r="Y7" i="37"/>
  <c r="N69" i="37"/>
  <c r="AA4" i="37"/>
  <c r="F65" i="37"/>
  <c r="AA26" i="37"/>
  <c r="U27" i="77"/>
  <c r="AF13" i="37"/>
  <c r="S13" i="81"/>
  <c r="V12" i="81"/>
  <c r="AB25" i="71"/>
  <c r="AG63" i="71"/>
  <c r="AI37" i="37"/>
  <c r="AJ11" i="71"/>
  <c r="S39" i="77"/>
  <c r="L19" i="37"/>
  <c r="K23" i="71"/>
  <c r="Q53" i="71"/>
  <c r="J41" i="71"/>
  <c r="O32" i="71"/>
  <c r="S45" i="81"/>
  <c r="J16" i="71"/>
  <c r="Y28" i="37"/>
  <c r="X16" i="37"/>
  <c r="AH32" i="37"/>
  <c r="AB16" i="37"/>
  <c r="T66" i="71"/>
  <c r="AC70" i="77"/>
  <c r="Z35" i="76"/>
  <c r="AF41" i="37"/>
  <c r="AE55" i="71"/>
  <c r="AH11" i="37"/>
  <c r="AF48" i="37"/>
  <c r="AF38" i="37"/>
  <c r="AG44" i="71"/>
  <c r="S52" i="80"/>
  <c r="E58" i="37"/>
  <c r="V9" i="71"/>
  <c r="Z49" i="37"/>
  <c r="U20" i="37"/>
  <c r="R10" i="71"/>
  <c r="H42" i="37"/>
  <c r="AB55" i="77"/>
  <c r="AE46" i="37"/>
  <c r="AH28" i="37"/>
  <c r="L10" i="37"/>
  <c r="H45" i="37"/>
  <c r="F13" i="71"/>
  <c r="W60" i="37"/>
  <c r="V33" i="76"/>
  <c r="AC47" i="37"/>
  <c r="O46" i="37"/>
  <c r="O44" i="37"/>
  <c r="P40" i="76"/>
  <c r="H27" i="71"/>
  <c r="T39" i="37"/>
  <c r="E34" i="37"/>
  <c r="W19" i="80"/>
  <c r="R48" i="76"/>
  <c r="X56" i="37"/>
  <c r="AH5" i="37"/>
  <c r="Q58" i="76"/>
  <c r="AH53" i="37"/>
  <c r="AB61" i="37"/>
  <c r="AB34" i="37"/>
  <c r="E60" i="37"/>
  <c r="M23" i="71"/>
  <c r="M48" i="37"/>
  <c r="P52" i="37"/>
  <c r="R41" i="76"/>
  <c r="W27" i="76"/>
  <c r="AC55" i="77"/>
  <c r="N44" i="37"/>
  <c r="R26" i="77"/>
  <c r="U55" i="71"/>
  <c r="E62" i="37"/>
  <c r="W47" i="37"/>
  <c r="AI56" i="37"/>
  <c r="R23" i="71"/>
  <c r="AD54" i="71"/>
  <c r="Y32" i="77"/>
  <c r="O27" i="37"/>
  <c r="AI26" i="37"/>
  <c r="AI7" i="71"/>
  <c r="AH10" i="37"/>
  <c r="S16" i="37"/>
  <c r="AA10" i="37"/>
  <c r="AB17" i="71"/>
  <c r="I42" i="37"/>
  <c r="U37" i="80"/>
  <c r="AE56" i="71"/>
  <c r="AE68" i="37"/>
  <c r="AC41" i="71"/>
  <c r="AA31" i="76"/>
  <c r="W59" i="81"/>
  <c r="V51" i="80"/>
  <c r="X37" i="81"/>
  <c r="V75" i="77"/>
  <c r="E19" i="71"/>
  <c r="AD40" i="76"/>
  <c r="AF12" i="77"/>
  <c r="Q6" i="37"/>
  <c r="V25" i="81"/>
  <c r="W20" i="71"/>
  <c r="AJ17" i="37"/>
  <c r="AD22" i="37"/>
  <c r="AA31" i="77"/>
  <c r="M65" i="37"/>
  <c r="L33" i="37"/>
  <c r="E39" i="37"/>
  <c r="J66" i="37"/>
  <c r="R38" i="77"/>
  <c r="I10" i="71"/>
  <c r="AG17" i="37"/>
  <c r="AC44" i="71"/>
  <c r="AB24" i="37"/>
  <c r="T72" i="76"/>
  <c r="P31" i="37"/>
  <c r="H9" i="71"/>
  <c r="AA12" i="77"/>
  <c r="X16" i="76"/>
  <c r="AI57" i="37"/>
  <c r="S59" i="81"/>
  <c r="S15" i="71"/>
  <c r="S29" i="37"/>
  <c r="X46" i="71"/>
  <c r="AD51" i="71"/>
  <c r="U10" i="71"/>
  <c r="AH5" i="71"/>
  <c r="Y57" i="80"/>
  <c r="Z7" i="71"/>
  <c r="P28" i="76"/>
  <c r="Q32" i="76"/>
  <c r="K67" i="71"/>
  <c r="X7" i="77"/>
  <c r="Q72" i="76"/>
  <c r="AG19" i="37"/>
  <c r="X58" i="37"/>
  <c r="V16" i="71"/>
  <c r="M32" i="71"/>
  <c r="S50" i="77"/>
  <c r="Z51" i="37"/>
  <c r="I57" i="71"/>
  <c r="G23" i="71"/>
  <c r="W25" i="80"/>
  <c r="AE64" i="37"/>
  <c r="AJ22" i="71"/>
  <c r="T12" i="76"/>
  <c r="E23" i="71"/>
  <c r="X16" i="71"/>
  <c r="AE41" i="37"/>
  <c r="Q48" i="37"/>
  <c r="AD39" i="71"/>
  <c r="F11" i="37"/>
  <c r="O68" i="71"/>
  <c r="S4" i="80"/>
  <c r="AB23" i="71"/>
  <c r="P31" i="71"/>
  <c r="Z13" i="77"/>
  <c r="N16" i="37"/>
  <c r="AI69" i="71"/>
  <c r="R73" i="76"/>
  <c r="G65" i="37"/>
  <c r="AC4" i="37"/>
  <c r="U44" i="71"/>
  <c r="H36" i="37"/>
  <c r="Z69" i="77"/>
  <c r="AH16" i="71"/>
  <c r="H67" i="37"/>
  <c r="AA64" i="76"/>
  <c r="G14" i="37"/>
  <c r="AF18" i="37"/>
  <c r="AE50" i="37"/>
  <c r="S66" i="76"/>
  <c r="AD20" i="71"/>
  <c r="T44" i="77"/>
  <c r="G22" i="37"/>
  <c r="I50" i="71"/>
  <c r="Z65" i="71"/>
  <c r="S51" i="71"/>
  <c r="U44" i="76"/>
  <c r="X34" i="71"/>
  <c r="W63" i="76"/>
  <c r="U33" i="77"/>
  <c r="AA24" i="77"/>
  <c r="V59" i="37"/>
  <c r="AC28" i="77"/>
  <c r="Z29" i="81"/>
  <c r="AE69" i="77"/>
  <c r="O30" i="71"/>
  <c r="AB58" i="76"/>
  <c r="X62" i="81"/>
  <c r="R37" i="37"/>
  <c r="X37" i="76"/>
  <c r="Y13" i="76"/>
  <c r="AB58" i="37"/>
  <c r="S26" i="80"/>
  <c r="W4" i="76"/>
  <c r="AJ25" i="37"/>
  <c r="W71" i="77"/>
  <c r="T14" i="71"/>
  <c r="X12" i="37"/>
  <c r="AE44" i="37"/>
  <c r="Q16" i="76"/>
  <c r="L24" i="37"/>
  <c r="AA62" i="71"/>
  <c r="V41" i="71"/>
  <c r="S13" i="71"/>
  <c r="W60" i="77"/>
  <c r="U5" i="77"/>
  <c r="AD55" i="71"/>
  <c r="S30" i="37"/>
  <c r="Z63" i="71"/>
  <c r="F19" i="37"/>
  <c r="T67" i="81"/>
  <c r="AH66" i="71"/>
  <c r="AC40" i="37"/>
  <c r="S23" i="81"/>
  <c r="AH48" i="37"/>
  <c r="AA34" i="71"/>
  <c r="AE40" i="37"/>
  <c r="AC8" i="77"/>
  <c r="AB4" i="37"/>
  <c r="V75" i="76"/>
  <c r="AJ10" i="71"/>
  <c r="X47" i="76"/>
  <c r="Z60" i="77"/>
  <c r="X31" i="80"/>
  <c r="X51" i="77"/>
  <c r="R67" i="71"/>
  <c r="M35" i="37"/>
  <c r="S53" i="37"/>
  <c r="AH67" i="37"/>
  <c r="V49" i="80"/>
  <c r="AB34" i="71"/>
  <c r="X19" i="76"/>
  <c r="N29" i="37"/>
  <c r="X9" i="76"/>
  <c r="T6" i="71"/>
  <c r="Z32" i="37"/>
  <c r="Y41" i="81"/>
  <c r="W7" i="71"/>
  <c r="K27" i="71"/>
  <c r="Q67" i="37"/>
  <c r="AD67" i="37"/>
  <c r="Z70" i="77"/>
  <c r="Y58" i="80"/>
  <c r="AC30" i="77"/>
  <c r="AA22" i="71"/>
  <c r="AE65" i="37"/>
  <c r="AA63" i="76"/>
  <c r="AC47" i="76"/>
  <c r="N49" i="71"/>
  <c r="S22" i="81"/>
  <c r="V65" i="76"/>
  <c r="X52" i="80"/>
  <c r="Y48" i="76"/>
  <c r="P61" i="37"/>
  <c r="U28" i="37"/>
  <c r="AC69" i="76"/>
  <c r="Z36" i="76"/>
  <c r="Z50" i="77"/>
  <c r="E13" i="71"/>
  <c r="K12" i="71"/>
  <c r="AE61" i="77"/>
  <c r="AA70" i="76"/>
  <c r="P34" i="37"/>
  <c r="P54" i="37"/>
  <c r="J45" i="37"/>
  <c r="O19" i="37"/>
  <c r="AI15" i="71"/>
  <c r="S46" i="81"/>
  <c r="W13" i="81"/>
  <c r="AG48" i="77"/>
  <c r="Y54" i="77"/>
  <c r="Q25" i="37"/>
  <c r="X41" i="80"/>
  <c r="T60" i="71"/>
  <c r="Z38" i="37"/>
  <c r="G52" i="71"/>
  <c r="P24" i="76"/>
  <c r="Y49" i="77"/>
  <c r="Z46" i="71"/>
  <c r="AB40" i="71"/>
  <c r="T18" i="81"/>
  <c r="S66" i="81"/>
  <c r="AG34" i="37"/>
  <c r="T6" i="76"/>
  <c r="S60" i="80"/>
  <c r="AJ37" i="71"/>
  <c r="Y36" i="37"/>
  <c r="R50" i="37"/>
  <c r="AG12" i="71"/>
  <c r="T71" i="77"/>
  <c r="P39" i="76"/>
  <c r="O63" i="37"/>
  <c r="R10" i="37"/>
  <c r="T8" i="76"/>
  <c r="AE62" i="71"/>
  <c r="M33" i="71"/>
  <c r="AB24" i="71"/>
  <c r="S54" i="71"/>
  <c r="AE17" i="71"/>
  <c r="E6" i="71"/>
  <c r="T40" i="81"/>
  <c r="T68" i="80"/>
  <c r="U6" i="81"/>
  <c r="V30" i="80"/>
  <c r="P38" i="71"/>
  <c r="I33" i="37"/>
  <c r="AH44" i="37"/>
  <c r="S50" i="71"/>
  <c r="AA25" i="71"/>
  <c r="S58" i="81"/>
  <c r="K26" i="37"/>
  <c r="H61" i="71"/>
  <c r="V41" i="80"/>
  <c r="P14" i="71"/>
  <c r="AC6" i="71"/>
  <c r="J23" i="37"/>
  <c r="H39" i="71"/>
  <c r="P17" i="76"/>
  <c r="AI67" i="37"/>
  <c r="X65" i="37"/>
  <c r="AH56" i="71"/>
  <c r="AJ25" i="71"/>
  <c r="S50" i="37"/>
  <c r="AC13" i="71"/>
  <c r="V42" i="77"/>
  <c r="AJ19" i="37"/>
  <c r="R60" i="77"/>
  <c r="T29" i="80"/>
  <c r="AD21" i="71"/>
  <c r="Y62" i="77"/>
  <c r="O24" i="71"/>
  <c r="Y73" i="76"/>
  <c r="S7" i="71"/>
  <c r="V46" i="81"/>
  <c r="W63" i="71"/>
  <c r="X73" i="76"/>
  <c r="V52" i="77"/>
  <c r="I50" i="37"/>
  <c r="U33" i="37"/>
  <c r="AC39" i="37"/>
  <c r="Y6" i="77"/>
  <c r="T4" i="77"/>
  <c r="E38" i="37"/>
  <c r="O20" i="71"/>
  <c r="G22" i="71"/>
  <c r="S15" i="77"/>
  <c r="G8" i="71"/>
  <c r="U67" i="80"/>
  <c r="Q19" i="71"/>
  <c r="V74" i="77"/>
  <c r="Z41" i="71"/>
  <c r="R53" i="71"/>
  <c r="O57" i="71"/>
  <c r="U28" i="71"/>
  <c r="Q5" i="76"/>
  <c r="AJ37" i="37"/>
  <c r="AA67" i="37"/>
  <c r="M38" i="37"/>
  <c r="V48" i="37"/>
  <c r="M67" i="37"/>
  <c r="AF53" i="71"/>
  <c r="Y59" i="71"/>
  <c r="U66" i="76"/>
  <c r="X50" i="77"/>
  <c r="AF20" i="37"/>
  <c r="U30" i="76"/>
  <c r="Y30" i="71"/>
  <c r="S53" i="71"/>
  <c r="X52" i="71"/>
  <c r="I68" i="37"/>
  <c r="U66" i="80"/>
  <c r="V27" i="81"/>
  <c r="T31" i="71"/>
  <c r="AC6" i="37"/>
  <c r="AI64" i="71"/>
  <c r="AE48" i="71"/>
  <c r="Z45" i="37"/>
  <c r="W8" i="80"/>
  <c r="Q26" i="71"/>
  <c r="U8" i="80"/>
  <c r="AJ23" i="37"/>
  <c r="T33" i="80"/>
  <c r="X59" i="76"/>
  <c r="L61" i="37"/>
  <c r="T59" i="80"/>
  <c r="AF51" i="37"/>
  <c r="AG9" i="37"/>
  <c r="AC35" i="71"/>
  <c r="K56" i="37"/>
  <c r="Y58" i="76"/>
  <c r="U36" i="71"/>
  <c r="K48" i="71"/>
  <c r="O26" i="37"/>
  <c r="AI37" i="71"/>
  <c r="Q11" i="71"/>
  <c r="F62" i="37"/>
  <c r="AE75" i="77"/>
  <c r="AI28" i="37"/>
  <c r="L5" i="37"/>
  <c r="W10" i="76"/>
  <c r="W39" i="37"/>
  <c r="S73" i="76"/>
  <c r="O55" i="71"/>
  <c r="W15" i="77"/>
  <c r="S67" i="76"/>
  <c r="AB66" i="77"/>
  <c r="U60" i="80"/>
  <c r="Y38" i="77"/>
  <c r="Q18" i="71"/>
  <c r="T46" i="76"/>
  <c r="R53" i="37"/>
  <c r="R11" i="77"/>
  <c r="AB43" i="71"/>
  <c r="AE25" i="71"/>
  <c r="L43" i="71"/>
  <c r="Z67" i="37"/>
  <c r="R42" i="71"/>
  <c r="E15" i="71"/>
  <c r="AI18" i="71"/>
  <c r="Y43" i="80"/>
  <c r="AB27" i="76"/>
  <c r="R52" i="77"/>
  <c r="AF6" i="71"/>
  <c r="S22" i="37"/>
  <c r="AA20" i="37"/>
  <c r="F50" i="37"/>
  <c r="AI59" i="37"/>
  <c r="W33" i="71"/>
  <c r="W21" i="76"/>
  <c r="K33" i="37"/>
  <c r="M66" i="37"/>
  <c r="AB61" i="77"/>
  <c r="AE58" i="37"/>
  <c r="U23" i="80"/>
  <c r="AC61" i="77"/>
  <c r="AE34" i="37"/>
  <c r="Q14" i="37"/>
  <c r="G32" i="37"/>
  <c r="Z26" i="76"/>
  <c r="E43" i="37"/>
  <c r="AH7" i="71"/>
  <c r="V36" i="77"/>
  <c r="AI30" i="71"/>
  <c r="W10" i="81"/>
  <c r="Y66" i="81"/>
  <c r="E33" i="71"/>
  <c r="I47" i="71"/>
  <c r="U10" i="81"/>
  <c r="P16" i="76"/>
  <c r="J32" i="71"/>
  <c r="X35" i="37"/>
  <c r="R35" i="37"/>
  <c r="AI17" i="37"/>
  <c r="U28" i="76"/>
  <c r="E20" i="37"/>
  <c r="S48" i="80"/>
  <c r="I33" i="71"/>
  <c r="AG27" i="37"/>
  <c r="S68" i="71"/>
  <c r="AF47" i="71"/>
  <c r="Y4" i="76"/>
  <c r="H33" i="71"/>
  <c r="W13" i="37"/>
  <c r="V11" i="81"/>
  <c r="Q17" i="37"/>
  <c r="AB29" i="71"/>
  <c r="AC66" i="77"/>
  <c r="G57" i="71"/>
  <c r="I7" i="71"/>
  <c r="Q62" i="37"/>
  <c r="Z44" i="37"/>
  <c r="Y28" i="76"/>
  <c r="L23" i="71"/>
  <c r="K44" i="71"/>
  <c r="R6" i="77"/>
  <c r="V29" i="81"/>
  <c r="T51" i="77"/>
  <c r="T46" i="81"/>
  <c r="W5" i="76"/>
  <c r="S19" i="80"/>
  <c r="S63" i="76"/>
  <c r="S45" i="77"/>
  <c r="AB15" i="37"/>
  <c r="X67" i="81"/>
  <c r="AB60" i="80"/>
  <c r="V39" i="77"/>
  <c r="AC21" i="37"/>
  <c r="V58" i="37"/>
  <c r="K25" i="71"/>
  <c r="Q47" i="37"/>
  <c r="AE67" i="71"/>
  <c r="W27" i="80"/>
  <c r="T26" i="71"/>
  <c r="E46" i="71"/>
  <c r="AH44" i="71"/>
  <c r="S17" i="76"/>
  <c r="Z49" i="81"/>
  <c r="U56" i="80"/>
  <c r="W47" i="77"/>
  <c r="I66" i="71"/>
  <c r="AA50" i="71"/>
  <c r="L48" i="37"/>
  <c r="L34" i="71"/>
  <c r="L24" i="71"/>
  <c r="E42" i="37"/>
  <c r="U37" i="76"/>
  <c r="F32" i="37"/>
  <c r="H28" i="37"/>
  <c r="R70" i="76"/>
  <c r="U18" i="76"/>
  <c r="AE28" i="71"/>
  <c r="W54" i="37"/>
  <c r="AF58" i="71"/>
  <c r="AC56" i="37"/>
  <c r="V61" i="71"/>
  <c r="S41" i="80"/>
  <c r="Y36" i="71"/>
  <c r="AF39" i="37"/>
  <c r="O23" i="37"/>
  <c r="AD50" i="71"/>
  <c r="K38" i="37"/>
  <c r="X12" i="71"/>
  <c r="N37" i="37"/>
  <c r="AB49" i="37"/>
  <c r="X35" i="71"/>
  <c r="U38" i="71"/>
  <c r="I65" i="37"/>
  <c r="AJ7" i="71"/>
  <c r="X51" i="71"/>
  <c r="L25" i="37"/>
  <c r="T61" i="71"/>
  <c r="E27" i="37"/>
  <c r="T63" i="76"/>
  <c r="AG39" i="37"/>
  <c r="AF66" i="37"/>
  <c r="E25" i="71"/>
  <c r="T24" i="77"/>
  <c r="AD18" i="37"/>
  <c r="S20" i="81"/>
  <c r="L34" i="37"/>
  <c r="AJ35" i="37"/>
  <c r="W24" i="71"/>
  <c r="W22" i="80"/>
  <c r="V10" i="37"/>
  <c r="V68" i="80"/>
  <c r="R9" i="76"/>
  <c r="X46" i="37"/>
  <c r="U45" i="76"/>
  <c r="AC63" i="77"/>
  <c r="W54" i="81"/>
  <c r="AB20" i="71"/>
  <c r="X29" i="37"/>
  <c r="AE31" i="71"/>
  <c r="Y61" i="76"/>
  <c r="M14" i="71"/>
  <c r="W44" i="77"/>
  <c r="Q64" i="76"/>
  <c r="M12" i="71"/>
  <c r="AH30" i="71"/>
  <c r="AI16" i="37"/>
  <c r="T23" i="76"/>
  <c r="S7" i="76"/>
  <c r="AJ38" i="37"/>
  <c r="J58" i="37"/>
  <c r="F45" i="71"/>
  <c r="V58" i="77"/>
  <c r="X26" i="81"/>
  <c r="P8" i="71"/>
  <c r="H26" i="37"/>
  <c r="W53" i="80"/>
  <c r="W24" i="76"/>
  <c r="P27" i="71"/>
  <c r="AF60" i="71"/>
  <c r="AD17" i="71"/>
  <c r="AG7" i="77"/>
  <c r="P67" i="76"/>
  <c r="G35" i="37"/>
  <c r="AI45" i="71"/>
  <c r="Y32" i="71"/>
  <c r="W6" i="76"/>
  <c r="R10" i="77"/>
  <c r="V48" i="81"/>
  <c r="AI20" i="37"/>
  <c r="W28" i="37"/>
  <c r="Z24" i="37"/>
  <c r="Y23" i="77"/>
  <c r="W56" i="76"/>
  <c r="R46" i="37"/>
  <c r="T25" i="71"/>
  <c r="U42" i="71"/>
  <c r="Q57" i="71"/>
  <c r="T46" i="71"/>
  <c r="AF19" i="37"/>
  <c r="N48" i="71"/>
  <c r="U63" i="37"/>
  <c r="H56" i="37"/>
  <c r="AC12" i="77"/>
  <c r="AC53" i="77"/>
  <c r="E29" i="71"/>
  <c r="L54" i="71"/>
  <c r="H37" i="37"/>
  <c r="U20" i="71"/>
  <c r="AC35" i="77"/>
  <c r="Y18" i="81"/>
  <c r="AD65" i="71"/>
  <c r="R74" i="77"/>
  <c r="V17" i="76"/>
  <c r="L9" i="37"/>
  <c r="U41" i="71"/>
  <c r="J64" i="37"/>
  <c r="Y67" i="37"/>
  <c r="N59" i="37"/>
  <c r="H14" i="71"/>
  <c r="E59" i="71"/>
  <c r="Z41" i="37"/>
  <c r="Q59" i="71"/>
  <c r="T51" i="37"/>
  <c r="Y47" i="37"/>
  <c r="AB27" i="71"/>
  <c r="S23" i="37"/>
  <c r="Q46" i="76"/>
  <c r="Y34" i="71"/>
  <c r="X5" i="37"/>
  <c r="AF11" i="37"/>
  <c r="W44" i="71"/>
  <c r="AI14" i="71"/>
  <c r="G35" i="71"/>
  <c r="W19" i="71"/>
  <c r="W6" i="71"/>
  <c r="AJ58" i="37"/>
  <c r="R37" i="71"/>
  <c r="U27" i="37"/>
  <c r="L68" i="71"/>
  <c r="N9" i="37"/>
  <c r="AH56" i="37"/>
  <c r="Q59" i="37"/>
  <c r="AG33" i="71"/>
  <c r="AD38" i="37"/>
  <c r="AB63" i="37"/>
  <c r="X17" i="37"/>
  <c r="W69" i="37"/>
  <c r="W18" i="37"/>
  <c r="W33" i="77"/>
  <c r="S55" i="80"/>
  <c r="AD43" i="71"/>
  <c r="V18" i="37"/>
  <c r="V15" i="71"/>
  <c r="T61" i="76"/>
  <c r="N44" i="71"/>
  <c r="N4" i="71"/>
  <c r="AH49" i="71"/>
  <c r="Z41" i="77"/>
  <c r="N61" i="71"/>
  <c r="J21" i="37"/>
  <c r="T68" i="77"/>
  <c r="AG33" i="37"/>
  <c r="AI34" i="71"/>
  <c r="Q56" i="37"/>
  <c r="AF53" i="37"/>
  <c r="AG67" i="71"/>
  <c r="AA31" i="71"/>
  <c r="P11" i="71"/>
  <c r="AF49" i="71"/>
  <c r="AA23" i="37"/>
  <c r="N56" i="71"/>
  <c r="I46" i="71"/>
  <c r="F30" i="37"/>
  <c r="AC20" i="37"/>
  <c r="N15" i="37"/>
  <c r="W11" i="80"/>
  <c r="G59" i="71"/>
  <c r="Z75" i="76"/>
  <c r="R30" i="76"/>
  <c r="AF7" i="37"/>
  <c r="U45" i="80"/>
  <c r="H58" i="71"/>
  <c r="S49" i="71"/>
  <c r="L68" i="37"/>
  <c r="J13" i="71"/>
  <c r="AI49" i="37"/>
  <c r="X7" i="71"/>
  <c r="U12" i="37"/>
  <c r="S47" i="77"/>
  <c r="G10" i="71"/>
  <c r="S58" i="77"/>
  <c r="AJ26" i="37"/>
  <c r="AH4" i="37"/>
  <c r="U73" i="77"/>
  <c r="F29" i="37"/>
  <c r="AE36" i="37"/>
  <c r="AC43" i="71"/>
  <c r="P37" i="71"/>
  <c r="L62" i="71"/>
  <c r="AH60" i="71"/>
  <c r="AC67" i="71"/>
  <c r="AJ8" i="71"/>
  <c r="X30" i="76"/>
  <c r="X48" i="37"/>
  <c r="AI47" i="37"/>
  <c r="T60" i="76"/>
  <c r="I56" i="71"/>
  <c r="T37" i="80"/>
  <c r="S55" i="77"/>
  <c r="X73" i="77"/>
  <c r="F39" i="71"/>
  <c r="M40" i="71"/>
  <c r="I51" i="37"/>
  <c r="M28" i="37"/>
  <c r="T53" i="77"/>
  <c r="G15" i="71"/>
  <c r="AB11" i="37"/>
  <c r="T68" i="37"/>
  <c r="L20" i="37"/>
  <c r="S46" i="76"/>
  <c r="O53" i="37"/>
  <c r="S14" i="77"/>
  <c r="Z9" i="76"/>
  <c r="AC61" i="37"/>
  <c r="X26" i="76"/>
  <c r="AA44" i="71"/>
  <c r="AA30" i="76"/>
  <c r="L66" i="71"/>
  <c r="AI44" i="71"/>
  <c r="O51" i="71"/>
  <c r="AA11" i="37"/>
  <c r="T62" i="71"/>
  <c r="AJ53" i="37"/>
  <c r="AE37" i="71"/>
  <c r="AB17" i="81"/>
  <c r="AA57" i="76"/>
  <c r="Y58" i="71"/>
  <c r="S33" i="80"/>
  <c r="AJ39" i="71"/>
  <c r="AF68" i="37"/>
  <c r="L32" i="71"/>
  <c r="Z54" i="77"/>
  <c r="AD20" i="37"/>
  <c r="T70" i="76"/>
  <c r="S5" i="81"/>
  <c r="R34" i="37"/>
  <c r="E17" i="37"/>
  <c r="Z38" i="77"/>
  <c r="AJ20" i="37"/>
  <c r="Y26" i="77"/>
  <c r="W30" i="77"/>
  <c r="O11" i="37"/>
  <c r="V65" i="81"/>
  <c r="N58" i="71"/>
  <c r="W38" i="80"/>
  <c r="P21" i="71"/>
  <c r="R47" i="77"/>
  <c r="X9" i="37"/>
  <c r="AG57" i="37"/>
  <c r="AD36" i="77"/>
  <c r="U63" i="81"/>
  <c r="W65" i="71"/>
  <c r="L58" i="71"/>
  <c r="Z12" i="77"/>
  <c r="AA65" i="77"/>
  <c r="E53" i="71"/>
  <c r="AC62" i="71"/>
  <c r="AA37" i="76"/>
  <c r="AD31" i="37"/>
  <c r="V42" i="80"/>
  <c r="AI49" i="71"/>
  <c r="AF21" i="37"/>
  <c r="AA58" i="71"/>
  <c r="AC49" i="71"/>
  <c r="Y73" i="77"/>
  <c r="AA31" i="37"/>
  <c r="R26" i="71"/>
  <c r="V64" i="71"/>
  <c r="V48" i="77"/>
  <c r="W7" i="76"/>
  <c r="O6" i="37"/>
  <c r="AE52" i="37"/>
  <c r="AC40" i="76"/>
  <c r="AG65" i="37"/>
  <c r="AE37" i="77"/>
  <c r="AF57" i="37"/>
  <c r="AE64" i="77"/>
  <c r="V70" i="77"/>
  <c r="J62" i="71"/>
  <c r="X32" i="81"/>
  <c r="AB33" i="77"/>
  <c r="U61" i="80"/>
  <c r="X45" i="80"/>
  <c r="X15" i="71"/>
  <c r="U51" i="80"/>
  <c r="Z14" i="37"/>
  <c r="V42" i="37"/>
  <c r="V39" i="37"/>
  <c r="S38" i="76"/>
  <c r="T62" i="77"/>
  <c r="Q18" i="37"/>
  <c r="T8" i="71"/>
  <c r="Z52" i="71"/>
  <c r="X40" i="76"/>
  <c r="AA66" i="76"/>
  <c r="AD69" i="77"/>
  <c r="Y4" i="81"/>
  <c r="I63" i="71"/>
  <c r="Y29" i="80"/>
  <c r="P44" i="76"/>
  <c r="AB9" i="80"/>
  <c r="X49" i="81"/>
  <c r="G39" i="37"/>
  <c r="G26" i="37"/>
  <c r="X18" i="81"/>
  <c r="W32" i="76"/>
  <c r="S32" i="81"/>
  <c r="X55" i="71"/>
  <c r="AG57" i="71"/>
  <c r="Y10" i="76"/>
  <c r="AG18" i="37"/>
  <c r="U39" i="76"/>
  <c r="R71" i="77"/>
  <c r="T66" i="37"/>
  <c r="AC28" i="81"/>
  <c r="L22" i="71"/>
  <c r="AB52" i="80"/>
  <c r="Y62" i="76"/>
  <c r="R66" i="37"/>
  <c r="S33" i="37"/>
  <c r="AE58" i="77"/>
  <c r="W14" i="76"/>
  <c r="T30" i="76"/>
  <c r="X51" i="80"/>
  <c r="O6" i="71"/>
  <c r="K11" i="71"/>
  <c r="T47" i="37"/>
  <c r="P16" i="71"/>
  <c r="T39" i="81"/>
  <c r="T16" i="76"/>
  <c r="G46" i="37"/>
  <c r="U7" i="77"/>
  <c r="K37" i="37"/>
  <c r="R28" i="37"/>
  <c r="U40" i="77"/>
  <c r="T61" i="81"/>
  <c r="S36" i="37"/>
  <c r="X55" i="77"/>
  <c r="Z68" i="80"/>
  <c r="T45" i="37"/>
  <c r="AF30" i="37"/>
  <c r="AE5" i="71"/>
  <c r="X44" i="80"/>
  <c r="AH66" i="37"/>
  <c r="R14" i="37"/>
  <c r="T28" i="77"/>
  <c r="AF25" i="37"/>
  <c r="W59" i="76"/>
  <c r="AD64" i="71"/>
  <c r="X8" i="76"/>
  <c r="AC73" i="77"/>
  <c r="W30" i="76"/>
  <c r="AJ24" i="37"/>
  <c r="X6" i="37"/>
  <c r="O4" i="37"/>
  <c r="V55" i="71"/>
  <c r="R52" i="71"/>
  <c r="AG10" i="37"/>
  <c r="S56" i="37"/>
  <c r="AD45" i="76"/>
  <c r="AB52" i="77"/>
  <c r="AC39" i="80"/>
  <c r="O5" i="71"/>
  <c r="Q51" i="71"/>
  <c r="X53" i="71"/>
  <c r="Z18" i="80"/>
  <c r="X40" i="81"/>
  <c r="Q6" i="71"/>
  <c r="Y18" i="80"/>
  <c r="AA51" i="80"/>
  <c r="Z41" i="81"/>
  <c r="X38" i="81"/>
  <c r="AH8" i="71"/>
  <c r="AA15" i="77"/>
  <c r="W37" i="76"/>
  <c r="AC33" i="77"/>
  <c r="E48" i="37"/>
  <c r="L22" i="37"/>
  <c r="X23" i="76"/>
  <c r="AB47" i="81"/>
  <c r="AC60" i="80"/>
  <c r="Z53" i="81"/>
  <c r="AC46" i="77"/>
  <c r="X65" i="77"/>
  <c r="U68" i="71"/>
  <c r="AA27" i="80"/>
  <c r="S9" i="80"/>
  <c r="AD55" i="80"/>
  <c r="AD23" i="76"/>
  <c r="AE67" i="37"/>
  <c r="J55" i="71"/>
  <c r="X63" i="81"/>
  <c r="R12" i="71"/>
  <c r="AC62" i="80"/>
  <c r="Z53" i="37"/>
  <c r="Y39" i="37"/>
  <c r="AA59" i="77"/>
  <c r="AB9" i="37"/>
  <c r="AC65" i="71"/>
  <c r="T28" i="81"/>
  <c r="O36" i="37"/>
  <c r="T11" i="80"/>
  <c r="AG66" i="37"/>
  <c r="K30" i="37"/>
  <c r="X59" i="80"/>
  <c r="AA55" i="71"/>
  <c r="AI25" i="37"/>
  <c r="U67" i="71"/>
  <c r="R28" i="77"/>
  <c r="AF56" i="77"/>
  <c r="AE71" i="76"/>
  <c r="AD21" i="76"/>
  <c r="S75" i="76"/>
  <c r="W64" i="76"/>
  <c r="Z6" i="37"/>
  <c r="AE74" i="77"/>
  <c r="X38" i="76"/>
  <c r="X4" i="37"/>
  <c r="Z29" i="76"/>
  <c r="AG64" i="77"/>
  <c r="AA9" i="77"/>
  <c r="T32" i="37"/>
  <c r="AH59" i="71"/>
  <c r="Y53" i="80"/>
  <c r="AC66" i="80"/>
  <c r="Z37" i="80"/>
  <c r="AB46" i="76"/>
  <c r="AD68" i="80"/>
  <c r="AB74" i="76"/>
  <c r="V32" i="77"/>
  <c r="AA75" i="76"/>
  <c r="AD38" i="81"/>
  <c r="AD37" i="81"/>
  <c r="AE13" i="77"/>
  <c r="X15" i="80"/>
  <c r="AB57" i="77"/>
  <c r="AE45" i="80"/>
  <c r="AD27" i="81"/>
  <c r="AG11" i="77"/>
  <c r="W7" i="77"/>
  <c r="AK75" i="77"/>
  <c r="AF57" i="81"/>
  <c r="AC25" i="81"/>
  <c r="P40" i="37"/>
  <c r="Y31" i="77"/>
  <c r="AG72" i="76"/>
  <c r="Y36" i="81"/>
  <c r="AA34" i="76"/>
  <c r="AC38" i="80"/>
  <c r="AD15" i="76"/>
  <c r="N5" i="37"/>
  <c r="T16" i="37"/>
  <c r="AI64" i="77"/>
  <c r="AC70" i="76"/>
  <c r="X56" i="77"/>
  <c r="W26" i="77"/>
  <c r="X23" i="37"/>
  <c r="U14" i="81"/>
  <c r="AD68" i="81"/>
  <c r="T36" i="80"/>
  <c r="E37" i="71"/>
  <c r="J5" i="37"/>
  <c r="AI51" i="71"/>
  <c r="AC63" i="71"/>
  <c r="P34" i="76"/>
  <c r="G60" i="71"/>
  <c r="T11" i="71"/>
  <c r="J40" i="71"/>
  <c r="U21" i="37"/>
  <c r="Z39" i="76"/>
  <c r="Y16" i="76"/>
  <c r="Q9" i="76"/>
  <c r="AC35" i="37"/>
  <c r="AJ63" i="71"/>
  <c r="Z34" i="71"/>
  <c r="AG62" i="37"/>
  <c r="AJ59" i="71"/>
  <c r="I55" i="37"/>
  <c r="U58" i="71"/>
  <c r="AE30" i="71"/>
  <c r="AF46" i="37"/>
  <c r="R36" i="37"/>
  <c r="I22" i="71"/>
  <c r="T19" i="71"/>
  <c r="W61" i="37"/>
  <c r="F31" i="71"/>
  <c r="L62" i="37"/>
  <c r="X35" i="76"/>
  <c r="AD34" i="37"/>
  <c r="S74" i="76"/>
  <c r="AA41" i="80"/>
  <c r="AA5" i="76"/>
  <c r="AG21" i="71"/>
  <c r="N29" i="71"/>
  <c r="G34" i="37"/>
  <c r="T40" i="80"/>
  <c r="AA35" i="71"/>
  <c r="X13" i="80"/>
  <c r="M62" i="37"/>
  <c r="S44" i="81"/>
  <c r="AA39" i="71"/>
  <c r="Y24" i="77"/>
  <c r="AF34" i="71"/>
  <c r="W36" i="37"/>
  <c r="T4" i="80"/>
  <c r="W38" i="81"/>
  <c r="T14" i="37"/>
  <c r="N32" i="37"/>
  <c r="AD72" i="76"/>
  <c r="AD15" i="77"/>
  <c r="M11" i="37"/>
  <c r="S63" i="37"/>
  <c r="J9" i="37"/>
  <c r="R64" i="37"/>
  <c r="AA61" i="37"/>
  <c r="W21" i="80"/>
  <c r="I7" i="37"/>
  <c r="W31" i="76"/>
  <c r="U53" i="80"/>
  <c r="U14" i="80"/>
  <c r="G27" i="71"/>
  <c r="V30" i="71"/>
  <c r="AA27" i="77"/>
  <c r="U17" i="71"/>
  <c r="S62" i="80"/>
  <c r="Q41" i="76"/>
  <c r="Z25" i="77"/>
  <c r="W31" i="81"/>
  <c r="T62" i="81"/>
  <c r="V68" i="77"/>
  <c r="Z4" i="76"/>
  <c r="H10" i="37"/>
  <c r="T19" i="76"/>
  <c r="W20" i="76"/>
  <c r="Y31" i="80"/>
  <c r="AB37" i="76"/>
  <c r="W40" i="76"/>
  <c r="AD38" i="77"/>
  <c r="AD50" i="77"/>
  <c r="AC62" i="77"/>
  <c r="W56" i="71"/>
  <c r="O48" i="37"/>
  <c r="W59" i="80"/>
  <c r="F21" i="71"/>
  <c r="U32" i="77"/>
  <c r="R21" i="37"/>
  <c r="AB23" i="37"/>
  <c r="Z68" i="81"/>
  <c r="Y12" i="81"/>
  <c r="N19" i="71"/>
  <c r="R4" i="37"/>
  <c r="AA22" i="76"/>
  <c r="AC40" i="71"/>
  <c r="N67" i="37"/>
  <c r="AA25" i="77"/>
  <c r="AH48" i="77"/>
  <c r="AB39" i="77"/>
  <c r="AA8" i="76"/>
  <c r="AC72" i="76"/>
  <c r="AF13" i="71"/>
  <c r="Y12" i="71"/>
  <c r="AA8" i="71"/>
  <c r="T36" i="81"/>
  <c r="AC48" i="77"/>
  <c r="W17" i="81"/>
  <c r="AH52" i="37"/>
  <c r="Z11" i="80"/>
  <c r="X13" i="76"/>
  <c r="AF74" i="77"/>
  <c r="V16" i="80"/>
  <c r="S65" i="81"/>
  <c r="E12" i="37"/>
  <c r="Z67" i="71"/>
  <c r="AA17" i="80"/>
  <c r="S21" i="71"/>
  <c r="W47" i="76"/>
  <c r="S54" i="37"/>
  <c r="U53" i="81"/>
  <c r="AE20" i="37"/>
  <c r="AG53" i="37"/>
  <c r="R43" i="71"/>
  <c r="Q7" i="71"/>
  <c r="W55" i="81"/>
  <c r="AA42" i="37"/>
  <c r="AE5" i="76"/>
  <c r="R37" i="77"/>
  <c r="Q17" i="76"/>
  <c r="R43" i="76"/>
  <c r="Y23" i="81"/>
  <c r="I9" i="37"/>
  <c r="X10" i="81"/>
  <c r="AG48" i="37"/>
  <c r="AG30" i="77"/>
  <c r="Z42" i="80"/>
  <c r="AB71" i="77"/>
  <c r="H29" i="37"/>
  <c r="AF64" i="71"/>
  <c r="Z23" i="76"/>
  <c r="W12" i="80"/>
  <c r="X64" i="80"/>
  <c r="AE62" i="76"/>
  <c r="AB72" i="76"/>
  <c r="E38" i="71"/>
  <c r="AB31" i="77"/>
  <c r="V58" i="81"/>
  <c r="K64" i="37"/>
  <c r="Y64" i="77"/>
  <c r="AG37" i="71"/>
  <c r="Z49" i="80"/>
  <c r="O58" i="37"/>
  <c r="AJ24" i="71"/>
  <c r="AJ65" i="71"/>
  <c r="U47" i="80"/>
  <c r="Z40" i="80"/>
  <c r="Z58" i="77"/>
  <c r="X19" i="81"/>
  <c r="AE47" i="76"/>
  <c r="V47" i="76"/>
  <c r="U9" i="76"/>
  <c r="Z70" i="76"/>
  <c r="AD61" i="80"/>
  <c r="AB7" i="76"/>
  <c r="N20" i="71"/>
  <c r="AB56" i="76"/>
  <c r="V62" i="81"/>
  <c r="T61" i="77"/>
  <c r="O37" i="71"/>
  <c r="S12" i="71"/>
  <c r="R44" i="76"/>
  <c r="AA6" i="71"/>
  <c r="K15" i="37"/>
  <c r="N11" i="71"/>
  <c r="AA46" i="77"/>
  <c r="K47" i="71"/>
  <c r="AJ55" i="71"/>
  <c r="W10" i="80"/>
  <c r="S32" i="77"/>
  <c r="Z52" i="81"/>
  <c r="Y40" i="76"/>
  <c r="Y56" i="76"/>
  <c r="I24" i="37"/>
  <c r="AH29" i="77"/>
  <c r="AG50" i="37"/>
  <c r="AA26" i="80"/>
  <c r="AF43" i="37"/>
  <c r="AI9" i="37"/>
  <c r="U44" i="77"/>
  <c r="AD55" i="77"/>
  <c r="L12" i="71"/>
  <c r="AA27" i="37"/>
  <c r="V54" i="77"/>
  <c r="AC40" i="80"/>
  <c r="Z39" i="80"/>
  <c r="T56" i="80"/>
  <c r="N27" i="37"/>
  <c r="AA64" i="80"/>
  <c r="AB62" i="37"/>
  <c r="AG22" i="71"/>
  <c r="I48" i="71"/>
  <c r="Y67" i="80"/>
  <c r="I14" i="71"/>
  <c r="U49" i="81"/>
  <c r="AB50" i="81"/>
  <c r="M34" i="71"/>
  <c r="R29" i="77"/>
  <c r="AG38" i="76"/>
  <c r="AJ31" i="77"/>
  <c r="AC46" i="80"/>
  <c r="AJ64" i="77"/>
  <c r="AG4" i="76"/>
  <c r="AJ20" i="71"/>
  <c r="AC63" i="80"/>
  <c r="AK26" i="77"/>
  <c r="AF51" i="80"/>
  <c r="AG9" i="77"/>
  <c r="AF10" i="76"/>
  <c r="AC24" i="81"/>
  <c r="AA62" i="81"/>
  <c r="U18" i="37"/>
  <c r="AG5" i="76"/>
  <c r="X10" i="76"/>
  <c r="AE7" i="76"/>
  <c r="X23" i="80"/>
  <c r="AE11" i="77"/>
  <c r="AI73" i="77"/>
  <c r="T44" i="37"/>
  <c r="AB64" i="76"/>
  <c r="AC19" i="37"/>
  <c r="K13" i="71"/>
  <c r="AA68" i="71"/>
  <c r="Y56" i="71"/>
  <c r="R12" i="76"/>
  <c r="L60" i="37"/>
  <c r="K50" i="71"/>
  <c r="U18" i="71"/>
  <c r="Z30" i="76"/>
  <c r="U26" i="77"/>
  <c r="AC45" i="37"/>
  <c r="Z59" i="76"/>
  <c r="Q41" i="71"/>
  <c r="AC57" i="76"/>
  <c r="L38" i="37"/>
  <c r="X68" i="80"/>
  <c r="T46" i="77"/>
  <c r="I69" i="71"/>
  <c r="O63" i="71"/>
  <c r="F25" i="71"/>
  <c r="AF35" i="77"/>
  <c r="P56" i="76"/>
  <c r="AC68" i="71"/>
  <c r="V25" i="77"/>
  <c r="AA6" i="76"/>
  <c r="Z36" i="77"/>
  <c r="AC5" i="71"/>
  <c r="X24" i="77"/>
  <c r="Y47" i="81"/>
  <c r="P47" i="37"/>
  <c r="L16" i="37"/>
  <c r="Q57" i="76"/>
  <c r="X22" i="37"/>
  <c r="AA33" i="71"/>
  <c r="AJ68" i="71"/>
  <c r="J51" i="37"/>
  <c r="AA18" i="80"/>
  <c r="AB75" i="76"/>
  <c r="U13" i="80"/>
  <c r="Y44" i="37"/>
  <c r="W57" i="80"/>
  <c r="X70" i="76"/>
  <c r="X45" i="77"/>
  <c r="U57" i="71"/>
  <c r="T41" i="80"/>
  <c r="W38" i="37"/>
  <c r="Y12" i="77"/>
  <c r="H5" i="37"/>
  <c r="J43" i="71"/>
  <c r="T44" i="76"/>
  <c r="W16" i="80"/>
  <c r="AB11" i="77"/>
  <c r="AF58" i="37"/>
  <c r="AA56" i="76"/>
  <c r="M57" i="71"/>
  <c r="E5" i="37"/>
  <c r="R45" i="76"/>
  <c r="AE63" i="37"/>
  <c r="P53" i="71"/>
  <c r="W26" i="37"/>
  <c r="X15" i="37"/>
  <c r="P20" i="71"/>
  <c r="G33" i="71"/>
  <c r="S25" i="77"/>
  <c r="Z33" i="77"/>
  <c r="X6" i="80"/>
  <c r="R59" i="76"/>
  <c r="G53" i="71"/>
  <c r="X64" i="71"/>
  <c r="AJ62" i="37"/>
  <c r="W24" i="80"/>
  <c r="Y7" i="80"/>
  <c r="S51" i="80"/>
  <c r="Z33" i="76"/>
  <c r="I13" i="71"/>
  <c r="Y45" i="80"/>
  <c r="AD41" i="77"/>
  <c r="AF31" i="77"/>
  <c r="Z62" i="81"/>
  <c r="AF63" i="76"/>
  <c r="AE51" i="37"/>
  <c r="U33" i="71"/>
  <c r="Y40" i="81"/>
  <c r="R6" i="76"/>
  <c r="Y21" i="81"/>
  <c r="Z58" i="76"/>
  <c r="S6" i="77"/>
  <c r="AA19" i="37"/>
  <c r="Z12" i="71"/>
  <c r="T34" i="76"/>
  <c r="X30" i="77"/>
  <c r="AD64" i="77"/>
  <c r="Z48" i="37"/>
  <c r="T33" i="37"/>
  <c r="Z54" i="37"/>
  <c r="AD20" i="76"/>
  <c r="J34" i="71"/>
  <c r="AC52" i="77"/>
  <c r="U38" i="37"/>
  <c r="AG36" i="77"/>
  <c r="Y4" i="71"/>
  <c r="Y52" i="81"/>
  <c r="R68" i="37"/>
  <c r="E19" i="37"/>
  <c r="W9" i="80"/>
  <c r="Q15" i="76"/>
  <c r="AB27" i="80"/>
  <c r="AF60" i="76"/>
  <c r="G63" i="71"/>
  <c r="X43" i="76"/>
  <c r="Y41" i="80"/>
  <c r="AA61" i="77"/>
  <c r="AD23" i="37"/>
  <c r="P47" i="76"/>
  <c r="E8" i="37"/>
  <c r="E10" i="37"/>
  <c r="Z66" i="76"/>
  <c r="P30" i="71"/>
  <c r="U55" i="81"/>
  <c r="M10" i="37"/>
  <c r="Y54" i="80"/>
  <c r="J56" i="37"/>
  <c r="Q14" i="71"/>
  <c r="I67" i="71"/>
  <c r="AB24" i="81"/>
  <c r="V10" i="80"/>
  <c r="Y28" i="81"/>
  <c r="AG6" i="77"/>
  <c r="J14" i="71"/>
  <c r="U5" i="76"/>
  <c r="AD44" i="76"/>
  <c r="AE55" i="77"/>
  <c r="Z10" i="80"/>
  <c r="AD17" i="81"/>
  <c r="Z55" i="37"/>
  <c r="AA44" i="80"/>
  <c r="Y68" i="76"/>
  <c r="W23" i="80"/>
  <c r="AE11" i="76"/>
  <c r="AC30" i="81"/>
  <c r="AG15" i="77"/>
  <c r="N31" i="37"/>
  <c r="T17" i="71"/>
  <c r="U61" i="71"/>
  <c r="AG73" i="77"/>
  <c r="AC5" i="76"/>
  <c r="AA49" i="80"/>
  <c r="AG45" i="71"/>
  <c r="Z33" i="37"/>
  <c r="AB24" i="80"/>
  <c r="X41" i="81"/>
  <c r="U69" i="76"/>
  <c r="AG34" i="77"/>
  <c r="H61" i="37"/>
  <c r="O40" i="37"/>
  <c r="S57" i="71"/>
  <c r="AF23" i="77"/>
  <c r="AA36" i="80"/>
  <c r="AD12" i="77"/>
  <c r="Y34" i="81"/>
  <c r="V4" i="76"/>
  <c r="AF63" i="77"/>
  <c r="Y32" i="81"/>
  <c r="U17" i="37"/>
  <c r="AF12" i="71"/>
  <c r="U68" i="81"/>
  <c r="Z30" i="80"/>
  <c r="W53" i="77"/>
  <c r="AH59" i="77"/>
  <c r="U63" i="76"/>
  <c r="X22" i="76"/>
  <c r="R58" i="71"/>
  <c r="AE59" i="77"/>
  <c r="E49" i="37"/>
  <c r="Z31" i="76"/>
  <c r="X46" i="76"/>
  <c r="AC36" i="80"/>
  <c r="AB44" i="81"/>
  <c r="F66" i="71"/>
  <c r="AA6" i="77"/>
  <c r="P68" i="37"/>
  <c r="AF19" i="71"/>
  <c r="AA27" i="76"/>
  <c r="AD26" i="80"/>
  <c r="X68" i="81"/>
  <c r="E32" i="37"/>
  <c r="AJ32" i="37"/>
  <c r="J27" i="37"/>
  <c r="T67" i="80"/>
  <c r="V51" i="37"/>
  <c r="AD4" i="37"/>
  <c r="X39" i="76"/>
  <c r="I49" i="37"/>
  <c r="AI22" i="71"/>
  <c r="Y57" i="81"/>
  <c r="Z51" i="80"/>
  <c r="AB66" i="81"/>
  <c r="AJ48" i="71"/>
  <c r="Z24" i="80"/>
  <c r="U27" i="71"/>
  <c r="AG28" i="77"/>
  <c r="AC41" i="77"/>
  <c r="J27" i="71"/>
  <c r="AA9" i="76"/>
  <c r="Y35" i="76"/>
  <c r="AJ54" i="77"/>
  <c r="AE39" i="81"/>
  <c r="AF62" i="77"/>
  <c r="AE39" i="80"/>
  <c r="T35" i="80"/>
  <c r="AB13" i="77"/>
  <c r="AJ41" i="77"/>
  <c r="AI73" i="76"/>
  <c r="AH70" i="77"/>
  <c r="AD47" i="77"/>
  <c r="R63" i="37"/>
  <c r="AB25" i="77"/>
  <c r="S54" i="81"/>
  <c r="AB22" i="71"/>
  <c r="X46" i="77"/>
  <c r="AC45" i="77"/>
  <c r="R41" i="77"/>
  <c r="AG34" i="71"/>
  <c r="AG67" i="37"/>
  <c r="X39" i="80"/>
  <c r="AH27" i="37"/>
  <c r="AJ48" i="77"/>
  <c r="AC73" i="76"/>
  <c r="Y62" i="80"/>
  <c r="T24" i="81"/>
  <c r="Z23" i="80"/>
  <c r="AC8" i="71"/>
  <c r="X7" i="80"/>
  <c r="AH38" i="77"/>
  <c r="AG75" i="77"/>
  <c r="Z34" i="80"/>
  <c r="H30" i="71"/>
  <c r="L40" i="71"/>
  <c r="AG16" i="71"/>
  <c r="Y8" i="80"/>
  <c r="Y55" i="81"/>
  <c r="AH72" i="76"/>
  <c r="AD45" i="81"/>
  <c r="AI59" i="77"/>
  <c r="Z55" i="80"/>
  <c r="AC9" i="80"/>
  <c r="AI66" i="76"/>
  <c r="AF47" i="80"/>
  <c r="T30" i="77"/>
  <c r="AC14" i="77"/>
  <c r="AB26" i="81"/>
  <c r="V49" i="37"/>
  <c r="Z55" i="81"/>
  <c r="Z17" i="81"/>
  <c r="Z36" i="80"/>
  <c r="S5" i="71"/>
  <c r="X14" i="76"/>
  <c r="S48" i="71"/>
  <c r="V4" i="71"/>
  <c r="T10" i="76"/>
  <c r="G36" i="71"/>
  <c r="V26" i="77"/>
  <c r="R55" i="77"/>
  <c r="AC16" i="37"/>
  <c r="I57" i="37"/>
  <c r="Z44" i="76"/>
  <c r="H66" i="37"/>
  <c r="AJ28" i="37"/>
  <c r="R51" i="71"/>
  <c r="AF47" i="37"/>
  <c r="U31" i="80"/>
  <c r="AE15" i="77"/>
  <c r="AG65" i="71"/>
  <c r="T67" i="76"/>
  <c r="J44" i="37"/>
  <c r="AB14" i="37"/>
  <c r="J67" i="37"/>
  <c r="Y56" i="77"/>
  <c r="AA22" i="81"/>
  <c r="V26" i="81"/>
  <c r="T55" i="77"/>
  <c r="U68" i="80"/>
  <c r="U9" i="37"/>
  <c r="Y27" i="76"/>
  <c r="S61" i="76"/>
  <c r="AI4" i="71"/>
  <c r="L9" i="71"/>
  <c r="M46" i="71"/>
  <c r="I42" i="71"/>
  <c r="AD26" i="71"/>
  <c r="G47" i="71"/>
  <c r="X12" i="80"/>
  <c r="AI19" i="71"/>
  <c r="AE16" i="76"/>
  <c r="X67" i="76"/>
  <c r="Q7" i="37"/>
  <c r="AI12" i="71"/>
  <c r="AG20" i="71"/>
  <c r="AB69" i="37"/>
  <c r="L47" i="71"/>
  <c r="Y6" i="80"/>
  <c r="AG59" i="71"/>
  <c r="V27" i="37"/>
  <c r="AA11" i="76"/>
  <c r="S52" i="37"/>
  <c r="V40" i="71"/>
  <c r="Z25" i="81"/>
  <c r="AB27" i="37"/>
  <c r="U29" i="71"/>
  <c r="Z28" i="37"/>
  <c r="Z8" i="77"/>
  <c r="AA37" i="71"/>
  <c r="AE45" i="37"/>
  <c r="U17" i="80"/>
  <c r="W26" i="80"/>
  <c r="H32" i="37"/>
  <c r="W32" i="81"/>
  <c r="M59" i="37"/>
  <c r="R24" i="37"/>
  <c r="Z63" i="77"/>
  <c r="W73" i="77"/>
  <c r="AC23" i="71"/>
  <c r="U22" i="37"/>
  <c r="AB28" i="37"/>
  <c r="AB15" i="71"/>
  <c r="V73" i="77"/>
  <c r="E47" i="37"/>
  <c r="W62" i="77"/>
  <c r="AA7" i="76"/>
  <c r="U21" i="81"/>
  <c r="AJ47" i="37"/>
  <c r="X23" i="77"/>
  <c r="M39" i="37"/>
  <c r="Z12" i="81"/>
  <c r="AD54" i="80"/>
  <c r="AA66" i="71"/>
  <c r="Y4" i="37"/>
  <c r="E25" i="37"/>
  <c r="AG51" i="71"/>
  <c r="X68" i="71"/>
  <c r="M48" i="71"/>
  <c r="P12" i="76"/>
  <c r="Y28" i="71"/>
  <c r="U12" i="80"/>
  <c r="AD31" i="76"/>
  <c r="U19" i="37"/>
  <c r="Y59" i="80"/>
  <c r="U15" i="37"/>
  <c r="U37" i="81"/>
  <c r="V43" i="71"/>
  <c r="Q46" i="37"/>
  <c r="Z59" i="80"/>
  <c r="K59" i="71"/>
  <c r="J46" i="37"/>
  <c r="S44" i="71"/>
  <c r="W63" i="77"/>
  <c r="L59" i="37"/>
  <c r="F7" i="71"/>
  <c r="AA47" i="71"/>
  <c r="AH23" i="37"/>
  <c r="V37" i="76"/>
  <c r="AA44" i="37"/>
  <c r="Z14" i="77"/>
  <c r="AA66" i="80"/>
  <c r="K58" i="71"/>
  <c r="X21" i="80"/>
  <c r="N57" i="71"/>
  <c r="AF22" i="77"/>
  <c r="K69" i="37"/>
  <c r="J54" i="71"/>
  <c r="W21" i="81"/>
  <c r="V39" i="80"/>
  <c r="H69" i="71"/>
  <c r="X69" i="37"/>
  <c r="V20" i="71"/>
  <c r="G60" i="37"/>
  <c r="S46" i="80"/>
  <c r="AE56" i="37"/>
  <c r="V4" i="37"/>
  <c r="V6" i="71"/>
  <c r="O14" i="37"/>
  <c r="AG46" i="71"/>
  <c r="W70" i="76"/>
  <c r="S19" i="37"/>
  <c r="V25" i="80"/>
  <c r="K21" i="37"/>
  <c r="X56" i="80"/>
  <c r="AD51" i="37"/>
  <c r="S34" i="77"/>
  <c r="M4" i="71"/>
  <c r="S9" i="37"/>
  <c r="U52" i="37"/>
  <c r="T12" i="77"/>
  <c r="AB65" i="71"/>
  <c r="AA57" i="81"/>
  <c r="AE35" i="37"/>
  <c r="AH59" i="37"/>
  <c r="H34" i="71"/>
  <c r="AA25" i="80"/>
  <c r="Z60" i="80"/>
  <c r="V7" i="37"/>
  <c r="T61" i="37"/>
  <c r="Y61" i="37"/>
  <c r="AC49" i="77"/>
  <c r="X63" i="76"/>
  <c r="Z45" i="80"/>
  <c r="X5" i="77"/>
  <c r="Y74" i="77"/>
  <c r="H46" i="37"/>
  <c r="O45" i="37"/>
  <c r="O52" i="37"/>
  <c r="U37" i="71"/>
  <c r="S23" i="80"/>
  <c r="P33" i="71"/>
  <c r="F36" i="71"/>
  <c r="X45" i="71"/>
  <c r="AA45" i="37"/>
  <c r="O12" i="37"/>
  <c r="Y57" i="76"/>
  <c r="AC4" i="76"/>
  <c r="T22" i="76"/>
  <c r="AC32" i="37"/>
  <c r="W37" i="37"/>
  <c r="Q31" i="76"/>
  <c r="AG44" i="37"/>
  <c r="AD54" i="77"/>
  <c r="AC51" i="71"/>
  <c r="S14" i="37"/>
  <c r="L21" i="37"/>
  <c r="Z33" i="80"/>
  <c r="V40" i="80"/>
  <c r="AE6" i="76"/>
  <c r="E61" i="71"/>
  <c r="V28" i="37"/>
  <c r="X44" i="76"/>
  <c r="AG30" i="71"/>
  <c r="O42" i="37"/>
  <c r="G19" i="37"/>
  <c r="Z61" i="37"/>
  <c r="L52" i="71"/>
  <c r="T51" i="71"/>
  <c r="I25" i="37"/>
  <c r="R20" i="37"/>
  <c r="N7" i="71"/>
  <c r="Y41" i="77"/>
  <c r="U58" i="76"/>
  <c r="AC18" i="37"/>
  <c r="AB13" i="37"/>
  <c r="I19" i="37"/>
  <c r="S69" i="71"/>
  <c r="O18" i="37"/>
  <c r="AI16" i="71"/>
  <c r="W39" i="76"/>
  <c r="V26" i="71"/>
  <c r="O34" i="71"/>
  <c r="AA10" i="77"/>
  <c r="X4" i="71"/>
  <c r="AJ19" i="71"/>
  <c r="S59" i="80"/>
  <c r="AG36" i="37"/>
  <c r="M20" i="71"/>
  <c r="U16" i="76"/>
  <c r="AB43" i="76"/>
  <c r="U51" i="37"/>
  <c r="AE27" i="77"/>
  <c r="H34" i="37"/>
  <c r="Y21" i="76"/>
  <c r="Y37" i="77"/>
  <c r="Y52" i="37"/>
  <c r="AF28" i="37"/>
  <c r="H22" i="37"/>
  <c r="U40" i="71"/>
  <c r="F10" i="71"/>
  <c r="Y67" i="71"/>
  <c r="Y22" i="77"/>
  <c r="Y64" i="80"/>
  <c r="H31" i="37"/>
  <c r="P32" i="76"/>
  <c r="Y22" i="80"/>
  <c r="F33" i="71"/>
  <c r="AA57" i="77"/>
  <c r="AC18" i="71"/>
  <c r="J25" i="71"/>
  <c r="O68" i="37"/>
  <c r="V35" i="71"/>
  <c r="V33" i="71"/>
  <c r="S33" i="77"/>
  <c r="T22" i="81"/>
  <c r="AD60" i="71"/>
  <c r="AJ9" i="71"/>
  <c r="Q65" i="71"/>
  <c r="J28" i="71"/>
  <c r="T60" i="77"/>
  <c r="Z36" i="71"/>
  <c r="AA13" i="71"/>
  <c r="H14" i="37"/>
  <c r="AF38" i="71"/>
  <c r="S10" i="81"/>
  <c r="U44" i="37"/>
  <c r="Y27" i="81"/>
  <c r="X22" i="71"/>
  <c r="T56" i="37"/>
  <c r="R57" i="37"/>
  <c r="V20" i="76"/>
  <c r="Z10" i="37"/>
  <c r="U24" i="37"/>
  <c r="R25" i="77"/>
  <c r="R63" i="77"/>
  <c r="X68" i="37"/>
  <c r="U38" i="76"/>
  <c r="AA26" i="71"/>
  <c r="P47" i="71"/>
  <c r="M32" i="37"/>
  <c r="Y8" i="76"/>
  <c r="AD69" i="71"/>
  <c r="O36" i="71"/>
  <c r="AB21" i="71"/>
  <c r="AB38" i="71"/>
  <c r="Q52" i="37"/>
  <c r="Z21" i="76"/>
  <c r="AD17" i="37"/>
  <c r="AC74" i="76"/>
  <c r="X41" i="37"/>
  <c r="V50" i="81"/>
  <c r="F34" i="37"/>
  <c r="Z22" i="77"/>
  <c r="AB43" i="80"/>
  <c r="V19" i="37"/>
  <c r="S53" i="77"/>
  <c r="V44" i="77"/>
  <c r="W17" i="80"/>
  <c r="V24" i="81"/>
  <c r="O34" i="37"/>
  <c r="S67" i="80"/>
  <c r="T74" i="77"/>
  <c r="AE53" i="37"/>
  <c r="S51" i="37"/>
  <c r="G54" i="37"/>
  <c r="AA50" i="37"/>
  <c r="S61" i="77"/>
  <c r="T66" i="80"/>
  <c r="AG29" i="37"/>
  <c r="Z25" i="71"/>
  <c r="Z37" i="71"/>
  <c r="T29" i="71"/>
  <c r="AE55" i="37"/>
  <c r="K19" i="71"/>
  <c r="AG20" i="37"/>
  <c r="Y59" i="77"/>
  <c r="Y26" i="37"/>
  <c r="AB38" i="77"/>
  <c r="AB28" i="77"/>
  <c r="AF61" i="71"/>
  <c r="R5" i="77"/>
  <c r="T22" i="77"/>
  <c r="AJ17" i="71"/>
  <c r="Y65" i="71"/>
  <c r="M41" i="37"/>
  <c r="Q6" i="76"/>
  <c r="R11" i="71"/>
  <c r="H7" i="71"/>
  <c r="K60" i="71"/>
  <c r="Y60" i="77"/>
  <c r="T59" i="76"/>
  <c r="P43" i="71"/>
  <c r="U50" i="37"/>
  <c r="F31" i="37"/>
  <c r="AH6" i="71"/>
  <c r="W46" i="81"/>
  <c r="W38" i="71"/>
  <c r="P57" i="76"/>
  <c r="AF34" i="37"/>
  <c r="I14" i="37"/>
  <c r="U58" i="37"/>
  <c r="Q27" i="76"/>
  <c r="T9" i="81"/>
  <c r="Y18" i="37"/>
  <c r="M10" i="71"/>
  <c r="AB44" i="37"/>
  <c r="H23" i="71"/>
  <c r="AG60" i="37"/>
  <c r="S26" i="71"/>
  <c r="Y41" i="37"/>
  <c r="T24" i="80"/>
  <c r="T69" i="37"/>
  <c r="R41" i="37"/>
  <c r="R61" i="76"/>
  <c r="AE7" i="77"/>
  <c r="P60" i="76"/>
  <c r="P26" i="76"/>
  <c r="U31" i="76"/>
  <c r="L51" i="37"/>
  <c r="W37" i="81"/>
  <c r="U63" i="77"/>
  <c r="R49" i="37"/>
  <c r="Y22" i="76"/>
  <c r="R40" i="76"/>
  <c r="F68" i="37"/>
  <c r="T40" i="37"/>
  <c r="S28" i="77"/>
  <c r="AE46" i="77"/>
  <c r="P60" i="37"/>
  <c r="S9" i="77"/>
  <c r="Z18" i="71"/>
  <c r="AE35" i="71"/>
  <c r="AA11" i="81"/>
  <c r="Q56" i="71"/>
  <c r="AF52" i="77"/>
  <c r="AA53" i="37"/>
  <c r="AH37" i="37"/>
  <c r="AB45" i="76"/>
  <c r="R60" i="76"/>
  <c r="Y17" i="37"/>
  <c r="V27" i="80"/>
  <c r="X36" i="77"/>
  <c r="AC37" i="37"/>
  <c r="Q5" i="71"/>
  <c r="V41" i="76"/>
  <c r="S62" i="77"/>
  <c r="AB65" i="77"/>
  <c r="AG6" i="71"/>
  <c r="T39" i="76"/>
  <c r="H65" i="71"/>
  <c r="W67" i="37"/>
  <c r="X13" i="71"/>
  <c r="U28" i="77"/>
  <c r="V46" i="77"/>
  <c r="AA16" i="37"/>
  <c r="X22" i="80"/>
  <c r="AJ44" i="71"/>
  <c r="Z62" i="76"/>
  <c r="Z15" i="76"/>
  <c r="Z22" i="80"/>
  <c r="V55" i="77"/>
  <c r="U19" i="76"/>
  <c r="AJ57" i="37"/>
  <c r="Y5" i="76"/>
  <c r="AB11" i="76"/>
  <c r="W67" i="76"/>
  <c r="X39" i="37"/>
  <c r="F21" i="37"/>
  <c r="E54" i="37"/>
  <c r="AE38" i="37"/>
  <c r="AA44" i="77"/>
  <c r="V41" i="81"/>
  <c r="R69" i="77"/>
  <c r="T43" i="76"/>
  <c r="S36" i="77"/>
  <c r="V52" i="71"/>
  <c r="V59" i="76"/>
  <c r="I32" i="37"/>
  <c r="AE59" i="37"/>
  <c r="AB21" i="76"/>
  <c r="AB24" i="77"/>
  <c r="AA48" i="80"/>
  <c r="Z37" i="76"/>
  <c r="N7" i="37"/>
  <c r="AA38" i="77"/>
  <c r="E28" i="37"/>
  <c r="L66" i="37"/>
  <c r="AG28" i="71"/>
  <c r="J8" i="37"/>
  <c r="AF4" i="71"/>
  <c r="E45" i="71"/>
  <c r="E15" i="37"/>
  <c r="S11" i="71"/>
  <c r="Y66" i="37"/>
  <c r="V61" i="81"/>
  <c r="Z11" i="71"/>
  <c r="J59" i="37"/>
  <c r="P58" i="37"/>
  <c r="Q10" i="37"/>
  <c r="G14" i="71"/>
  <c r="U50" i="77"/>
  <c r="AE49" i="71"/>
  <c r="F33" i="37"/>
  <c r="AB10" i="37"/>
  <c r="X44" i="77"/>
  <c r="W19" i="76"/>
  <c r="Y14" i="77"/>
  <c r="F10" i="37"/>
  <c r="X29" i="81"/>
  <c r="W6" i="77"/>
  <c r="V23" i="77"/>
  <c r="S61" i="37"/>
  <c r="AD13" i="76"/>
  <c r="AD53" i="37"/>
  <c r="N57" i="37"/>
  <c r="U55" i="77"/>
  <c r="S49" i="37"/>
  <c r="AB62" i="77"/>
  <c r="Z34" i="77"/>
  <c r="U58" i="81"/>
  <c r="AH46" i="37"/>
  <c r="T54" i="77"/>
  <c r="X27" i="37"/>
  <c r="AC22" i="71"/>
  <c r="AA51" i="71"/>
  <c r="AC4" i="71"/>
  <c r="Y62" i="81"/>
  <c r="Y42" i="80"/>
  <c r="AB35" i="71"/>
  <c r="S10" i="76"/>
  <c r="AE4" i="76"/>
  <c r="J29" i="37"/>
  <c r="AD62" i="37"/>
  <c r="AD46" i="76"/>
  <c r="T12" i="81"/>
  <c r="O44" i="71"/>
  <c r="Q12" i="71"/>
  <c r="AC55" i="71"/>
  <c r="M56" i="71"/>
  <c r="H65" i="37"/>
  <c r="Z45" i="81"/>
  <c r="W36" i="80"/>
  <c r="G67" i="37"/>
  <c r="T41" i="77"/>
  <c r="AH58" i="37"/>
  <c r="Y52" i="80"/>
  <c r="S24" i="76"/>
  <c r="W27" i="77"/>
  <c r="AF55" i="37"/>
  <c r="AG66" i="77"/>
  <c r="S6" i="76"/>
  <c r="U12" i="81"/>
  <c r="U64" i="81"/>
  <c r="T23" i="80"/>
  <c r="AI38" i="71"/>
  <c r="AH64" i="77"/>
  <c r="AF34" i="76"/>
  <c r="S67" i="37"/>
  <c r="I68" i="71"/>
  <c r="AE43" i="71"/>
  <c r="F60" i="37"/>
  <c r="O53" i="71"/>
  <c r="Z12" i="76"/>
  <c r="Z43" i="37"/>
  <c r="H64" i="71"/>
  <c r="H58" i="37"/>
  <c r="AG30" i="37"/>
  <c r="V57" i="77"/>
  <c r="AF14" i="71"/>
  <c r="V10" i="81"/>
  <c r="H63" i="71"/>
  <c r="P36" i="76"/>
  <c r="Q13" i="71"/>
  <c r="V29" i="77"/>
  <c r="AF7" i="77"/>
  <c r="V31" i="71"/>
  <c r="X28" i="76"/>
  <c r="AF26" i="37"/>
  <c r="U44" i="80"/>
  <c r="T21" i="76"/>
  <c r="AD56" i="77"/>
  <c r="W58" i="71"/>
  <c r="AC30" i="37"/>
  <c r="X48" i="77"/>
  <c r="R54" i="77"/>
  <c r="AA68" i="76"/>
  <c r="AD5" i="37"/>
  <c r="AB37" i="77"/>
  <c r="AB39" i="37"/>
  <c r="U32" i="80"/>
  <c r="AB69" i="76"/>
  <c r="AF68" i="71"/>
  <c r="T32" i="76"/>
  <c r="W22" i="77"/>
  <c r="V16" i="76"/>
  <c r="AB57" i="81"/>
  <c r="AC68" i="76"/>
  <c r="G9" i="37"/>
  <c r="S59" i="76"/>
  <c r="N9" i="71"/>
  <c r="X71" i="77"/>
  <c r="Z30" i="77"/>
  <c r="AD68" i="76"/>
  <c r="AB31" i="76"/>
  <c r="AI55" i="37"/>
  <c r="Q10" i="76"/>
  <c r="AD11" i="77"/>
  <c r="V32" i="81"/>
  <c r="U22" i="71"/>
  <c r="S58" i="71"/>
  <c r="AF33" i="71"/>
  <c r="E40" i="71"/>
  <c r="V37" i="77"/>
  <c r="J65" i="71"/>
  <c r="Y38" i="76"/>
  <c r="AC56" i="71"/>
  <c r="AD8" i="71"/>
  <c r="Q26" i="37"/>
  <c r="X18" i="37"/>
  <c r="W44" i="37"/>
  <c r="AC44" i="77"/>
  <c r="AB64" i="81"/>
  <c r="AD30" i="76"/>
  <c r="Z48" i="77"/>
  <c r="AC47" i="81"/>
  <c r="T17" i="81"/>
  <c r="T52" i="81"/>
  <c r="V50" i="80"/>
  <c r="V31" i="37"/>
  <c r="AD39" i="77"/>
  <c r="AC29" i="76"/>
  <c r="Z32" i="76"/>
  <c r="U20" i="81"/>
  <c r="Z14" i="80"/>
  <c r="J62" i="37"/>
  <c r="AB50" i="80"/>
  <c r="R8" i="37"/>
  <c r="AE53" i="77"/>
  <c r="Z10" i="76"/>
  <c r="AA60" i="76"/>
  <c r="AC8" i="80"/>
  <c r="V29" i="80"/>
  <c r="X28" i="81"/>
  <c r="AJ53" i="71"/>
  <c r="X38" i="80"/>
  <c r="L26" i="71"/>
  <c r="I38" i="37"/>
  <c r="S26" i="77"/>
  <c r="AJ13" i="37"/>
  <c r="J29" i="71"/>
  <c r="L7" i="71"/>
  <c r="AG21" i="76"/>
  <c r="W41" i="37"/>
  <c r="W64" i="71"/>
  <c r="W19" i="37"/>
  <c r="Z51" i="71"/>
  <c r="AA4" i="71"/>
  <c r="U48" i="81"/>
  <c r="X37" i="37"/>
  <c r="AC71" i="77"/>
  <c r="AH54" i="37"/>
  <c r="AA54" i="80"/>
  <c r="X71" i="76"/>
  <c r="L17" i="71"/>
  <c r="N25" i="71"/>
  <c r="AF60" i="77"/>
  <c r="Z62" i="77"/>
  <c r="U23" i="71"/>
  <c r="AB4" i="81"/>
  <c r="W52" i="81"/>
  <c r="U16" i="80"/>
  <c r="X29" i="76"/>
  <c r="Z8" i="37"/>
  <c r="U52" i="80"/>
  <c r="W25" i="76"/>
  <c r="Y41" i="71"/>
  <c r="AI32" i="71"/>
  <c r="AB65" i="37"/>
  <c r="S13" i="37"/>
  <c r="Y46" i="81"/>
  <c r="AF22" i="76"/>
  <c r="V5" i="80"/>
  <c r="Z60" i="76"/>
  <c r="Y38" i="80"/>
  <c r="AH42" i="71"/>
  <c r="S11" i="80"/>
  <c r="V33" i="81"/>
  <c r="V35" i="76"/>
  <c r="X53" i="80"/>
  <c r="T33" i="77"/>
  <c r="V18" i="81"/>
  <c r="Q13" i="76"/>
  <c r="Z40" i="71"/>
  <c r="O7" i="37"/>
  <c r="T7" i="77"/>
  <c r="T36" i="76"/>
  <c r="E16" i="71"/>
  <c r="AA12" i="81"/>
  <c r="Z52" i="77"/>
  <c r="F45" i="37"/>
  <c r="J16" i="37"/>
  <c r="Z35" i="37"/>
  <c r="S50" i="81"/>
  <c r="AD58" i="37"/>
  <c r="AG38" i="37"/>
  <c r="Z7" i="37"/>
  <c r="R57" i="76"/>
  <c r="Y55" i="71"/>
  <c r="F53" i="71"/>
  <c r="X9" i="71"/>
  <c r="AC69" i="77"/>
  <c r="AC26" i="71"/>
  <c r="Z56" i="80"/>
  <c r="F41" i="37"/>
  <c r="AF11" i="77"/>
  <c r="AH14" i="37"/>
  <c r="L43" i="37"/>
  <c r="U49" i="37"/>
  <c r="AB14" i="80"/>
  <c r="X10" i="77"/>
  <c r="U47" i="76"/>
  <c r="T62" i="80"/>
  <c r="U48" i="71"/>
  <c r="U13" i="81"/>
  <c r="Y51" i="81"/>
  <c r="AE62" i="77"/>
  <c r="W28" i="81"/>
  <c r="AJ50" i="71"/>
  <c r="R22" i="76"/>
  <c r="AB47" i="76"/>
  <c r="X22" i="81"/>
  <c r="AF57" i="77"/>
  <c r="Z43" i="81"/>
  <c r="Y8" i="71"/>
  <c r="AE50" i="77"/>
  <c r="AA25" i="76"/>
  <c r="AA69" i="76"/>
  <c r="M47" i="71"/>
  <c r="X42" i="77"/>
  <c r="R20" i="76"/>
  <c r="O57" i="37"/>
  <c r="V67" i="71"/>
  <c r="T42" i="80"/>
  <c r="X5" i="80"/>
  <c r="T70" i="77"/>
  <c r="Z15" i="81"/>
  <c r="Z37" i="37"/>
  <c r="T9" i="80"/>
  <c r="U35" i="81"/>
  <c r="AA28" i="71"/>
  <c r="AD74" i="77"/>
  <c r="W26" i="76"/>
  <c r="AF62" i="71"/>
  <c r="AB15" i="76"/>
  <c r="T4" i="37"/>
  <c r="AA67" i="76"/>
  <c r="AA14" i="80"/>
  <c r="J12" i="71"/>
  <c r="AH62" i="71"/>
  <c r="AA56" i="80"/>
  <c r="T30" i="71"/>
  <c r="AH55" i="77"/>
  <c r="U55" i="37"/>
  <c r="Y25" i="80"/>
  <c r="U27" i="81"/>
  <c r="N46" i="37"/>
  <c r="J69" i="71"/>
  <c r="AJ6" i="37"/>
  <c r="AB18" i="37"/>
  <c r="V32" i="80"/>
  <c r="H29" i="71"/>
  <c r="H31" i="71"/>
  <c r="S24" i="77"/>
  <c r="AG5" i="37"/>
  <c r="AD12" i="71"/>
  <c r="F38" i="71"/>
  <c r="R4" i="76"/>
  <c r="AB4" i="77"/>
  <c r="H67" i="71"/>
  <c r="E29" i="37"/>
  <c r="T5" i="81"/>
  <c r="Y63" i="76"/>
  <c r="M36" i="37"/>
  <c r="X23" i="81"/>
  <c r="X62" i="37"/>
  <c r="T14" i="76"/>
  <c r="K60" i="37"/>
  <c r="AJ29" i="71"/>
  <c r="AC4" i="77"/>
  <c r="M27" i="37"/>
  <c r="V8" i="77"/>
  <c r="Z32" i="80"/>
  <c r="AB48" i="80"/>
  <c r="AA33" i="81"/>
  <c r="V67" i="80"/>
  <c r="AA17" i="76"/>
  <c r="W29" i="80"/>
  <c r="L23" i="37"/>
  <c r="W42" i="80"/>
  <c r="W44" i="81"/>
  <c r="AC58" i="81"/>
  <c r="X34" i="77"/>
  <c r="AB63" i="71"/>
  <c r="AA10" i="76"/>
  <c r="AG35" i="71"/>
  <c r="S23" i="76"/>
  <c r="AA70" i="77"/>
  <c r="N19" i="37"/>
  <c r="AC38" i="77"/>
  <c r="O10" i="37"/>
  <c r="Q67" i="71"/>
  <c r="AB14" i="71"/>
  <c r="U74" i="77"/>
  <c r="X47" i="81"/>
  <c r="M61" i="37"/>
  <c r="AF48" i="77"/>
  <c r="R29" i="37"/>
  <c r="W35" i="71"/>
  <c r="AF40" i="77"/>
  <c r="AC51" i="80"/>
  <c r="S19" i="71"/>
  <c r="X20" i="81"/>
  <c r="J7" i="37"/>
  <c r="W36" i="76"/>
  <c r="H24" i="37"/>
  <c r="Y23" i="80"/>
  <c r="H60" i="71"/>
  <c r="K39" i="37"/>
  <c r="X62" i="80"/>
  <c r="AE43" i="76"/>
  <c r="X57" i="71"/>
  <c r="U46" i="77"/>
  <c r="R34" i="76"/>
  <c r="AD35" i="76"/>
  <c r="Y35" i="81"/>
  <c r="AE34" i="71"/>
  <c r="Y34" i="37"/>
  <c r="Y39" i="77"/>
  <c r="AF24" i="71"/>
  <c r="R32" i="76"/>
  <c r="K64" i="71"/>
  <c r="Y5" i="81"/>
  <c r="Y9" i="76"/>
  <c r="T39" i="80"/>
  <c r="L20" i="71"/>
  <c r="Z5" i="80"/>
  <c r="T35" i="76"/>
  <c r="R10" i="76"/>
  <c r="I5" i="71"/>
  <c r="AJ6" i="71"/>
  <c r="K31" i="71"/>
  <c r="I62" i="71"/>
  <c r="V5" i="81"/>
  <c r="W15" i="71"/>
  <c r="W62" i="76"/>
  <c r="V59" i="80"/>
  <c r="S6" i="80"/>
  <c r="R5" i="76"/>
  <c r="T32" i="81"/>
  <c r="V66" i="76"/>
  <c r="N6" i="71"/>
  <c r="Z57" i="81"/>
  <c r="AA72" i="76"/>
  <c r="Y68" i="77"/>
  <c r="AB11" i="71"/>
  <c r="E66" i="71"/>
  <c r="Z62" i="71"/>
  <c r="Y7" i="77"/>
  <c r="Y17" i="76"/>
  <c r="AI43" i="37"/>
  <c r="U35" i="76"/>
  <c r="T31" i="81"/>
  <c r="X47" i="37"/>
  <c r="N46" i="71"/>
  <c r="AG57" i="77"/>
  <c r="X61" i="76"/>
  <c r="X13" i="81"/>
  <c r="AD44" i="77"/>
  <c r="AJ61" i="71"/>
  <c r="R16" i="76"/>
  <c r="U12" i="76"/>
  <c r="AE66" i="77"/>
  <c r="AE65" i="76"/>
  <c r="AC25" i="76"/>
  <c r="K63" i="71"/>
  <c r="W30" i="71"/>
  <c r="P62" i="37"/>
  <c r="Q60" i="37"/>
  <c r="P39" i="71"/>
  <c r="U30" i="77"/>
  <c r="X34" i="76"/>
  <c r="W20" i="80"/>
  <c r="AB14" i="77"/>
  <c r="AA16" i="80"/>
  <c r="S34" i="76"/>
  <c r="U50" i="80"/>
  <c r="AJ64" i="37"/>
  <c r="Y51" i="37"/>
  <c r="U40" i="76"/>
  <c r="AF41" i="77"/>
  <c r="AC50" i="71"/>
  <c r="Z64" i="81"/>
  <c r="AD61" i="76"/>
  <c r="AE18" i="37"/>
  <c r="E37" i="37"/>
  <c r="T7" i="76"/>
  <c r="AC27" i="77"/>
  <c r="X40" i="77"/>
  <c r="G38" i="37"/>
  <c r="AC60" i="77"/>
  <c r="Y64" i="76"/>
  <c r="Y43" i="37"/>
  <c r="AE71" i="77"/>
  <c r="AG70" i="77"/>
  <c r="AH30" i="37"/>
  <c r="Q23" i="37"/>
  <c r="T27" i="77"/>
  <c r="W68" i="37"/>
  <c r="R25" i="76"/>
  <c r="Y34" i="76"/>
  <c r="AC37" i="76"/>
  <c r="V5" i="37"/>
  <c r="AG60" i="71"/>
  <c r="V70" i="76"/>
  <c r="X18" i="71"/>
  <c r="O25" i="71"/>
  <c r="AE38" i="71"/>
  <c r="AC42" i="71"/>
  <c r="AE16" i="71"/>
  <c r="U38" i="77"/>
  <c r="AB28" i="81"/>
  <c r="AA36" i="77"/>
  <c r="AD33" i="77"/>
  <c r="Q9" i="71"/>
  <c r="V10" i="77"/>
  <c r="AI52" i="71"/>
  <c r="T23" i="81"/>
  <c r="AA59" i="76"/>
  <c r="U40" i="80"/>
  <c r="X63" i="77"/>
  <c r="X55" i="37"/>
  <c r="AC63" i="76"/>
  <c r="AD11" i="71"/>
  <c r="AH55" i="37"/>
  <c r="Y32" i="76"/>
  <c r="AB61" i="71"/>
  <c r="AE31" i="37"/>
  <c r="R63" i="71"/>
  <c r="AC38" i="76"/>
  <c r="Z47" i="76"/>
  <c r="AE67" i="77"/>
  <c r="AB66" i="71"/>
  <c r="AC11" i="80"/>
  <c r="W5" i="37"/>
  <c r="S29" i="71"/>
  <c r="AH68" i="37"/>
  <c r="Z59" i="37"/>
  <c r="I45" i="37"/>
  <c r="Z63" i="76"/>
  <c r="AF37" i="76"/>
  <c r="M17" i="71"/>
  <c r="R39" i="71"/>
  <c r="R39" i="37"/>
  <c r="AA20" i="80"/>
  <c r="T21" i="81"/>
  <c r="E40" i="37"/>
  <c r="N62" i="37"/>
  <c r="Y25" i="76"/>
  <c r="H36" i="71"/>
  <c r="P22" i="37"/>
  <c r="W73" i="76"/>
  <c r="T42" i="77"/>
  <c r="U22" i="76"/>
  <c r="P10" i="37"/>
  <c r="T12" i="71"/>
  <c r="U15" i="80"/>
  <c r="L37" i="71"/>
  <c r="F52" i="71"/>
  <c r="X39" i="77"/>
  <c r="AI33" i="37"/>
  <c r="Q38" i="71"/>
  <c r="AJ27" i="37"/>
  <c r="U66" i="37"/>
  <c r="T50" i="80"/>
  <c r="P49" i="37"/>
  <c r="W47" i="71"/>
  <c r="R19" i="37"/>
  <c r="L6" i="71"/>
  <c r="I39" i="71"/>
  <c r="T37" i="77"/>
  <c r="Q30" i="76"/>
  <c r="P65" i="71"/>
  <c r="AH45" i="71"/>
  <c r="M47" i="37"/>
  <c r="P42" i="71"/>
  <c r="AF50" i="37"/>
  <c r="H15" i="37"/>
  <c r="AC25" i="77"/>
  <c r="T62" i="37"/>
  <c r="AJ52" i="71"/>
  <c r="E33" i="37"/>
  <c r="AG75" i="76"/>
  <c r="AC68" i="80"/>
  <c r="X58" i="71"/>
  <c r="AD5" i="77"/>
  <c r="AA29" i="76"/>
  <c r="G65" i="71"/>
  <c r="AH21" i="37"/>
  <c r="AI48" i="71"/>
  <c r="S74" i="77"/>
  <c r="Y46" i="76"/>
  <c r="AG13" i="77"/>
  <c r="R59" i="77"/>
  <c r="X24" i="81"/>
  <c r="Q36" i="37"/>
  <c r="AC64" i="77"/>
  <c r="S10" i="80"/>
  <c r="AA15" i="71"/>
  <c r="AI48" i="37"/>
  <c r="G12" i="37"/>
  <c r="AC44" i="37"/>
  <c r="S49" i="81"/>
  <c r="T4" i="76"/>
  <c r="AG21" i="37"/>
  <c r="W15" i="76"/>
  <c r="S62" i="76"/>
  <c r="T58" i="76"/>
  <c r="E10" i="71"/>
  <c r="AA32" i="71"/>
  <c r="AH61" i="71"/>
  <c r="U46" i="81"/>
  <c r="W11" i="81"/>
  <c r="W66" i="80"/>
  <c r="P42" i="37"/>
  <c r="X30" i="71"/>
  <c r="T63" i="80"/>
  <c r="Z51" i="81"/>
  <c r="N26" i="71"/>
  <c r="U67" i="76"/>
  <c r="U62" i="37"/>
  <c r="AG7" i="37"/>
  <c r="AE73" i="77"/>
  <c r="S49" i="77"/>
  <c r="AC16" i="81"/>
  <c r="L39" i="71"/>
  <c r="G18" i="37"/>
  <c r="U30" i="80"/>
  <c r="V66" i="80"/>
  <c r="AF6" i="77"/>
  <c r="Q39" i="37"/>
  <c r="U28" i="81"/>
  <c r="AF69" i="37"/>
  <c r="AB55" i="37"/>
  <c r="I18" i="37"/>
  <c r="Y10" i="77"/>
  <c r="Z66" i="77"/>
  <c r="Y39" i="81"/>
  <c r="AC21" i="76"/>
  <c r="Z42" i="77"/>
  <c r="S35" i="37"/>
  <c r="Z44" i="80"/>
  <c r="U10" i="76"/>
  <c r="U6" i="76"/>
  <c r="W12" i="76"/>
  <c r="Q69" i="71"/>
  <c r="AA46" i="81"/>
  <c r="AB22" i="81"/>
  <c r="R23" i="77"/>
  <c r="T15" i="71"/>
  <c r="AC46" i="76"/>
  <c r="AF64" i="77"/>
  <c r="AA33" i="77"/>
  <c r="AC5" i="37"/>
  <c r="Y49" i="80"/>
  <c r="AB38" i="80"/>
  <c r="Y24" i="81"/>
  <c r="AG48" i="71"/>
  <c r="W18" i="81"/>
  <c r="M15" i="37"/>
  <c r="AF10" i="77"/>
  <c r="T11" i="77"/>
  <c r="F42" i="37"/>
  <c r="Q61" i="37"/>
  <c r="V14" i="76"/>
  <c r="AA52" i="80"/>
  <c r="AE30" i="77"/>
  <c r="AG53" i="77"/>
  <c r="U70" i="76"/>
  <c r="AB9" i="76"/>
  <c r="T45" i="80"/>
  <c r="U37" i="37"/>
  <c r="L15" i="71"/>
  <c r="R22" i="37"/>
  <c r="I62" i="37"/>
  <c r="AG37" i="76"/>
  <c r="Z74" i="77"/>
  <c r="AA50" i="81"/>
  <c r="AH45" i="37"/>
  <c r="AC26" i="77"/>
  <c r="T14" i="81"/>
  <c r="AC4" i="81"/>
  <c r="Z41" i="80"/>
  <c r="Z26" i="37"/>
  <c r="P53" i="37"/>
  <c r="V62" i="71"/>
  <c r="AE23" i="77"/>
  <c r="AB49" i="80"/>
  <c r="Z69" i="71"/>
  <c r="E7" i="37"/>
  <c r="AA37" i="77"/>
  <c r="P62" i="71"/>
  <c r="M46" i="37"/>
  <c r="Y18" i="76"/>
  <c r="X12" i="76"/>
  <c r="AB7" i="80"/>
  <c r="AG16" i="37"/>
  <c r="T41" i="76"/>
  <c r="AD63" i="76"/>
  <c r="AB30" i="81"/>
  <c r="AA15" i="76"/>
  <c r="S68" i="77"/>
  <c r="Z32" i="81"/>
  <c r="P68" i="71"/>
  <c r="AC15" i="80"/>
  <c r="AE43" i="37"/>
  <c r="L52" i="37"/>
  <c r="AE9" i="71"/>
  <c r="AD26" i="76"/>
  <c r="S59" i="37"/>
  <c r="Z8" i="80"/>
  <c r="AD61" i="77"/>
  <c r="V40" i="77"/>
  <c r="N8" i="37"/>
  <c r="AC4" i="80"/>
  <c r="AH69" i="76"/>
  <c r="AB17" i="76"/>
  <c r="X45" i="76"/>
  <c r="Y7" i="81"/>
  <c r="AJ58" i="77"/>
  <c r="AJ5" i="77"/>
  <c r="AI43" i="76"/>
  <c r="AE19" i="81"/>
  <c r="U6" i="37"/>
  <c r="W40" i="77"/>
  <c r="Q8" i="76"/>
  <c r="Z39" i="37"/>
  <c r="P26" i="37"/>
  <c r="AB30" i="76"/>
  <c r="K45" i="71"/>
  <c r="U33" i="81"/>
  <c r="AC39" i="77"/>
  <c r="V5" i="76"/>
  <c r="F51" i="37"/>
  <c r="Z6" i="77"/>
  <c r="AJ49" i="37"/>
  <c r="T20" i="76"/>
  <c r="AJ31" i="37"/>
  <c r="N38" i="37"/>
  <c r="R56" i="76"/>
  <c r="F46" i="71"/>
  <c r="U33" i="76"/>
  <c r="T47" i="80"/>
  <c r="Z29" i="77"/>
  <c r="AB37" i="37"/>
  <c r="U36" i="37"/>
  <c r="AD69" i="37"/>
  <c r="AA53" i="77"/>
  <c r="S67" i="77"/>
  <c r="T23" i="37"/>
  <c r="AB67" i="77"/>
  <c r="W53" i="81"/>
  <c r="Y24" i="37"/>
  <c r="AA73" i="77"/>
  <c r="Y6" i="76"/>
  <c r="J45" i="71"/>
  <c r="U51" i="81"/>
  <c r="AA51" i="77"/>
  <c r="AC15" i="76"/>
  <c r="H44" i="71"/>
  <c r="T28" i="76"/>
  <c r="R50" i="77"/>
  <c r="AA5" i="77"/>
  <c r="L27" i="37"/>
  <c r="N41" i="37"/>
  <c r="V50" i="37"/>
  <c r="T22" i="71"/>
  <c r="U46" i="37"/>
  <c r="F53" i="37"/>
  <c r="U7" i="37"/>
  <c r="X48" i="81"/>
  <c r="AA25" i="81"/>
  <c r="L25" i="71"/>
  <c r="AA34" i="77"/>
  <c r="AF38" i="76"/>
  <c r="R33" i="37"/>
  <c r="H17" i="71"/>
  <c r="S64" i="76"/>
  <c r="G29" i="37"/>
  <c r="AB41" i="76"/>
  <c r="AA58" i="81"/>
  <c r="AD28" i="77"/>
  <c r="W33" i="80"/>
  <c r="W44" i="76"/>
  <c r="I12" i="71"/>
  <c r="AI64" i="37"/>
  <c r="L35" i="37"/>
  <c r="Z8" i="81"/>
  <c r="AF14" i="77"/>
  <c r="AI31" i="77"/>
  <c r="I64" i="37"/>
  <c r="AF43" i="71"/>
  <c r="G68" i="37"/>
  <c r="AB22" i="80"/>
  <c r="AE14" i="76"/>
  <c r="U36" i="76"/>
  <c r="AB39" i="80"/>
  <c r="F4" i="71"/>
  <c r="M5" i="37"/>
  <c r="J37" i="71"/>
  <c r="K67" i="37"/>
  <c r="V62" i="80"/>
  <c r="AC13" i="81"/>
  <c r="S9" i="76"/>
  <c r="AG40" i="71"/>
  <c r="V28" i="80"/>
  <c r="V16" i="81"/>
  <c r="X54" i="80"/>
  <c r="Y25" i="77"/>
  <c r="AF13" i="77"/>
  <c r="AD19" i="76"/>
  <c r="M37" i="37"/>
  <c r="V44" i="76"/>
  <c r="W33" i="81"/>
  <c r="AB55" i="80"/>
  <c r="U14" i="71"/>
  <c r="Y42" i="77"/>
  <c r="AF68" i="76"/>
  <c r="AE8" i="77"/>
  <c r="J58" i="71"/>
  <c r="N14" i="37"/>
  <c r="Q52" i="71"/>
  <c r="U58" i="80"/>
  <c r="K40" i="71"/>
  <c r="T29" i="81"/>
  <c r="AF56" i="76"/>
  <c r="U68" i="37"/>
  <c r="N8" i="71"/>
  <c r="X19" i="80"/>
  <c r="V38" i="81"/>
  <c r="AG32" i="71"/>
  <c r="Z30" i="37"/>
  <c r="AC11" i="77"/>
  <c r="AC28" i="71"/>
  <c r="AE10" i="77"/>
  <c r="Y64" i="81"/>
  <c r="I48" i="37"/>
  <c r="T17" i="37"/>
  <c r="X60" i="80"/>
  <c r="W16" i="81"/>
  <c r="U26" i="37"/>
  <c r="AC51" i="37"/>
  <c r="AI34" i="37"/>
  <c r="W24" i="81"/>
  <c r="AJ46" i="37"/>
  <c r="J46" i="71"/>
  <c r="T54" i="37"/>
  <c r="AD7" i="71"/>
  <c r="X47" i="71"/>
  <c r="U64" i="37"/>
  <c r="U61" i="76"/>
  <c r="AG55" i="77"/>
  <c r="W43" i="76"/>
  <c r="Y9" i="77"/>
  <c r="X66" i="76"/>
  <c r="AG63" i="37"/>
  <c r="O48" i="71"/>
  <c r="S41" i="37"/>
  <c r="U52" i="81"/>
  <c r="R64" i="71"/>
  <c r="AD9" i="37"/>
  <c r="U15" i="81"/>
  <c r="AH40" i="37"/>
  <c r="Q44" i="76"/>
  <c r="M58" i="71"/>
  <c r="T5" i="71"/>
  <c r="O43" i="71"/>
  <c r="S44" i="77"/>
  <c r="AE42" i="71"/>
  <c r="U39" i="80"/>
  <c r="R65" i="37"/>
  <c r="Y13" i="77"/>
  <c r="AA16" i="76"/>
  <c r="U44" i="81"/>
  <c r="T51" i="81"/>
  <c r="AE40" i="76"/>
  <c r="U48" i="80"/>
  <c r="X30" i="80"/>
  <c r="W65" i="76"/>
  <c r="AC7" i="37"/>
  <c r="AI61" i="37"/>
  <c r="AA26" i="81"/>
  <c r="X14" i="80"/>
  <c r="Y37" i="81"/>
  <c r="R13" i="76"/>
  <c r="W60" i="80"/>
  <c r="T69" i="76"/>
  <c r="AE19" i="76"/>
  <c r="AD47" i="71"/>
  <c r="W8" i="71"/>
  <c r="AF23" i="71"/>
  <c r="H45" i="71"/>
  <c r="V21" i="76"/>
  <c r="S66" i="80"/>
  <c r="Z24" i="77"/>
  <c r="X33" i="81"/>
  <c r="W13" i="71"/>
  <c r="K41" i="37"/>
  <c r="AG20" i="76"/>
  <c r="AA21" i="81"/>
  <c r="Y38" i="37"/>
  <c r="X18" i="76"/>
  <c r="AH53" i="77"/>
  <c r="AF11" i="76"/>
  <c r="AB64" i="77"/>
  <c r="X68" i="76"/>
  <c r="T64" i="37"/>
  <c r="AB57" i="37"/>
  <c r="V66" i="77"/>
  <c r="AF26" i="76"/>
  <c r="Y13" i="80"/>
  <c r="AA12" i="76"/>
  <c r="AA29" i="77"/>
  <c r="M45" i="37"/>
  <c r="U69" i="37"/>
  <c r="Q29" i="37"/>
  <c r="AF39" i="76"/>
  <c r="AI28" i="71"/>
  <c r="V9" i="81"/>
  <c r="X42" i="80"/>
  <c r="W58" i="81"/>
  <c r="AD45" i="77"/>
  <c r="X56" i="81"/>
  <c r="S21" i="80"/>
  <c r="X42" i="37"/>
  <c r="L30" i="71"/>
  <c r="T55" i="71"/>
  <c r="M54" i="71"/>
  <c r="V33" i="77"/>
  <c r="W61" i="76"/>
  <c r="Y31" i="81"/>
  <c r="T55" i="80"/>
  <c r="Y56" i="80"/>
  <c r="O54" i="71"/>
  <c r="AE68" i="76"/>
  <c r="AC62" i="76"/>
  <c r="AE26" i="77"/>
  <c r="X5" i="71"/>
  <c r="X11" i="80"/>
  <c r="T64" i="76"/>
  <c r="X4" i="77"/>
  <c r="AG13" i="37"/>
  <c r="S65" i="77"/>
  <c r="AA57" i="71"/>
  <c r="S14" i="71"/>
  <c r="I22" i="37"/>
  <c r="H54" i="71"/>
  <c r="AC58" i="77"/>
  <c r="Z68" i="77"/>
  <c r="H40" i="37"/>
  <c r="AJ14" i="37"/>
  <c r="Z11" i="77"/>
  <c r="AD10" i="71"/>
  <c r="F55" i="71"/>
  <c r="AB32" i="37"/>
  <c r="L45" i="37"/>
  <c r="Y8" i="81"/>
  <c r="W75" i="77"/>
  <c r="AC67" i="37"/>
  <c r="Z58" i="37"/>
  <c r="V53" i="37"/>
  <c r="N47" i="71"/>
  <c r="X54" i="71"/>
  <c r="W47" i="81"/>
  <c r="AE38" i="77"/>
  <c r="T37" i="81"/>
  <c r="AD11" i="37"/>
  <c r="AD42" i="71"/>
  <c r="Q75" i="76"/>
  <c r="H48" i="37"/>
  <c r="Y69" i="37"/>
  <c r="Q54" i="71"/>
  <c r="AC33" i="76"/>
  <c r="Z4" i="37"/>
  <c r="X29" i="80"/>
  <c r="N16" i="71"/>
  <c r="X6" i="77"/>
  <c r="AB15" i="77"/>
  <c r="AA32" i="77"/>
  <c r="G43" i="37"/>
  <c r="AH17" i="37"/>
  <c r="AC66" i="76"/>
  <c r="M44" i="71"/>
  <c r="Z8" i="71"/>
  <c r="W71" i="76"/>
  <c r="AD6" i="76"/>
  <c r="R69" i="37"/>
  <c r="U10" i="77"/>
  <c r="J10" i="37"/>
  <c r="Y65" i="77"/>
  <c r="T18" i="37"/>
  <c r="AI9" i="77"/>
  <c r="AC12" i="37"/>
  <c r="U29" i="80"/>
  <c r="X43" i="80"/>
  <c r="AD32" i="77"/>
  <c r="U62" i="81"/>
  <c r="Z23" i="81"/>
  <c r="Y10" i="81"/>
  <c r="AB18" i="81"/>
  <c r="AA53" i="80"/>
  <c r="AD7" i="77"/>
  <c r="H21" i="71"/>
  <c r="AH47" i="37"/>
  <c r="W7" i="80"/>
  <c r="X6" i="76"/>
  <c r="AC23" i="37"/>
  <c r="V5" i="77"/>
  <c r="AH39" i="77"/>
  <c r="H8" i="37"/>
  <c r="W41" i="80"/>
  <c r="X63" i="71"/>
  <c r="U32" i="76"/>
  <c r="AF53" i="77"/>
  <c r="AE23" i="37"/>
  <c r="T64" i="81"/>
  <c r="T36" i="37"/>
  <c r="Q11" i="37"/>
  <c r="V36" i="80"/>
  <c r="G20" i="37"/>
  <c r="AG25" i="37"/>
  <c r="I30" i="37"/>
  <c r="M69" i="71"/>
  <c r="AC24" i="76"/>
  <c r="O15" i="37"/>
  <c r="U18" i="81"/>
  <c r="K39" i="71"/>
  <c r="AD58" i="71"/>
  <c r="G58" i="71"/>
  <c r="H4" i="71"/>
  <c r="V42" i="71"/>
  <c r="O35" i="37"/>
  <c r="Y40" i="80"/>
  <c r="AC31" i="81"/>
  <c r="P55" i="37"/>
  <c r="U48" i="77"/>
  <c r="W17" i="76"/>
  <c r="AC56" i="77"/>
  <c r="AI63" i="71"/>
  <c r="T53" i="81"/>
  <c r="AI50" i="37"/>
  <c r="AA13" i="80"/>
  <c r="Y27" i="80"/>
  <c r="T38" i="80"/>
  <c r="Z27" i="81"/>
  <c r="T15" i="81"/>
  <c r="AA4" i="77"/>
  <c r="R54" i="71"/>
  <c r="U13" i="37"/>
  <c r="U31" i="37"/>
  <c r="AJ38" i="71"/>
  <c r="P44" i="37"/>
  <c r="AA59" i="81"/>
  <c r="W47" i="80"/>
  <c r="AF51" i="71"/>
  <c r="Z32" i="77"/>
  <c r="AA7" i="71"/>
  <c r="X8" i="80"/>
  <c r="S68" i="76"/>
  <c r="T32" i="77"/>
  <c r="S16" i="71"/>
  <c r="AJ51" i="71"/>
  <c r="X25" i="76"/>
  <c r="AH48" i="71"/>
  <c r="O51" i="37"/>
  <c r="AF17" i="37"/>
  <c r="Z47" i="80"/>
  <c r="AE28" i="77"/>
  <c r="R38" i="76"/>
  <c r="T53" i="71"/>
  <c r="V6" i="81"/>
  <c r="Z67" i="80"/>
  <c r="AA60" i="81"/>
  <c r="P18" i="71"/>
  <c r="AE33" i="71"/>
  <c r="AB16" i="81"/>
  <c r="U34" i="77"/>
  <c r="AE42" i="37"/>
  <c r="T37" i="37"/>
  <c r="V56" i="37"/>
  <c r="Y38" i="81"/>
  <c r="E50" i="71"/>
  <c r="AB31" i="37"/>
  <c r="AB68" i="80"/>
  <c r="W68" i="81"/>
  <c r="AF22" i="71"/>
  <c r="X12" i="81"/>
  <c r="AC30" i="71"/>
  <c r="AD51" i="80"/>
  <c r="U45" i="37"/>
  <c r="AD56" i="76"/>
  <c r="AG64" i="76"/>
  <c r="AJ50" i="37"/>
  <c r="T18" i="76"/>
  <c r="AD25" i="71"/>
  <c r="L67" i="37"/>
  <c r="S25" i="71"/>
  <c r="Z69" i="76"/>
  <c r="V68" i="81"/>
  <c r="AA68" i="37"/>
  <c r="K20" i="71"/>
  <c r="AG25" i="77"/>
  <c r="Y15" i="81"/>
  <c r="AB53" i="71"/>
  <c r="AG52" i="77"/>
  <c r="P8" i="37"/>
  <c r="Z56" i="76"/>
  <c r="K14" i="71"/>
  <c r="T52" i="71"/>
  <c r="T27" i="71"/>
  <c r="AE8" i="76"/>
  <c r="I18" i="71"/>
  <c r="P23" i="37"/>
  <c r="AC12" i="71"/>
  <c r="V63" i="76"/>
  <c r="AH39" i="71"/>
  <c r="W48" i="77"/>
  <c r="AC60" i="76"/>
  <c r="V65" i="71"/>
  <c r="R39" i="76"/>
  <c r="AA42" i="80"/>
  <c r="AB60" i="71"/>
  <c r="J8" i="71"/>
  <c r="W68" i="80"/>
  <c r="AB6" i="81"/>
  <c r="I51" i="71"/>
  <c r="AF5" i="76"/>
  <c r="Y35" i="80"/>
  <c r="AD21" i="37"/>
  <c r="AB60" i="77"/>
  <c r="AB62" i="81"/>
  <c r="AJ16" i="71"/>
  <c r="AH36" i="76"/>
  <c r="AF23" i="81"/>
  <c r="AE23" i="81"/>
  <c r="L40" i="37"/>
  <c r="Z64" i="80"/>
  <c r="H25" i="71"/>
  <c r="AE57" i="77"/>
  <c r="AB13" i="81"/>
  <c r="AA24" i="81"/>
  <c r="X56" i="76"/>
  <c r="AH61" i="76"/>
  <c r="R61" i="71"/>
  <c r="AJ10" i="77"/>
  <c r="AD63" i="80"/>
  <c r="T56" i="76"/>
  <c r="M68" i="71"/>
  <c r="AC34" i="77"/>
  <c r="AC36" i="76"/>
  <c r="S47" i="71"/>
  <c r="O26" i="71"/>
  <c r="V37" i="81"/>
  <c r="Z58" i="71"/>
  <c r="X11" i="71"/>
  <c r="AC57" i="80"/>
  <c r="AD44" i="81"/>
  <c r="V45" i="76"/>
  <c r="J31" i="37"/>
  <c r="F47" i="37"/>
  <c r="AH33" i="76"/>
  <c r="AF23" i="80"/>
  <c r="AK9" i="77"/>
  <c r="V21" i="81"/>
  <c r="AA9" i="71"/>
  <c r="AI11" i="37"/>
  <c r="AD38" i="76"/>
  <c r="L13" i="37"/>
  <c r="AE48" i="77"/>
  <c r="AA26" i="76"/>
  <c r="T10" i="71"/>
  <c r="AE62" i="81"/>
  <c r="W18" i="80"/>
  <c r="AC9" i="77"/>
  <c r="AB70" i="76"/>
  <c r="E50" i="37"/>
  <c r="I35" i="71"/>
  <c r="AJ70" i="77"/>
  <c r="AH57" i="76"/>
  <c r="P5" i="71"/>
  <c r="AA23" i="76"/>
  <c r="AB37" i="71"/>
  <c r="T25" i="80"/>
  <c r="W43" i="80"/>
  <c r="Z27" i="37"/>
  <c r="AA60" i="77"/>
  <c r="AC36" i="81"/>
  <c r="S39" i="76"/>
  <c r="AE44" i="81"/>
  <c r="N31" i="71"/>
  <c r="K20" i="37"/>
  <c r="AF43" i="76"/>
  <c r="AH25" i="77"/>
  <c r="AC45" i="80"/>
  <c r="AE49" i="81"/>
  <c r="AE46" i="81"/>
  <c r="AI58" i="76"/>
  <c r="AK39" i="77"/>
  <c r="AF9" i="77"/>
  <c r="X55" i="80"/>
  <c r="AB58" i="80"/>
  <c r="T65" i="81"/>
  <c r="W31" i="80"/>
  <c r="V63" i="80"/>
  <c r="AJ44" i="37"/>
  <c r="AC59" i="81"/>
  <c r="W9" i="77"/>
  <c r="AG29" i="77"/>
  <c r="Z28" i="80"/>
  <c r="V19" i="80"/>
  <c r="AB21" i="81"/>
  <c r="AA61" i="76"/>
  <c r="U4" i="81"/>
  <c r="AB48" i="77"/>
  <c r="AI63" i="77"/>
  <c r="L26" i="37"/>
  <c r="AA58" i="77"/>
  <c r="AE15" i="76"/>
  <c r="V54" i="80"/>
  <c r="AC22" i="81"/>
  <c r="W36" i="77"/>
  <c r="R33" i="71"/>
  <c r="AH9" i="76"/>
  <c r="Z26" i="81"/>
  <c r="AG25" i="76"/>
  <c r="AF46" i="77"/>
  <c r="AF35" i="81"/>
  <c r="AF27" i="80"/>
  <c r="W22" i="81"/>
  <c r="Q58" i="71"/>
  <c r="AB34" i="80"/>
  <c r="W40" i="71"/>
  <c r="S18" i="71"/>
  <c r="AI45" i="77"/>
  <c r="AG44" i="77"/>
  <c r="U65" i="71"/>
  <c r="AH22" i="37"/>
  <c r="AE41" i="71"/>
  <c r="S36" i="81"/>
  <c r="AG22" i="76"/>
  <c r="R21" i="76"/>
  <c r="AE63" i="80"/>
  <c r="AD58" i="77"/>
  <c r="X20" i="80"/>
  <c r="X25" i="77"/>
  <c r="AE20" i="81"/>
  <c r="AK41" i="77"/>
  <c r="AF5" i="80"/>
  <c r="AB68" i="81"/>
  <c r="AJ55" i="37"/>
  <c r="K32" i="71"/>
  <c r="AC67" i="76"/>
  <c r="X27" i="80"/>
  <c r="S75" i="77"/>
  <c r="U55" i="80"/>
  <c r="J57" i="71"/>
  <c r="T15" i="77"/>
  <c r="Q29" i="76"/>
  <c r="AA53" i="81"/>
  <c r="V25" i="76"/>
  <c r="AH22" i="71"/>
  <c r="AE67" i="81"/>
  <c r="AK15" i="77"/>
  <c r="AE63" i="71"/>
  <c r="AD18" i="76"/>
  <c r="AC27" i="76"/>
  <c r="AF45" i="81"/>
  <c r="AB51" i="77"/>
  <c r="AE7" i="81"/>
  <c r="AF53" i="81"/>
  <c r="R34" i="77"/>
  <c r="AJ51" i="77"/>
  <c r="AH21" i="76"/>
  <c r="AK51" i="77"/>
  <c r="P10" i="76"/>
  <c r="AD16" i="81"/>
  <c r="X35" i="77"/>
  <c r="W56" i="80"/>
  <c r="AH28" i="77"/>
  <c r="P6" i="37"/>
  <c r="AE13" i="76"/>
  <c r="AC56" i="80"/>
  <c r="AF31" i="81"/>
  <c r="AF46" i="76"/>
  <c r="AF38" i="81"/>
  <c r="AI18" i="76"/>
  <c r="AH31" i="77"/>
  <c r="K7" i="71"/>
  <c r="AA65" i="81"/>
  <c r="AE51" i="71"/>
  <c r="S69" i="76"/>
  <c r="Z30" i="71"/>
  <c r="AF74" i="76"/>
  <c r="AB40" i="37"/>
  <c r="AF44" i="77"/>
  <c r="AE13" i="80"/>
  <c r="AF40" i="80"/>
  <c r="E45" i="37"/>
  <c r="AG26" i="77"/>
  <c r="X57" i="80"/>
  <c r="AF38" i="77"/>
  <c r="AG50" i="77"/>
  <c r="AJ12" i="77"/>
  <c r="AK12" i="77"/>
  <c r="AD43" i="37"/>
  <c r="Y7" i="76"/>
  <c r="AE55" i="81"/>
  <c r="AE67" i="80"/>
  <c r="F15" i="71"/>
  <c r="AH46" i="76"/>
  <c r="W29" i="77"/>
  <c r="Z23" i="71"/>
  <c r="AH56" i="76"/>
  <c r="P29" i="37"/>
  <c r="AF65" i="76"/>
  <c r="AH26" i="76"/>
  <c r="AB20" i="81"/>
  <c r="AF30" i="77"/>
  <c r="W32" i="80"/>
  <c r="AE53" i="80"/>
  <c r="AA39" i="81"/>
  <c r="Z43" i="76"/>
  <c r="W63" i="80"/>
  <c r="Z14" i="81"/>
  <c r="AC50" i="81"/>
  <c r="AD24" i="80"/>
  <c r="AF14" i="81"/>
  <c r="AF31" i="76"/>
  <c r="AF14" i="80"/>
  <c r="AG29" i="76"/>
  <c r="AI67" i="76"/>
  <c r="AC32" i="71"/>
  <c r="U41" i="76"/>
  <c r="AD48" i="76"/>
  <c r="R48" i="71"/>
  <c r="AB50" i="77"/>
  <c r="AC12" i="80"/>
  <c r="AE36" i="81"/>
  <c r="AG13" i="80"/>
  <c r="AJ48" i="76"/>
  <c r="AL66" i="77"/>
  <c r="AL23" i="77"/>
  <c r="AL28" i="77"/>
  <c r="AG38" i="80"/>
  <c r="AJ36" i="76"/>
  <c r="AG11" i="80"/>
  <c r="AJ69" i="76"/>
  <c r="AG18" i="80"/>
  <c r="AG26" i="81"/>
  <c r="AJ22" i="76"/>
  <c r="W37" i="77"/>
  <c r="AI52" i="37"/>
  <c r="AA33" i="80"/>
  <c r="W34" i="76"/>
  <c r="V22" i="76"/>
  <c r="AA68" i="80"/>
  <c r="T48" i="80"/>
  <c r="AD48" i="77"/>
  <c r="Y44" i="80"/>
  <c r="AG51" i="77"/>
  <c r="N47" i="37"/>
  <c r="AA50" i="80"/>
  <c r="Y25" i="81"/>
  <c r="X41" i="77"/>
  <c r="AE56" i="77"/>
  <c r="AB29" i="80"/>
  <c r="Q32" i="37"/>
  <c r="M43" i="37"/>
  <c r="U10" i="80"/>
  <c r="T48" i="81"/>
  <c r="AG43" i="37"/>
  <c r="X66" i="80"/>
  <c r="AC42" i="77"/>
  <c r="AC52" i="80"/>
  <c r="AD19" i="37"/>
  <c r="S48" i="77"/>
  <c r="Y52" i="77"/>
  <c r="AA67" i="81"/>
  <c r="W69" i="77"/>
  <c r="AD43" i="81"/>
  <c r="AF21" i="71"/>
  <c r="U59" i="37"/>
  <c r="AE32" i="80"/>
  <c r="AD65" i="81"/>
  <c r="X69" i="76"/>
  <c r="AC48" i="81"/>
  <c r="AI26" i="77"/>
  <c r="U24" i="76"/>
  <c r="AF34" i="80"/>
  <c r="AE23" i="80"/>
  <c r="H20" i="37"/>
  <c r="Z56" i="77"/>
  <c r="Y40" i="77"/>
  <c r="W66" i="76"/>
  <c r="AB5" i="80"/>
  <c r="AF45" i="77"/>
  <c r="W37" i="80"/>
  <c r="AH25" i="76"/>
  <c r="Y34" i="77"/>
  <c r="AB43" i="81"/>
  <c r="AH15" i="37"/>
  <c r="G48" i="71"/>
  <c r="U36" i="81"/>
  <c r="K55" i="37"/>
  <c r="E18" i="37"/>
  <c r="AA19" i="80"/>
  <c r="R62" i="71"/>
  <c r="Z6" i="81"/>
  <c r="P32" i="71"/>
  <c r="X46" i="80"/>
  <c r="AE45" i="81"/>
  <c r="V58" i="80"/>
  <c r="AD66" i="77"/>
  <c r="U30" i="37"/>
  <c r="AH41" i="76"/>
  <c r="Q41" i="37"/>
  <c r="AF66" i="81"/>
  <c r="AK69" i="77"/>
  <c r="G38" i="71"/>
  <c r="AE64" i="76"/>
  <c r="K57" i="37"/>
  <c r="U23" i="81"/>
  <c r="AI68" i="71"/>
  <c r="X28" i="80"/>
  <c r="U5" i="81"/>
  <c r="X64" i="76"/>
  <c r="U13" i="77"/>
  <c r="AC29" i="80"/>
  <c r="AB37" i="80"/>
  <c r="AE5" i="77"/>
  <c r="AD25" i="76"/>
  <c r="U21" i="76"/>
  <c r="G24" i="71"/>
  <c r="X33" i="71"/>
  <c r="AD68" i="77"/>
  <c r="AB24" i="76"/>
  <c r="AF41" i="71"/>
  <c r="M59" i="71"/>
  <c r="AD74" i="76"/>
  <c r="Y61" i="81"/>
  <c r="Z39" i="81"/>
  <c r="AH13" i="71"/>
  <c r="AD61" i="81"/>
  <c r="AD37" i="37"/>
  <c r="AD41" i="76"/>
  <c r="AF37" i="77"/>
  <c r="Z61" i="80"/>
  <c r="AC15" i="71"/>
  <c r="F50" i="71"/>
  <c r="AC64" i="80"/>
  <c r="AD65" i="77"/>
  <c r="T5" i="80"/>
  <c r="Z55" i="71"/>
  <c r="V22" i="80"/>
  <c r="M20" i="37"/>
  <c r="S32" i="71"/>
  <c r="V29" i="71"/>
  <c r="Z48" i="81"/>
  <c r="V30" i="76"/>
  <c r="Z22" i="81"/>
  <c r="AF4" i="77"/>
  <c r="P13" i="37"/>
  <c r="AJ25" i="77"/>
  <c r="W14" i="81"/>
  <c r="AI22" i="77"/>
  <c r="AE36" i="76"/>
  <c r="AB66" i="80"/>
  <c r="Y44" i="77"/>
  <c r="AI65" i="76"/>
  <c r="G45" i="37"/>
  <c r="AB44" i="80"/>
  <c r="Y70" i="77"/>
  <c r="AF19" i="76"/>
  <c r="AF58" i="77"/>
  <c r="T6" i="80"/>
  <c r="AE57" i="76"/>
  <c r="Y30" i="80"/>
  <c r="AE40" i="80"/>
  <c r="AC34" i="81"/>
  <c r="AD22" i="77"/>
  <c r="AI29" i="37"/>
  <c r="U59" i="81"/>
  <c r="H35" i="37"/>
  <c r="AH65" i="71"/>
  <c r="AC17" i="81"/>
  <c r="X32" i="80"/>
  <c r="Y48" i="77"/>
  <c r="AB62" i="80"/>
  <c r="U60" i="76"/>
  <c r="AB59" i="76"/>
  <c r="AJ28" i="77"/>
  <c r="Y75" i="76"/>
  <c r="AD70" i="76"/>
  <c r="AB48" i="76"/>
  <c r="AE68" i="81"/>
  <c r="AD16" i="80"/>
  <c r="AK40" i="77"/>
  <c r="Q35" i="37"/>
  <c r="AA55" i="81"/>
  <c r="U57" i="76"/>
  <c r="K63" i="37"/>
  <c r="K52" i="71"/>
  <c r="S10" i="77"/>
  <c r="Q43" i="76"/>
  <c r="I4" i="71"/>
  <c r="AD66" i="76"/>
  <c r="AC19" i="80"/>
  <c r="Y69" i="76"/>
  <c r="AD48" i="37"/>
  <c r="AB7" i="81"/>
  <c r="V47" i="80"/>
  <c r="AJ18" i="37"/>
  <c r="AB59" i="77"/>
  <c r="AD37" i="80"/>
  <c r="AJ5" i="71"/>
  <c r="AF20" i="71"/>
  <c r="Y39" i="76"/>
  <c r="AC64" i="81"/>
  <c r="U56" i="81"/>
  <c r="V12" i="76"/>
  <c r="AA24" i="80"/>
  <c r="I67" i="37"/>
  <c r="Z27" i="77"/>
  <c r="V62" i="77"/>
  <c r="AB53" i="80"/>
  <c r="S4" i="77"/>
  <c r="Z67" i="81"/>
  <c r="AC20" i="80"/>
  <c r="AC50" i="80"/>
  <c r="N69" i="71"/>
  <c r="U22" i="77"/>
  <c r="AI37" i="76"/>
  <c r="AI8" i="76"/>
  <c r="AD45" i="80"/>
  <c r="AA24" i="76"/>
  <c r="AH23" i="77"/>
  <c r="AC12" i="81"/>
  <c r="X33" i="80"/>
  <c r="W28" i="80"/>
  <c r="Y69" i="77"/>
  <c r="Z11" i="37"/>
  <c r="O12" i="71"/>
  <c r="AG67" i="76"/>
  <c r="AD57" i="77"/>
  <c r="AA68" i="81"/>
  <c r="X11" i="77"/>
  <c r="Z62" i="80"/>
  <c r="AG14" i="77"/>
  <c r="R69" i="71"/>
  <c r="R63" i="76"/>
  <c r="J49" i="37"/>
  <c r="P64" i="71"/>
  <c r="AC9" i="81"/>
  <c r="Z28" i="77"/>
  <c r="AH40" i="76"/>
  <c r="AD43" i="80"/>
  <c r="AD59" i="81"/>
  <c r="AE26" i="81"/>
  <c r="AA14" i="77"/>
  <c r="AG33" i="76"/>
  <c r="Q32" i="71"/>
  <c r="AF51" i="81"/>
  <c r="AF25" i="81"/>
  <c r="V68" i="71"/>
  <c r="S65" i="76"/>
  <c r="AC36" i="37"/>
  <c r="R4" i="77"/>
  <c r="S13" i="80"/>
  <c r="V56" i="81"/>
  <c r="Y29" i="77"/>
  <c r="AA67" i="80"/>
  <c r="AF25" i="77"/>
  <c r="AE70" i="77"/>
  <c r="V4" i="77"/>
  <c r="J52" i="37"/>
  <c r="AJ6" i="77"/>
  <c r="Z50" i="80"/>
  <c r="AH11" i="76"/>
  <c r="AA23" i="80"/>
  <c r="AC31" i="80"/>
  <c r="AD32" i="37"/>
  <c r="AF36" i="81"/>
  <c r="AK28" i="77"/>
  <c r="T47" i="77"/>
  <c r="AG24" i="76"/>
  <c r="N48" i="37"/>
  <c r="AI5" i="77"/>
  <c r="Z47" i="81"/>
  <c r="U65" i="81"/>
  <c r="Q58" i="37"/>
  <c r="I58" i="71"/>
  <c r="AE75" i="76"/>
  <c r="AC43" i="81"/>
  <c r="AH62" i="76"/>
  <c r="AJ4" i="77"/>
  <c r="AG57" i="76"/>
  <c r="W15" i="81"/>
  <c r="AF59" i="81"/>
  <c r="AD5" i="81"/>
  <c r="V29" i="37"/>
  <c r="AK27" i="77"/>
  <c r="AF54" i="80"/>
  <c r="V30" i="81"/>
  <c r="AG10" i="71"/>
  <c r="AI39" i="76"/>
  <c r="AB33" i="37"/>
  <c r="AC44" i="81"/>
  <c r="X35" i="81"/>
  <c r="AK10" i="77"/>
  <c r="P46" i="37"/>
  <c r="AH70" i="76"/>
  <c r="AG32" i="77"/>
  <c r="AC64" i="37"/>
  <c r="AD55" i="81"/>
  <c r="AB15" i="80"/>
  <c r="AG71" i="76"/>
  <c r="AJ68" i="77"/>
  <c r="AK61" i="77"/>
  <c r="AA66" i="77"/>
  <c r="AB17" i="80"/>
  <c r="AF68" i="80"/>
  <c r="AC25" i="80"/>
  <c r="Y53" i="37"/>
  <c r="AF17" i="76"/>
  <c r="AF58" i="76"/>
  <c r="AB59" i="37"/>
  <c r="X41" i="71"/>
  <c r="X14" i="71"/>
  <c r="K38" i="71"/>
  <c r="E35" i="71"/>
  <c r="Q22" i="37"/>
  <c r="T17" i="76"/>
  <c r="AD4" i="76"/>
  <c r="AB20" i="76"/>
  <c r="AB32" i="81"/>
  <c r="P36" i="37"/>
  <c r="F60" i="71"/>
  <c r="AD64" i="76"/>
  <c r="Z63" i="80"/>
  <c r="U59" i="71"/>
  <c r="U7" i="76"/>
  <c r="AG58" i="77"/>
  <c r="M18" i="37"/>
  <c r="Z29" i="80"/>
  <c r="X30" i="37"/>
  <c r="AF15" i="76"/>
  <c r="AA33" i="76"/>
  <c r="H63" i="37"/>
  <c r="W49" i="37"/>
  <c r="AB42" i="80"/>
  <c r="K42" i="37"/>
  <c r="J47" i="37"/>
  <c r="P6" i="76"/>
  <c r="V45" i="77"/>
  <c r="AH69" i="77"/>
  <c r="AC66" i="81"/>
  <c r="AH32" i="77"/>
  <c r="AC50" i="77"/>
  <c r="AA45" i="76"/>
  <c r="AD36" i="76"/>
  <c r="L48" i="71"/>
  <c r="AF30" i="76"/>
  <c r="AA26" i="77"/>
  <c r="G37" i="71"/>
  <c r="AC18" i="81"/>
  <c r="AI69" i="76"/>
  <c r="AB12" i="81"/>
  <c r="AD39" i="80"/>
  <c r="AH42" i="77"/>
  <c r="T31" i="76"/>
  <c r="Y35" i="77"/>
  <c r="AG42" i="77"/>
  <c r="AD63" i="37"/>
  <c r="S5" i="77"/>
  <c r="AI6" i="71"/>
  <c r="L59" i="71"/>
  <c r="J34" i="37"/>
  <c r="AB63" i="76"/>
  <c r="N15" i="71"/>
  <c r="AB39" i="76"/>
  <c r="AB32" i="76"/>
  <c r="AD40" i="81"/>
  <c r="Z63" i="81"/>
  <c r="X61" i="77"/>
  <c r="W28" i="76"/>
  <c r="AC7" i="76"/>
  <c r="AE51" i="81"/>
  <c r="Z13" i="81"/>
  <c r="AG10" i="76"/>
  <c r="AH10" i="77"/>
  <c r="AH44" i="77"/>
  <c r="V23" i="80"/>
  <c r="AB48" i="81"/>
  <c r="AF25" i="80"/>
  <c r="F58" i="71"/>
  <c r="AC29" i="81"/>
  <c r="X48" i="80"/>
  <c r="T28" i="37"/>
  <c r="V7" i="80"/>
  <c r="X16" i="81"/>
  <c r="P9" i="37"/>
  <c r="AC30" i="80"/>
  <c r="Z53" i="80"/>
  <c r="AD34" i="80"/>
  <c r="Y28" i="80"/>
  <c r="AC34" i="80"/>
  <c r="H9" i="37"/>
  <c r="W67" i="71"/>
  <c r="AI12" i="77"/>
  <c r="W45" i="80"/>
  <c r="AA48" i="76"/>
  <c r="AE10" i="37"/>
  <c r="T6" i="81"/>
  <c r="AG40" i="77"/>
  <c r="AD52" i="80"/>
  <c r="AD25" i="81"/>
  <c r="V13" i="71"/>
  <c r="U32" i="37"/>
  <c r="AA28" i="81"/>
  <c r="W59" i="37"/>
  <c r="Z28" i="71"/>
  <c r="AE69" i="76"/>
  <c r="AH75" i="77"/>
  <c r="AC63" i="81"/>
  <c r="U64" i="80"/>
  <c r="AG14" i="76"/>
  <c r="W43" i="81"/>
  <c r="V32" i="71"/>
  <c r="AK74" i="77"/>
  <c r="AI16" i="76"/>
  <c r="AA29" i="37"/>
  <c r="AA62" i="80"/>
  <c r="Q24" i="71"/>
  <c r="W59" i="77"/>
  <c r="W18" i="76"/>
  <c r="AD34" i="81"/>
  <c r="AH65" i="77"/>
  <c r="U26" i="81"/>
  <c r="W67" i="80"/>
  <c r="AH59" i="76"/>
  <c r="W58" i="80"/>
  <c r="AD9" i="76"/>
  <c r="AB35" i="80"/>
  <c r="AA22" i="80"/>
  <c r="X11" i="76"/>
  <c r="S15" i="37"/>
  <c r="AH62" i="77"/>
  <c r="E49" i="71"/>
  <c r="X14" i="81"/>
  <c r="Y8" i="77"/>
  <c r="U29" i="77"/>
  <c r="AH34" i="76"/>
  <c r="W40" i="81"/>
  <c r="AC8" i="81"/>
  <c r="AE29" i="80"/>
  <c r="AF45" i="76"/>
  <c r="AG17" i="76"/>
  <c r="AE57" i="81"/>
  <c r="AF31" i="80"/>
  <c r="AF4" i="80"/>
  <c r="R75" i="76"/>
  <c r="AF66" i="76"/>
  <c r="T8" i="80"/>
  <c r="AI28" i="77"/>
  <c r="N28" i="71"/>
  <c r="H49" i="37"/>
  <c r="Y59" i="76"/>
  <c r="AE33" i="76"/>
  <c r="AG47" i="77"/>
  <c r="AD11" i="81"/>
  <c r="Z14" i="76"/>
  <c r="AE68" i="80"/>
  <c r="AG58" i="76"/>
  <c r="AC45" i="81"/>
  <c r="AH22" i="76"/>
  <c r="AB29" i="81"/>
  <c r="S45" i="76"/>
  <c r="AI29" i="77"/>
  <c r="AK58" i="77"/>
  <c r="Y65" i="76"/>
  <c r="V7" i="77"/>
  <c r="AD17" i="80"/>
  <c r="AB69" i="77"/>
  <c r="G54" i="71"/>
  <c r="Z65" i="81"/>
  <c r="AB6" i="77"/>
  <c r="AA54" i="81"/>
  <c r="V6" i="80"/>
  <c r="AC36" i="77"/>
  <c r="V38" i="76"/>
  <c r="AD66" i="80"/>
  <c r="W66" i="77"/>
  <c r="AC61" i="71"/>
  <c r="R37" i="76"/>
  <c r="AF67" i="80"/>
  <c r="AH14" i="76"/>
  <c r="X6" i="81"/>
  <c r="AF39" i="81"/>
  <c r="AI24" i="76"/>
  <c r="AH48" i="76"/>
  <c r="AE47" i="80"/>
  <c r="AA69" i="77"/>
  <c r="R60" i="37"/>
  <c r="X8" i="81"/>
  <c r="AF37" i="81"/>
  <c r="Z18" i="81"/>
  <c r="AA51" i="81"/>
  <c r="T43" i="81"/>
  <c r="AI23" i="77"/>
  <c r="S28" i="76"/>
  <c r="X75" i="76"/>
  <c r="AF32" i="77"/>
  <c r="T45" i="81"/>
  <c r="AJ14" i="77"/>
  <c r="AF49" i="81"/>
  <c r="AE8" i="80"/>
  <c r="E8" i="71"/>
  <c r="Z28" i="81"/>
  <c r="AF75" i="76"/>
  <c r="AA11" i="71"/>
  <c r="Y17" i="81"/>
  <c r="AH9" i="77"/>
  <c r="X40" i="37"/>
  <c r="AE24" i="71"/>
  <c r="R12" i="37"/>
  <c r="AI33" i="77"/>
  <c r="AB54" i="80"/>
  <c r="S24" i="71"/>
  <c r="AC65" i="81"/>
  <c r="AG18" i="76"/>
  <c r="AA32" i="81"/>
  <c r="AE16" i="81"/>
  <c r="AB4" i="80"/>
  <c r="AA23" i="81"/>
  <c r="AB34" i="76"/>
  <c r="AI25" i="76"/>
  <c r="AB44" i="76"/>
  <c r="AD36" i="81"/>
  <c r="X9" i="77"/>
  <c r="AF14" i="76"/>
  <c r="AG54" i="71"/>
  <c r="AE43" i="80"/>
  <c r="T38" i="76"/>
  <c r="E67" i="37"/>
  <c r="AD56" i="80"/>
  <c r="AH31" i="76"/>
  <c r="U41" i="77"/>
  <c r="AK7" i="77"/>
  <c r="AE61" i="81"/>
  <c r="AB6" i="80"/>
  <c r="AF9" i="80"/>
  <c r="AG46" i="76"/>
  <c r="P30" i="76"/>
  <c r="Y30" i="76"/>
  <c r="Z41" i="76"/>
  <c r="S39" i="37"/>
  <c r="R13" i="37"/>
  <c r="AE4" i="77"/>
  <c r="Q12" i="76"/>
  <c r="AA63" i="80"/>
  <c r="M24" i="37"/>
  <c r="W34" i="80"/>
  <c r="AE72" i="76"/>
  <c r="M14" i="37"/>
  <c r="AC68" i="37"/>
  <c r="AD31" i="77"/>
  <c r="AG41" i="71"/>
  <c r="X38" i="77"/>
  <c r="X29" i="71"/>
  <c r="U72" i="76"/>
  <c r="T5" i="77"/>
  <c r="AA27" i="81"/>
  <c r="AG10" i="77"/>
  <c r="Q23" i="76"/>
  <c r="AA4" i="80"/>
  <c r="AA32" i="76"/>
  <c r="W10" i="37"/>
  <c r="AG8" i="77"/>
  <c r="V72" i="76"/>
  <c r="X43" i="81"/>
  <c r="E57" i="37"/>
  <c r="Q67" i="76"/>
  <c r="L50" i="37"/>
  <c r="AE23" i="71"/>
  <c r="AC12" i="76"/>
  <c r="AJ26" i="77"/>
  <c r="Z39" i="77"/>
  <c r="AE28" i="76"/>
  <c r="AJ11" i="77"/>
  <c r="AF32" i="76"/>
  <c r="AI27" i="76"/>
  <c r="AJ54" i="71"/>
  <c r="Y60" i="37"/>
  <c r="AH63" i="77"/>
  <c r="S21" i="76"/>
  <c r="U19" i="80"/>
  <c r="S60" i="37"/>
  <c r="AC55" i="81"/>
  <c r="AJ69" i="77"/>
  <c r="W24" i="77"/>
  <c r="AE53" i="81"/>
  <c r="AF40" i="76"/>
  <c r="S4" i="71"/>
  <c r="V52" i="37"/>
  <c r="L14" i="37"/>
  <c r="T33" i="81"/>
  <c r="Q37" i="37"/>
  <c r="Y51" i="80"/>
  <c r="Q20" i="76"/>
  <c r="AD24" i="81"/>
  <c r="AC10" i="76"/>
  <c r="AE70" i="76"/>
  <c r="AA44" i="81"/>
  <c r="AA30" i="71"/>
  <c r="AG62" i="71"/>
  <c r="T50" i="81"/>
  <c r="P48" i="37"/>
  <c r="AG31" i="76"/>
  <c r="Q54" i="37"/>
  <c r="V67" i="77"/>
  <c r="AB64" i="37"/>
  <c r="Y70" i="76"/>
  <c r="V37" i="71"/>
  <c r="Q65" i="76"/>
  <c r="X11" i="37"/>
  <c r="AH8" i="77"/>
  <c r="E22" i="37"/>
  <c r="X58" i="80"/>
  <c r="AE27" i="76"/>
  <c r="AH7" i="77"/>
  <c r="AB49" i="81"/>
  <c r="W7" i="81"/>
  <c r="AI65" i="37"/>
  <c r="AD31" i="80"/>
  <c r="X17" i="76"/>
  <c r="AI57" i="77"/>
  <c r="AG62" i="77"/>
  <c r="AA40" i="80"/>
  <c r="AA45" i="80"/>
  <c r="AE54" i="80"/>
  <c r="AF37" i="80"/>
  <c r="Z57" i="76"/>
  <c r="AH57" i="77"/>
  <c r="AD48" i="81"/>
  <c r="AC57" i="77"/>
  <c r="AH52" i="71"/>
  <c r="Y26" i="76"/>
  <c r="AB34" i="81"/>
  <c r="AH28" i="76"/>
  <c r="AH56" i="77"/>
  <c r="Y45" i="76"/>
  <c r="AI10" i="37"/>
  <c r="T12" i="80"/>
  <c r="AB52" i="81"/>
  <c r="W12" i="81"/>
  <c r="I23" i="71"/>
  <c r="T44" i="80"/>
  <c r="Y22" i="81"/>
  <c r="T38" i="71"/>
  <c r="W52" i="80"/>
  <c r="Z54" i="81"/>
  <c r="AJ65" i="77"/>
  <c r="U45" i="81"/>
  <c r="T68" i="71"/>
  <c r="AC11" i="81"/>
  <c r="AI25" i="77"/>
  <c r="AH58" i="77"/>
  <c r="AJ67" i="77"/>
  <c r="AF43" i="81"/>
  <c r="AA69" i="71"/>
  <c r="Y20" i="80"/>
  <c r="AA62" i="77"/>
  <c r="AD71" i="76"/>
  <c r="AF35" i="76"/>
  <c r="Y29" i="71"/>
  <c r="AA14" i="81"/>
  <c r="AE51" i="77"/>
  <c r="Y65" i="81"/>
  <c r="AH41" i="77"/>
  <c r="AC23" i="81"/>
  <c r="AF62" i="76"/>
  <c r="U21" i="71"/>
  <c r="AI65" i="77"/>
  <c r="S29" i="77"/>
  <c r="AH14" i="77"/>
  <c r="I11" i="37"/>
  <c r="AA34" i="81"/>
  <c r="AD23" i="77"/>
  <c r="U7" i="80"/>
  <c r="AE20" i="76"/>
  <c r="X28" i="71"/>
  <c r="AD11" i="80"/>
  <c r="AA43" i="81"/>
  <c r="Y28" i="77"/>
  <c r="AA52" i="81"/>
  <c r="AB28" i="80"/>
  <c r="AD36" i="80"/>
  <c r="AI30" i="77"/>
  <c r="AB65" i="76"/>
  <c r="AE52" i="81"/>
  <c r="S57" i="76"/>
  <c r="S5" i="37"/>
  <c r="AH62" i="37"/>
  <c r="AI22" i="76"/>
  <c r="AI15" i="76"/>
  <c r="AH29" i="76"/>
  <c r="Y42" i="71"/>
  <c r="AA21" i="80"/>
  <c r="AG11" i="76"/>
  <c r="S66" i="77"/>
  <c r="AE35" i="76"/>
  <c r="Z13" i="76"/>
  <c r="U52" i="77"/>
  <c r="T13" i="76"/>
  <c r="AJ36" i="77"/>
  <c r="X27" i="81"/>
  <c r="AC26" i="37"/>
  <c r="Y63" i="71"/>
  <c r="AC8" i="76"/>
  <c r="O61" i="37"/>
  <c r="H41" i="71"/>
  <c r="AB29" i="37"/>
  <c r="F55" i="37"/>
  <c r="AI8" i="71"/>
  <c r="AB8" i="77"/>
  <c r="AH74" i="77"/>
  <c r="X18" i="80"/>
  <c r="AD48" i="80"/>
  <c r="W10" i="71"/>
  <c r="AG12" i="77"/>
  <c r="AE13" i="71"/>
  <c r="AB40" i="80"/>
  <c r="V14" i="37"/>
  <c r="AJ66" i="71"/>
  <c r="W23" i="37"/>
  <c r="X14" i="37"/>
  <c r="R69" i="76"/>
  <c r="AF9" i="71"/>
  <c r="AF47" i="76"/>
  <c r="V61" i="77"/>
  <c r="AD68" i="37"/>
  <c r="Z34" i="76"/>
  <c r="AF59" i="71"/>
  <c r="U24" i="81"/>
  <c r="J9" i="71"/>
  <c r="J47" i="71"/>
  <c r="V37" i="80"/>
  <c r="U49" i="80"/>
  <c r="AE59" i="76"/>
  <c r="AC15" i="81"/>
  <c r="AE45" i="77"/>
  <c r="AB23" i="80"/>
  <c r="AB27" i="81"/>
  <c r="AE27" i="80"/>
  <c r="AE12" i="81"/>
  <c r="AD24" i="37"/>
  <c r="AD29" i="81"/>
  <c r="Z27" i="80"/>
  <c r="AF57" i="80"/>
  <c r="T40" i="76"/>
  <c r="U11" i="80"/>
  <c r="AG73" i="76"/>
  <c r="AB29" i="76"/>
  <c r="AB15" i="81"/>
  <c r="Y20" i="81"/>
  <c r="AB10" i="77"/>
  <c r="AD50" i="81"/>
  <c r="AJ56" i="37"/>
  <c r="AF5" i="77"/>
  <c r="AA55" i="80"/>
  <c r="R33" i="76"/>
  <c r="AC13" i="76"/>
  <c r="AD66" i="81"/>
  <c r="AE65" i="77"/>
  <c r="AA7" i="80"/>
  <c r="Q8" i="71"/>
  <c r="I43" i="37"/>
  <c r="AB64" i="80"/>
  <c r="AJ22" i="77"/>
  <c r="T55" i="81"/>
  <c r="AH34" i="71"/>
  <c r="AB25" i="80"/>
  <c r="AH35" i="77"/>
  <c r="U60" i="81"/>
  <c r="AA60" i="71"/>
  <c r="Q57" i="37"/>
  <c r="W18" i="71"/>
  <c r="AA35" i="77"/>
  <c r="AA62" i="37"/>
  <c r="Q64" i="37"/>
  <c r="AE25" i="77"/>
  <c r="AB39" i="81"/>
  <c r="W51" i="80"/>
  <c r="E44" i="71"/>
  <c r="AD46" i="71"/>
  <c r="AI22" i="37"/>
  <c r="AI13" i="71"/>
  <c r="AB59" i="80"/>
  <c r="AE46" i="76"/>
  <c r="I26" i="71"/>
  <c r="AA43" i="37"/>
  <c r="AB18" i="80"/>
  <c r="V10" i="71"/>
  <c r="T54" i="80"/>
  <c r="AA39" i="77"/>
  <c r="V57" i="80"/>
  <c r="AB45" i="81"/>
  <c r="L44" i="71"/>
  <c r="P17" i="71"/>
  <c r="R7" i="76"/>
  <c r="W35" i="81"/>
  <c r="X5" i="81"/>
  <c r="U14" i="76"/>
  <c r="AC22" i="76"/>
  <c r="F48" i="71"/>
  <c r="AA5" i="37"/>
  <c r="W55" i="80"/>
  <c r="U47" i="37"/>
  <c r="AC45" i="76"/>
  <c r="K27" i="37"/>
  <c r="AI64" i="76"/>
  <c r="AF13" i="80"/>
  <c r="G20" i="71"/>
  <c r="S35" i="77"/>
  <c r="AA49" i="77"/>
  <c r="AD5" i="76"/>
  <c r="AD62" i="76"/>
  <c r="U12" i="77"/>
  <c r="P21" i="37"/>
  <c r="AD42" i="77"/>
  <c r="AJ29" i="77"/>
  <c r="AG23" i="76"/>
  <c r="Z71" i="77"/>
  <c r="I27" i="37"/>
  <c r="P11" i="37"/>
  <c r="AB51" i="80"/>
  <c r="AD62" i="77"/>
  <c r="F26" i="71"/>
  <c r="T52" i="80"/>
  <c r="W51" i="81"/>
  <c r="AE68" i="77"/>
  <c r="AE49" i="80"/>
  <c r="E58" i="71"/>
  <c r="AA48" i="81"/>
  <c r="AG68" i="76"/>
  <c r="W48" i="81"/>
  <c r="AD8" i="81"/>
  <c r="AH66" i="77"/>
  <c r="W8" i="77"/>
  <c r="AF60" i="80"/>
  <c r="AA15" i="37"/>
  <c r="I23" i="37"/>
  <c r="P9" i="71"/>
  <c r="AD47" i="80"/>
  <c r="AC6" i="77"/>
  <c r="H64" i="37"/>
  <c r="AA55" i="77"/>
  <c r="Y13" i="37"/>
  <c r="S23" i="77"/>
  <c r="AB26" i="77"/>
  <c r="AA8" i="81"/>
  <c r="Q45" i="37"/>
  <c r="Z64" i="71"/>
  <c r="AB25" i="81"/>
  <c r="T63" i="77"/>
  <c r="AE45" i="76"/>
  <c r="W36" i="71"/>
  <c r="Y4" i="77"/>
  <c r="AD22" i="81"/>
  <c r="X47" i="77"/>
  <c r="W30" i="81"/>
  <c r="S57" i="77"/>
  <c r="T8" i="81"/>
  <c r="AE31" i="76"/>
  <c r="X75" i="77"/>
  <c r="S19" i="76"/>
  <c r="V64" i="76"/>
  <c r="Z64" i="76"/>
  <c r="AB26" i="80"/>
  <c r="T31" i="80"/>
  <c r="T60" i="81"/>
  <c r="AG59" i="77"/>
  <c r="AJ16" i="37"/>
  <c r="N40" i="71"/>
  <c r="V35" i="81"/>
  <c r="AA20" i="76"/>
  <c r="AI48" i="77"/>
  <c r="G66" i="37"/>
  <c r="Y15" i="76"/>
  <c r="AB54" i="81"/>
  <c r="AD47" i="81"/>
  <c r="AJ62" i="77"/>
  <c r="AB58" i="81"/>
  <c r="AC43" i="80"/>
  <c r="AF29" i="77"/>
  <c r="X33" i="77"/>
  <c r="AF62" i="80"/>
  <c r="AI7" i="76"/>
  <c r="H40" i="71"/>
  <c r="AE34" i="76"/>
  <c r="Z60" i="81"/>
  <c r="AC74" i="77"/>
  <c r="T9" i="71"/>
  <c r="AB36" i="76"/>
  <c r="Y74" i="76"/>
  <c r="X16" i="80"/>
  <c r="AE27" i="81"/>
  <c r="U41" i="80"/>
  <c r="AB5" i="81"/>
  <c r="AF39" i="77"/>
  <c r="X15" i="81"/>
  <c r="V23" i="71"/>
  <c r="S71" i="76"/>
  <c r="Q60" i="76"/>
  <c r="S8" i="77"/>
  <c r="V44" i="37"/>
  <c r="AH57" i="37"/>
  <c r="Z50" i="81"/>
  <c r="AG60" i="76"/>
  <c r="H56" i="71"/>
  <c r="AB42" i="77"/>
  <c r="AB56" i="80"/>
  <c r="T7" i="80"/>
  <c r="W45" i="81"/>
  <c r="R31" i="76"/>
  <c r="N53" i="37"/>
  <c r="Q26" i="76"/>
  <c r="T42" i="71"/>
  <c r="AE73" i="76"/>
  <c r="AA56" i="77"/>
  <c r="AD53" i="77"/>
  <c r="Y9" i="71"/>
  <c r="W61" i="80"/>
  <c r="V62" i="76"/>
  <c r="Y29" i="81"/>
  <c r="S24" i="37"/>
  <c r="E63" i="71"/>
  <c r="T43" i="80"/>
  <c r="S16" i="81"/>
  <c r="V53" i="80"/>
  <c r="AB36" i="80"/>
  <c r="Z49" i="77"/>
  <c r="U43" i="80"/>
  <c r="M7" i="71"/>
  <c r="AH24" i="76"/>
  <c r="Y60" i="81"/>
  <c r="Z19" i="37"/>
  <c r="H22" i="71"/>
  <c r="AI25" i="71"/>
  <c r="AF36" i="80"/>
  <c r="AI61" i="76"/>
  <c r="U17" i="76"/>
  <c r="F28" i="71"/>
  <c r="AA61" i="80"/>
  <c r="Q68" i="37"/>
  <c r="AA13" i="81"/>
  <c r="AC43" i="76"/>
  <c r="X5" i="76"/>
  <c r="AI67" i="77"/>
  <c r="AD33" i="76"/>
  <c r="Z42" i="71"/>
  <c r="X9" i="80"/>
  <c r="AD67" i="76"/>
  <c r="AC42" i="37"/>
  <c r="G64" i="71"/>
  <c r="Y67" i="76"/>
  <c r="Z51" i="77"/>
  <c r="U19" i="71"/>
  <c r="T22" i="37"/>
  <c r="AD7" i="76"/>
  <c r="Z26" i="80"/>
  <c r="I27" i="71"/>
  <c r="AE23" i="76"/>
  <c r="AB30" i="77"/>
  <c r="AE5" i="81"/>
  <c r="AD75" i="76"/>
  <c r="W46" i="76"/>
  <c r="AG15" i="76"/>
  <c r="AK36" i="77"/>
  <c r="S30" i="80"/>
  <c r="AA61" i="81"/>
  <c r="R47" i="71"/>
  <c r="AB67" i="80"/>
  <c r="U71" i="76"/>
  <c r="AB10" i="76"/>
  <c r="Z16" i="37"/>
  <c r="AD39" i="76"/>
  <c r="AE54" i="77"/>
  <c r="AE38" i="81"/>
  <c r="AE47" i="81"/>
  <c r="AD47" i="76"/>
  <c r="AB61" i="80"/>
  <c r="R50" i="71"/>
  <c r="AB35" i="76"/>
  <c r="AA13" i="76"/>
  <c r="AB13" i="80"/>
  <c r="X10" i="80"/>
  <c r="AB73" i="77"/>
  <c r="Z25" i="80"/>
  <c r="Z21" i="80"/>
  <c r="W56" i="81"/>
  <c r="AA68" i="77"/>
  <c r="V58" i="71"/>
  <c r="G13" i="37"/>
  <c r="AG23" i="71"/>
  <c r="W5" i="77"/>
  <c r="W67" i="81"/>
  <c r="I54" i="71"/>
  <c r="T66" i="81"/>
  <c r="E11" i="37"/>
  <c r="R35" i="76"/>
  <c r="X58" i="76"/>
  <c r="AE44" i="76"/>
  <c r="V65" i="77"/>
  <c r="V51" i="81"/>
  <c r="AD14" i="80"/>
  <c r="G42" i="71"/>
  <c r="V8" i="76"/>
  <c r="AA18" i="81"/>
  <c r="O29" i="37"/>
  <c r="L28" i="37"/>
  <c r="AE26" i="76"/>
  <c r="Y48" i="80"/>
  <c r="AF54" i="37"/>
  <c r="AE9" i="80"/>
  <c r="Z19" i="81"/>
  <c r="O10" i="71"/>
  <c r="AC67" i="80"/>
  <c r="K8" i="37"/>
  <c r="AF20" i="81"/>
  <c r="AC46" i="81"/>
  <c r="AD24" i="71"/>
  <c r="Y9" i="80"/>
  <c r="X62" i="76"/>
  <c r="J61" i="37"/>
  <c r="W55" i="37"/>
  <c r="X13" i="37"/>
  <c r="K16" i="37"/>
  <c r="AC54" i="71"/>
  <c r="Z33" i="81"/>
  <c r="T20" i="80"/>
  <c r="AD4" i="80"/>
  <c r="AE57" i="71"/>
  <c r="U61" i="81"/>
  <c r="AD16" i="76"/>
  <c r="AA10" i="81"/>
  <c r="AF67" i="76"/>
  <c r="R23" i="76"/>
  <c r="V67" i="37"/>
  <c r="AC48" i="76"/>
  <c r="AI68" i="77"/>
  <c r="AD73" i="76"/>
  <c r="AD19" i="80"/>
  <c r="AG22" i="77"/>
  <c r="AE59" i="80"/>
  <c r="H53" i="37"/>
  <c r="AD58" i="81"/>
  <c r="AK5" i="77"/>
  <c r="AF59" i="80"/>
  <c r="AA63" i="77"/>
  <c r="I59" i="71"/>
  <c r="G11" i="71"/>
  <c r="AI56" i="71"/>
  <c r="W50" i="81"/>
  <c r="W26" i="81"/>
  <c r="AC26" i="76"/>
  <c r="AG31" i="77"/>
  <c r="AD12" i="81"/>
  <c r="AJ61" i="77"/>
  <c r="AF27" i="76"/>
  <c r="G27" i="37"/>
  <c r="V17" i="80"/>
  <c r="T14" i="80"/>
  <c r="AC42" i="80"/>
  <c r="W32" i="77"/>
  <c r="AB40" i="77"/>
  <c r="AC7" i="77"/>
  <c r="U6" i="80"/>
  <c r="U75" i="76"/>
  <c r="G51" i="37"/>
  <c r="U43" i="76"/>
  <c r="AC15" i="77"/>
  <c r="Z20" i="71"/>
  <c r="W16" i="76"/>
  <c r="AD32" i="80"/>
  <c r="AE22" i="80"/>
  <c r="M19" i="37"/>
  <c r="Y43" i="81"/>
  <c r="AG41" i="77"/>
  <c r="AF69" i="77"/>
  <c r="Z37" i="81"/>
  <c r="AB68" i="76"/>
  <c r="AC26" i="80"/>
  <c r="AK31" i="77"/>
  <c r="AB40" i="76"/>
  <c r="Y60" i="80"/>
  <c r="AA30" i="81"/>
  <c r="G44" i="37"/>
  <c r="W23" i="77"/>
  <c r="R30" i="71"/>
  <c r="AC57" i="81"/>
  <c r="V15" i="80"/>
  <c r="R41" i="71"/>
  <c r="AA10" i="80"/>
  <c r="AE54" i="71"/>
  <c r="AA25" i="37"/>
  <c r="W31" i="77"/>
  <c r="V27" i="76"/>
  <c r="W54" i="77"/>
  <c r="M30" i="71"/>
  <c r="Z24" i="76"/>
  <c r="AB63" i="81"/>
  <c r="AF60" i="37"/>
  <c r="AI41" i="37"/>
  <c r="Y30" i="81"/>
  <c r="R44" i="71"/>
  <c r="AE39" i="76"/>
  <c r="W19" i="81"/>
  <c r="W61" i="71"/>
  <c r="AH16" i="37"/>
  <c r="V53" i="81"/>
  <c r="X50" i="80"/>
  <c r="AE21" i="76"/>
  <c r="U43" i="81"/>
  <c r="G28" i="37"/>
  <c r="X37" i="71"/>
  <c r="V14" i="81"/>
  <c r="AE40" i="77"/>
  <c r="AH47" i="71"/>
  <c r="S58" i="76"/>
  <c r="R64" i="76"/>
  <c r="AI55" i="77"/>
  <c r="U46" i="76"/>
  <c r="T36" i="71"/>
  <c r="AH40" i="77"/>
  <c r="AG46" i="37"/>
  <c r="U11" i="81"/>
  <c r="Z46" i="76"/>
  <c r="AA45" i="81"/>
  <c r="AA28" i="80"/>
  <c r="AC49" i="80"/>
  <c r="AI52" i="77"/>
  <c r="AF33" i="80"/>
  <c r="AB32" i="80"/>
  <c r="T18" i="80"/>
  <c r="E67" i="71"/>
  <c r="Z59" i="77"/>
  <c r="AD64" i="80"/>
  <c r="W49" i="77"/>
  <c r="AI4" i="37"/>
  <c r="X7" i="81"/>
  <c r="AE61" i="80"/>
  <c r="AG71" i="77"/>
  <c r="X52" i="77"/>
  <c r="AC6" i="80"/>
  <c r="V12" i="71"/>
  <c r="Y24" i="76"/>
  <c r="S52" i="71"/>
  <c r="U62" i="80"/>
  <c r="AB59" i="71"/>
  <c r="AA4" i="76"/>
  <c r="U27" i="80"/>
  <c r="V63" i="81"/>
  <c r="AF37" i="37"/>
  <c r="V45" i="80"/>
  <c r="AE11" i="81"/>
  <c r="I52" i="71"/>
  <c r="AD24" i="76"/>
  <c r="AA9" i="80"/>
  <c r="AJ24" i="77"/>
  <c r="AI71" i="76"/>
  <c r="AI48" i="76"/>
  <c r="AA17" i="37"/>
  <c r="AE44" i="71"/>
  <c r="AD27" i="80"/>
  <c r="AA30" i="80"/>
  <c r="AA4" i="81"/>
  <c r="T64" i="80"/>
  <c r="Z16" i="80"/>
  <c r="AC41" i="37"/>
  <c r="AE44" i="80"/>
  <c r="AE4" i="81"/>
  <c r="V55" i="80"/>
  <c r="W55" i="77"/>
  <c r="X67" i="77"/>
  <c r="S33" i="71"/>
  <c r="AB16" i="76"/>
  <c r="AE30" i="81"/>
  <c r="X24" i="71"/>
  <c r="T9" i="76"/>
  <c r="T67" i="77"/>
  <c r="AD43" i="76"/>
  <c r="S42" i="37"/>
  <c r="AF48" i="76"/>
  <c r="AB28" i="71"/>
  <c r="AF29" i="37"/>
  <c r="I52" i="37"/>
  <c r="AE40" i="81"/>
  <c r="AG59" i="76"/>
  <c r="V15" i="37"/>
  <c r="Y6" i="81"/>
  <c r="AG23" i="77"/>
  <c r="AH20" i="37"/>
  <c r="AH11" i="77"/>
  <c r="R9" i="37"/>
  <c r="X27" i="76"/>
  <c r="X25" i="37"/>
  <c r="W72" i="76"/>
  <c r="AF21" i="76"/>
  <c r="AG60" i="77"/>
  <c r="AA44" i="76"/>
  <c r="X47" i="80"/>
  <c r="AG61" i="37"/>
  <c r="AB25" i="76"/>
  <c r="AH65" i="37"/>
  <c r="AD7" i="80"/>
  <c r="AH54" i="77"/>
  <c r="AF41" i="76"/>
  <c r="W25" i="71"/>
  <c r="AC62" i="81"/>
  <c r="AK52" i="77"/>
  <c r="AC13" i="37"/>
  <c r="AF31" i="37"/>
  <c r="AA15" i="81"/>
  <c r="AC11" i="76"/>
  <c r="W74" i="76"/>
  <c r="AI40" i="37"/>
  <c r="E14" i="71"/>
  <c r="AD10" i="76"/>
  <c r="W36" i="81"/>
  <c r="Z7" i="76"/>
  <c r="F43" i="71"/>
  <c r="W57" i="76"/>
  <c r="AI70" i="77"/>
  <c r="AB41" i="81"/>
  <c r="Y13" i="81"/>
  <c r="AD26" i="81"/>
  <c r="U54" i="71"/>
  <c r="AB5" i="76"/>
  <c r="AK48" i="77"/>
  <c r="AK8" i="77"/>
  <c r="W23" i="81"/>
  <c r="Y71" i="77"/>
  <c r="AC64" i="76"/>
  <c r="W25" i="77"/>
  <c r="AC21" i="80"/>
  <c r="AC75" i="77"/>
  <c r="L65" i="37"/>
  <c r="AE9" i="81"/>
  <c r="AD60" i="81"/>
  <c r="S22" i="77"/>
  <c r="AI56" i="77"/>
  <c r="AE6" i="77"/>
  <c r="AD31" i="81"/>
  <c r="AF50" i="80"/>
  <c r="AF45" i="80"/>
  <c r="Y63" i="81"/>
  <c r="Y33" i="81"/>
  <c r="P37" i="76"/>
  <c r="T23" i="77"/>
  <c r="U28" i="80"/>
  <c r="T58" i="71"/>
  <c r="AI17" i="71"/>
  <c r="AI54" i="77"/>
  <c r="AE46" i="80"/>
  <c r="AJ9" i="77"/>
  <c r="AI21" i="76"/>
  <c r="AD30" i="80"/>
  <c r="AC7" i="81"/>
  <c r="AH39" i="76"/>
  <c r="AH27" i="76"/>
  <c r="T10" i="81"/>
  <c r="AB25" i="37"/>
  <c r="N6" i="37"/>
  <c r="AI41" i="76"/>
  <c r="W48" i="37"/>
  <c r="AE8" i="81"/>
  <c r="G16" i="37"/>
  <c r="AD34" i="76"/>
  <c r="U23" i="37"/>
  <c r="Q18" i="76"/>
  <c r="Y16" i="81"/>
  <c r="O46" i="71"/>
  <c r="AB8" i="80"/>
  <c r="AI69" i="77"/>
  <c r="AH66" i="76"/>
  <c r="I41" i="37"/>
  <c r="Z20" i="76"/>
  <c r="Q53" i="37"/>
  <c r="Z4" i="80"/>
  <c r="Z5" i="76"/>
  <c r="AG9" i="76"/>
  <c r="AI75" i="77"/>
  <c r="AA58" i="80"/>
  <c r="AC71" i="76"/>
  <c r="AF10" i="81"/>
  <c r="V15" i="81"/>
  <c r="AC56" i="76"/>
  <c r="Y60" i="76"/>
  <c r="AI10" i="77"/>
  <c r="AD4" i="77"/>
  <c r="AI49" i="77"/>
  <c r="AC26" i="81"/>
  <c r="AB31" i="80"/>
  <c r="AC52" i="81"/>
  <c r="AE47" i="77"/>
  <c r="AG27" i="77"/>
  <c r="W39" i="71"/>
  <c r="AE34" i="80"/>
  <c r="AA13" i="77"/>
  <c r="AC24" i="80"/>
  <c r="AD35" i="80"/>
  <c r="T38" i="37"/>
  <c r="AE12" i="77"/>
  <c r="AF7" i="80"/>
  <c r="AI72" i="76"/>
  <c r="AB7" i="77"/>
  <c r="AA52" i="77"/>
  <c r="AF16" i="76"/>
  <c r="AC33" i="81"/>
  <c r="S63" i="77"/>
  <c r="AE66" i="76"/>
  <c r="H50" i="37"/>
  <c r="AH8" i="76"/>
  <c r="AC41" i="80"/>
  <c r="R29" i="71"/>
  <c r="AI50" i="77"/>
  <c r="AG39" i="77"/>
  <c r="AF47" i="77"/>
  <c r="AK13" i="77"/>
  <c r="AI4" i="76"/>
  <c r="AC33" i="80"/>
  <c r="V14" i="80"/>
  <c r="AB55" i="81"/>
  <c r="AA50" i="77"/>
  <c r="M25" i="71"/>
  <c r="Q71" i="76"/>
  <c r="S18" i="37"/>
  <c r="O64" i="71"/>
  <c r="X58" i="81"/>
  <c r="Z45" i="77"/>
  <c r="AF41" i="81"/>
  <c r="AJ59" i="77"/>
  <c r="Z31" i="81"/>
  <c r="X34" i="81"/>
  <c r="T15" i="76"/>
  <c r="AE44" i="77"/>
  <c r="AE14" i="77"/>
  <c r="AF6" i="76"/>
  <c r="AF39" i="80"/>
  <c r="AJ45" i="77"/>
  <c r="AD42" i="80"/>
  <c r="U51" i="77"/>
  <c r="AD29" i="80"/>
  <c r="AJ30" i="77"/>
  <c r="AE37" i="80"/>
  <c r="AI5" i="76"/>
  <c r="V56" i="80"/>
  <c r="AH6" i="77"/>
  <c r="AB47" i="77"/>
  <c r="AB33" i="81"/>
  <c r="AD36" i="37"/>
  <c r="AB12" i="80"/>
  <c r="AG56" i="77"/>
  <c r="Z5" i="81"/>
  <c r="AE58" i="81"/>
  <c r="AC41" i="81"/>
  <c r="AJ46" i="77"/>
  <c r="T23" i="71"/>
  <c r="AA17" i="71"/>
  <c r="AJ55" i="77"/>
  <c r="U7" i="81"/>
  <c r="AE63" i="81"/>
  <c r="AF5" i="81"/>
  <c r="AD58" i="76"/>
  <c r="AC16" i="76"/>
  <c r="AD11" i="76"/>
  <c r="W64" i="80"/>
  <c r="AH74" i="76"/>
  <c r="F6" i="37"/>
  <c r="AG36" i="76"/>
  <c r="AD33" i="80"/>
  <c r="AB65" i="81"/>
  <c r="AE50" i="80"/>
  <c r="AK66" i="77"/>
  <c r="AA19" i="71"/>
  <c r="AH75" i="76"/>
  <c r="AF70" i="76"/>
  <c r="Z54" i="80"/>
  <c r="AD5" i="80"/>
  <c r="L44" i="37"/>
  <c r="AB58" i="77"/>
  <c r="AK47" i="77"/>
  <c r="AE64" i="81"/>
  <c r="K18" i="37"/>
  <c r="X63" i="80"/>
  <c r="AE16" i="80"/>
  <c r="Z46" i="81"/>
  <c r="AC65" i="76"/>
  <c r="AC37" i="81"/>
  <c r="AD35" i="37"/>
  <c r="AK59" i="77"/>
  <c r="Y21" i="80"/>
  <c r="AG5" i="80"/>
  <c r="AG43" i="81"/>
  <c r="AG21" i="80"/>
  <c r="AG61" i="81"/>
  <c r="AG6" i="80"/>
  <c r="AG36" i="81"/>
  <c r="AG28" i="80"/>
  <c r="AL25" i="77"/>
  <c r="AG9" i="81"/>
  <c r="AL7" i="77"/>
  <c r="AL48" i="77"/>
  <c r="AJ70" i="76"/>
  <c r="AJ8" i="76"/>
  <c r="AJ62" i="76"/>
  <c r="AG12" i="81"/>
  <c r="AL62" i="77"/>
  <c r="AG24" i="81"/>
  <c r="AJ64" i="76"/>
  <c r="AL35" i="77"/>
  <c r="AJ4" i="76"/>
  <c r="AL65" i="77"/>
  <c r="AG37" i="77"/>
  <c r="AJ32" i="76"/>
  <c r="AG61" i="80"/>
  <c r="AJ17" i="76"/>
  <c r="AL75" i="77"/>
  <c r="AG57" i="80"/>
  <c r="AJ60" i="76"/>
  <c r="AG68" i="80"/>
  <c r="AJ7" i="76"/>
  <c r="AJ28" i="76"/>
  <c r="AG20" i="80"/>
  <c r="AA56" i="81"/>
  <c r="S4" i="37"/>
  <c r="AF50" i="77"/>
  <c r="AB67" i="71"/>
  <c r="Q24" i="76"/>
  <c r="AG56" i="76"/>
  <c r="AE28" i="81"/>
  <c r="AC53" i="80"/>
  <c r="AJ66" i="77"/>
  <c r="X57" i="76"/>
  <c r="Y33" i="76"/>
  <c r="AC6" i="81"/>
  <c r="AH73" i="77"/>
  <c r="AI66" i="77"/>
  <c r="AJ50" i="77"/>
  <c r="AE17" i="81"/>
  <c r="AE33" i="81"/>
  <c r="AG7" i="76"/>
  <c r="AI40" i="76"/>
  <c r="AB9" i="81"/>
  <c r="AB59" i="81"/>
  <c r="AH27" i="77"/>
  <c r="U6" i="77"/>
  <c r="G49" i="37"/>
  <c r="AF27" i="37"/>
  <c r="AC29" i="77"/>
  <c r="AF4" i="76"/>
  <c r="V47" i="81"/>
  <c r="AA54" i="37"/>
  <c r="R17" i="76"/>
  <c r="Z36" i="81"/>
  <c r="AA6" i="80"/>
  <c r="AD60" i="80"/>
  <c r="AC18" i="76"/>
  <c r="X25" i="81"/>
  <c r="AG49" i="71"/>
  <c r="AJ56" i="77"/>
  <c r="AI28" i="76"/>
  <c r="AF44" i="80"/>
  <c r="AA64" i="71"/>
  <c r="W35" i="77"/>
  <c r="AF68" i="77"/>
  <c r="AD14" i="71"/>
  <c r="W13" i="80"/>
  <c r="AD5" i="71"/>
  <c r="AE48" i="76"/>
  <c r="W8" i="81"/>
  <c r="P14" i="76"/>
  <c r="AC54" i="81"/>
  <c r="Q36" i="76"/>
  <c r="K58" i="37"/>
  <c r="AD32" i="76"/>
  <c r="AK44" i="77"/>
  <c r="AF26" i="81"/>
  <c r="U66" i="81"/>
  <c r="AB14" i="76"/>
  <c r="AA14" i="76"/>
  <c r="G6" i="37"/>
  <c r="AH37" i="77"/>
  <c r="AF28" i="76"/>
  <c r="X21" i="81"/>
  <c r="AH46" i="77"/>
  <c r="AC17" i="76"/>
  <c r="E66" i="37"/>
  <c r="AK23" i="77"/>
  <c r="U67" i="81"/>
  <c r="V13" i="81"/>
  <c r="AE41" i="80"/>
  <c r="W41" i="77"/>
  <c r="AJ15" i="77"/>
  <c r="AC14" i="81"/>
  <c r="AE4" i="80"/>
  <c r="AK24" i="77"/>
  <c r="AF63" i="81"/>
  <c r="W57" i="81"/>
  <c r="AB67" i="81"/>
  <c r="AI53" i="71"/>
  <c r="AB38" i="81"/>
  <c r="AG66" i="76"/>
  <c r="AI17" i="76"/>
  <c r="AH23" i="76"/>
  <c r="AA47" i="77"/>
  <c r="Z9" i="77"/>
  <c r="Y35" i="71"/>
  <c r="S33" i="76"/>
  <c r="E31" i="71"/>
  <c r="V27" i="77"/>
  <c r="F64" i="37"/>
  <c r="AH33" i="37"/>
  <c r="AD32" i="81"/>
  <c r="AK70" i="77"/>
  <c r="AB27" i="77"/>
  <c r="V60" i="80"/>
  <c r="AD59" i="77"/>
  <c r="AJ57" i="77"/>
  <c r="U46" i="80"/>
  <c r="AI45" i="76"/>
  <c r="AC44" i="80"/>
  <c r="AC35" i="81"/>
  <c r="X61" i="81"/>
  <c r="AE55" i="80"/>
  <c r="AD56" i="81"/>
  <c r="AF61" i="76"/>
  <c r="F61" i="71"/>
  <c r="AH18" i="76"/>
  <c r="AD57" i="76"/>
  <c r="AF15" i="81"/>
  <c r="AF66" i="80"/>
  <c r="Z40" i="76"/>
  <c r="AC58" i="76"/>
  <c r="AF69" i="76"/>
  <c r="AE60" i="71"/>
  <c r="AJ39" i="77"/>
  <c r="J38" i="71"/>
  <c r="AJ44" i="77"/>
  <c r="AI60" i="76"/>
  <c r="U9" i="81"/>
  <c r="H7" i="37"/>
  <c r="AD33" i="81"/>
  <c r="AD31" i="71"/>
  <c r="AI60" i="77"/>
  <c r="AA5" i="80"/>
  <c r="AE25" i="81"/>
  <c r="S31" i="71"/>
  <c r="AK30" i="77"/>
  <c r="AL52" i="77"/>
  <c r="AL67" i="77"/>
  <c r="AG32" i="81"/>
  <c r="AG64" i="81"/>
  <c r="AJ16" i="76"/>
  <c r="AL46" i="77"/>
  <c r="AG56" i="81"/>
  <c r="AG43" i="80"/>
  <c r="AC61" i="80"/>
  <c r="AJ33" i="77"/>
  <c r="AH60" i="77"/>
  <c r="W8" i="76"/>
  <c r="AF5" i="71"/>
  <c r="J22" i="71"/>
  <c r="AC18" i="80"/>
  <c r="V6" i="76"/>
  <c r="L60" i="71"/>
  <c r="H11" i="37"/>
  <c r="Z17" i="80"/>
  <c r="X14" i="77"/>
  <c r="V58" i="76"/>
  <c r="AE22" i="77"/>
  <c r="F63" i="37"/>
  <c r="AE6" i="80"/>
  <c r="Z16" i="76"/>
  <c r="AK37" i="77"/>
  <c r="X22" i="77"/>
  <c r="X11" i="81"/>
  <c r="Y68" i="81"/>
  <c r="AG45" i="77"/>
  <c r="AG35" i="77"/>
  <c r="Q13" i="37"/>
  <c r="AI47" i="77"/>
  <c r="Y63" i="80"/>
  <c r="Y43" i="76"/>
  <c r="Z10" i="71"/>
  <c r="M24" i="71"/>
  <c r="N43" i="37"/>
  <c r="Z36" i="37"/>
  <c r="AE19" i="71"/>
  <c r="AE54" i="81"/>
  <c r="AH61" i="77"/>
  <c r="Y72" i="76"/>
  <c r="AC51" i="81"/>
  <c r="AE24" i="80"/>
  <c r="AF12" i="80"/>
  <c r="Z13" i="80"/>
  <c r="AA62" i="76"/>
  <c r="AH13" i="77"/>
  <c r="G44" i="71"/>
  <c r="W29" i="81"/>
  <c r="AE24" i="77"/>
  <c r="AB35" i="81"/>
  <c r="AB20" i="80"/>
  <c r="AD12" i="76"/>
  <c r="AJ8" i="77"/>
  <c r="Z40" i="77"/>
  <c r="Z31" i="80"/>
  <c r="AA64" i="37"/>
  <c r="AE60" i="80"/>
  <c r="AF68" i="81"/>
  <c r="AC34" i="76"/>
  <c r="J19" i="37"/>
  <c r="AE36" i="71"/>
  <c r="I65" i="71"/>
  <c r="AB30" i="37"/>
  <c r="K15" i="71"/>
  <c r="AB16" i="80"/>
  <c r="V15" i="77"/>
  <c r="AE30" i="80"/>
  <c r="T21" i="37"/>
  <c r="T53" i="80"/>
  <c r="AK54" i="77"/>
  <c r="AD23" i="81"/>
  <c r="AC59" i="77"/>
  <c r="AI8" i="77"/>
  <c r="AC28" i="80"/>
  <c r="AH18" i="37"/>
  <c r="Y24" i="80"/>
  <c r="W34" i="81"/>
  <c r="AI33" i="76"/>
  <c r="AI36" i="76"/>
  <c r="AJ34" i="37"/>
  <c r="R22" i="77"/>
  <c r="AD6" i="81"/>
  <c r="AD60" i="77"/>
  <c r="AD40" i="80"/>
  <c r="AF6" i="81"/>
  <c r="W39" i="81"/>
  <c r="AE32" i="81"/>
  <c r="AC31" i="71"/>
  <c r="X66" i="71"/>
  <c r="AB37" i="81"/>
  <c r="S12" i="76"/>
  <c r="M54" i="37"/>
  <c r="Z38" i="80"/>
  <c r="Y26" i="80"/>
  <c r="K43" i="37"/>
  <c r="AF24" i="80"/>
  <c r="AF24" i="77"/>
  <c r="I49" i="71"/>
  <c r="V52" i="80"/>
  <c r="S27" i="71"/>
  <c r="AJ34" i="77"/>
  <c r="AI12" i="76"/>
  <c r="V31" i="76"/>
  <c r="Y48" i="71"/>
  <c r="S63" i="80"/>
  <c r="V73" i="76"/>
  <c r="AK63" i="77"/>
  <c r="AB23" i="76"/>
  <c r="V47" i="71"/>
  <c r="AG69" i="76"/>
  <c r="AC32" i="76"/>
  <c r="AF11" i="81"/>
  <c r="AI44" i="76"/>
  <c r="AD19" i="81"/>
  <c r="AE48" i="80"/>
  <c r="Z52" i="80"/>
  <c r="AC68" i="77"/>
  <c r="E51" i="71"/>
  <c r="T26" i="80"/>
  <c r="Y11" i="81"/>
  <c r="AF30" i="80"/>
  <c r="AC7" i="80"/>
  <c r="AG13" i="76"/>
  <c r="AJ57" i="71"/>
  <c r="S26" i="81"/>
  <c r="AC27" i="81"/>
  <c r="AA66" i="81"/>
  <c r="AE21" i="81"/>
  <c r="AH43" i="76"/>
  <c r="AF18" i="81"/>
  <c r="AC30" i="76"/>
  <c r="AJ58" i="76"/>
  <c r="AG46" i="80"/>
  <c r="AG37" i="81"/>
  <c r="AJ14" i="76"/>
  <c r="AL11" i="77"/>
  <c r="AL54" i="77"/>
  <c r="AG17" i="80"/>
  <c r="AJ74" i="76"/>
  <c r="AJ38" i="76"/>
  <c r="AL69" i="77"/>
  <c r="AL42" i="77"/>
  <c r="AL38" i="77"/>
  <c r="AG32" i="80"/>
  <c r="AJ5" i="76"/>
  <c r="AG59" i="81"/>
  <c r="AG25" i="80"/>
  <c r="AG16" i="81"/>
  <c r="AJ66" i="76"/>
  <c r="AG40" i="80"/>
  <c r="AJ20" i="76"/>
  <c r="AG52" i="80"/>
  <c r="AF61" i="77"/>
  <c r="AC37" i="80"/>
  <c r="AE25" i="76"/>
  <c r="Y61" i="80"/>
  <c r="AD60" i="76"/>
  <c r="T20" i="37"/>
  <c r="X44" i="81"/>
  <c r="H16" i="37"/>
  <c r="W67" i="77"/>
  <c r="R46" i="77"/>
  <c r="T24" i="76"/>
  <c r="V56" i="76"/>
  <c r="Z38" i="76"/>
  <c r="AJ35" i="77"/>
  <c r="W22" i="71"/>
  <c r="P36" i="71"/>
  <c r="AD25" i="77"/>
  <c r="AF49" i="80"/>
  <c r="AG56" i="71"/>
  <c r="AB26" i="76"/>
  <c r="AD34" i="77"/>
  <c r="AC59" i="37"/>
  <c r="AE60" i="77"/>
  <c r="AC56" i="81"/>
  <c r="V44" i="80"/>
  <c r="AD61" i="37"/>
  <c r="AF15" i="77"/>
  <c r="AD49" i="77"/>
  <c r="V51" i="77"/>
  <c r="AB49" i="77"/>
  <c r="AD65" i="76"/>
  <c r="E23" i="37"/>
  <c r="L37" i="37"/>
  <c r="AI14" i="77"/>
  <c r="AE10" i="80"/>
  <c r="AI62" i="77"/>
  <c r="Z44" i="81"/>
  <c r="AF15" i="80"/>
  <c r="T74" i="76"/>
  <c r="AE34" i="77"/>
  <c r="V23" i="76"/>
  <c r="V13" i="80"/>
  <c r="AB22" i="76"/>
  <c r="Z35" i="81"/>
  <c r="Y37" i="80"/>
  <c r="AC21" i="81"/>
  <c r="K10" i="37"/>
  <c r="AE48" i="81"/>
  <c r="AD49" i="81"/>
  <c r="AE35" i="81"/>
  <c r="AG44" i="76"/>
  <c r="AC37" i="77"/>
  <c r="AF46" i="80"/>
  <c r="AD25" i="80"/>
  <c r="AC22" i="37"/>
  <c r="Z20" i="37"/>
  <c r="AB31" i="81"/>
  <c r="AC54" i="77"/>
  <c r="AF8" i="76"/>
  <c r="H53" i="71"/>
  <c r="AG70" i="76"/>
  <c r="AD9" i="80"/>
  <c r="W12" i="37"/>
  <c r="AB28" i="76"/>
  <c r="AF30" i="81"/>
  <c r="V38" i="77"/>
  <c r="AF59" i="76"/>
  <c r="AI35" i="76"/>
  <c r="W14" i="77"/>
  <c r="Y54" i="81"/>
  <c r="K46" i="71"/>
  <c r="AD51" i="77"/>
  <c r="AF17" i="80"/>
  <c r="N18" i="71"/>
  <c r="AF22" i="81"/>
  <c r="AC31" i="76"/>
  <c r="AJ64" i="71"/>
  <c r="G37" i="37"/>
  <c r="V28" i="81"/>
  <c r="AF61" i="80"/>
  <c r="AF6" i="80"/>
  <c r="AK55" i="77"/>
  <c r="Y39" i="80"/>
  <c r="AG74" i="76"/>
  <c r="AF64" i="76"/>
  <c r="AK68" i="77"/>
  <c r="AB16" i="71"/>
  <c r="Z7" i="80"/>
  <c r="AC32" i="81"/>
  <c r="X36" i="76"/>
  <c r="AC40" i="81"/>
  <c r="O8" i="37"/>
  <c r="AD37" i="76"/>
  <c r="AH35" i="76"/>
  <c r="I45" i="71"/>
  <c r="AC67" i="81"/>
  <c r="AB14" i="81"/>
  <c r="AA15" i="80"/>
  <c r="AF36" i="76"/>
  <c r="Z66" i="80"/>
  <c r="AC14" i="76"/>
  <c r="Y66" i="80"/>
  <c r="AI51" i="77"/>
  <c r="AF8" i="81"/>
  <c r="AE56" i="76"/>
  <c r="AE22" i="76"/>
  <c r="Z21" i="81"/>
  <c r="S57" i="37"/>
  <c r="W60" i="81"/>
  <c r="AB56" i="77"/>
  <c r="X46" i="81"/>
  <c r="AC5" i="81"/>
  <c r="AJ14" i="71"/>
  <c r="R71" i="76"/>
  <c r="AC6" i="76"/>
  <c r="AF18" i="76"/>
  <c r="Z30" i="81"/>
  <c r="AD73" i="77"/>
  <c r="AC62" i="37"/>
  <c r="AJ53" i="77"/>
  <c r="AE49" i="77"/>
  <c r="AG43" i="71"/>
  <c r="AD6" i="77"/>
  <c r="AD14" i="81"/>
  <c r="F8" i="37"/>
  <c r="Z4" i="81"/>
  <c r="AH33" i="77"/>
  <c r="T15" i="80"/>
  <c r="Y21" i="71"/>
  <c r="Z59" i="81"/>
  <c r="AC32" i="77"/>
  <c r="AH63" i="76"/>
  <c r="AC19" i="81"/>
  <c r="P50" i="71"/>
  <c r="AI6" i="76"/>
  <c r="AJ47" i="77"/>
  <c r="Y16" i="80"/>
  <c r="AB66" i="76"/>
  <c r="AI46" i="77"/>
  <c r="Z35" i="77"/>
  <c r="X21" i="76"/>
  <c r="S15" i="80"/>
  <c r="AB41" i="80"/>
  <c r="AE35" i="77"/>
  <c r="AD67" i="80"/>
  <c r="Y11" i="76"/>
  <c r="Y44" i="81"/>
  <c r="AH12" i="77"/>
  <c r="AH38" i="76"/>
  <c r="AD58" i="80"/>
  <c r="AE65" i="81"/>
  <c r="AH37" i="71"/>
  <c r="U31" i="81"/>
  <c r="AI42" i="77"/>
  <c r="AK64" i="77"/>
  <c r="AE26" i="71"/>
  <c r="U16" i="81"/>
  <c r="H42" i="71"/>
  <c r="P17" i="37"/>
  <c r="Y55" i="80"/>
  <c r="N50" i="37"/>
  <c r="AC10" i="80"/>
  <c r="G43" i="71"/>
  <c r="AJ40" i="77"/>
  <c r="AE52" i="77"/>
  <c r="AI74" i="77"/>
  <c r="AE74" i="76"/>
  <c r="AH19" i="76"/>
  <c r="AE36" i="80"/>
  <c r="AI26" i="76"/>
  <c r="V11" i="80"/>
  <c r="M6" i="37"/>
  <c r="AF20" i="76"/>
  <c r="E9" i="71"/>
  <c r="V61" i="80"/>
  <c r="U68" i="76"/>
  <c r="AD52" i="77"/>
  <c r="AF24" i="76"/>
  <c r="AF27" i="81"/>
  <c r="K30" i="71"/>
  <c r="AH5" i="77"/>
  <c r="AE31" i="80"/>
  <c r="AE25" i="80"/>
  <c r="AB47" i="71"/>
  <c r="Z19" i="80"/>
  <c r="AD8" i="80"/>
  <c r="AD51" i="81"/>
  <c r="AA16" i="81"/>
  <c r="Z68" i="37"/>
  <c r="AD23" i="80"/>
  <c r="AD52" i="81"/>
  <c r="Z28" i="76"/>
  <c r="AG63" i="76"/>
  <c r="AF48" i="80"/>
  <c r="AA56" i="71"/>
  <c r="Q73" i="76"/>
  <c r="Y26" i="81"/>
  <c r="AF26" i="77"/>
  <c r="AB26" i="37"/>
  <c r="AB22" i="37"/>
  <c r="R68" i="77"/>
  <c r="AA43" i="76"/>
  <c r="E24" i="71"/>
  <c r="X24" i="80"/>
  <c r="U5" i="71"/>
  <c r="Z47" i="37"/>
  <c r="AI6" i="77"/>
  <c r="AB12" i="76"/>
  <c r="AD13" i="80"/>
  <c r="AI27" i="71"/>
  <c r="AG47" i="76"/>
  <c r="AD10" i="81"/>
  <c r="Y20" i="76"/>
  <c r="AF47" i="81"/>
  <c r="V4" i="80"/>
  <c r="AG4" i="77"/>
  <c r="AD40" i="77"/>
  <c r="W8" i="37"/>
  <c r="G67" i="71"/>
  <c r="AH4" i="77"/>
  <c r="V22" i="81"/>
  <c r="AC16" i="80"/>
  <c r="AC9" i="76"/>
  <c r="AD15" i="80"/>
  <c r="I31" i="37"/>
  <c r="AD59" i="80"/>
  <c r="T34" i="81"/>
  <c r="AB61" i="81"/>
  <c r="AK38" i="77"/>
  <c r="S22" i="76"/>
  <c r="AD44" i="80"/>
  <c r="AG74" i="77"/>
  <c r="AF27" i="77"/>
  <c r="M28" i="71"/>
  <c r="AB49" i="71"/>
  <c r="L29" i="37"/>
  <c r="J24" i="37"/>
  <c r="AB10" i="80"/>
  <c r="AG41" i="76"/>
  <c r="AI32" i="76"/>
  <c r="AB19" i="81"/>
  <c r="AE41" i="77"/>
  <c r="AI30" i="76"/>
  <c r="AC38" i="81"/>
  <c r="K41" i="71"/>
  <c r="Y36" i="80"/>
  <c r="AC51" i="77"/>
  <c r="AG27" i="76"/>
  <c r="W57" i="77"/>
  <c r="Y32" i="80"/>
  <c r="AH71" i="77"/>
  <c r="Z47" i="77"/>
  <c r="AH17" i="76"/>
  <c r="W41" i="81"/>
  <c r="AF4" i="81"/>
  <c r="F23" i="71"/>
  <c r="AK67" i="77"/>
  <c r="AB48" i="71"/>
  <c r="AB18" i="76"/>
  <c r="AE63" i="76"/>
  <c r="AD53" i="80"/>
  <c r="AF59" i="77"/>
  <c r="X13" i="77"/>
  <c r="AA48" i="37"/>
  <c r="AF12" i="76"/>
  <c r="Y31" i="76"/>
  <c r="S57" i="80"/>
  <c r="R58" i="37"/>
  <c r="W35" i="80"/>
  <c r="AG34" i="76"/>
  <c r="W41" i="76"/>
  <c r="AI70" i="76"/>
  <c r="AB45" i="80"/>
  <c r="AA74" i="76"/>
  <c r="M19" i="71"/>
  <c r="AE57" i="37"/>
  <c r="X68" i="77"/>
  <c r="AE42" i="77"/>
  <c r="X37" i="77"/>
  <c r="AE56" i="80"/>
  <c r="AE29" i="81"/>
  <c r="AH45" i="76"/>
  <c r="AF50" i="81"/>
  <c r="Z26" i="77"/>
  <c r="AF56" i="80"/>
  <c r="AK22" i="77"/>
  <c r="AB36" i="71"/>
  <c r="AH26" i="77"/>
  <c r="Y58" i="37"/>
  <c r="AA54" i="77"/>
  <c r="V41" i="77"/>
  <c r="AF33" i="81"/>
  <c r="AH36" i="77"/>
  <c r="AI10" i="76"/>
  <c r="R65" i="76"/>
  <c r="I66" i="37"/>
  <c r="X20" i="37"/>
  <c r="AG67" i="77"/>
  <c r="AG19" i="76"/>
  <c r="AG39" i="76"/>
  <c r="AB67" i="76"/>
  <c r="Y35" i="37"/>
  <c r="AJ73" i="76"/>
  <c r="T65" i="77"/>
  <c r="AC14" i="80"/>
  <c r="T41" i="81"/>
  <c r="AJ38" i="77"/>
  <c r="AB57" i="76"/>
  <c r="AJ29" i="37"/>
  <c r="AE6" i="81"/>
  <c r="T58" i="80"/>
  <c r="T28" i="80"/>
  <c r="L64" i="37"/>
  <c r="W68" i="76"/>
  <c r="J19" i="71"/>
  <c r="AE10" i="81"/>
  <c r="AE26" i="80"/>
  <c r="AK73" i="77"/>
  <c r="AC5" i="80"/>
  <c r="Y29" i="76"/>
  <c r="U60" i="77"/>
  <c r="T16" i="80"/>
  <c r="K19" i="37"/>
  <c r="AF62" i="81"/>
  <c r="R62" i="76"/>
  <c r="AG68" i="77"/>
  <c r="J25" i="37"/>
  <c r="Z68" i="76"/>
  <c r="AE15" i="80"/>
  <c r="AE60" i="81"/>
  <c r="AG62" i="76"/>
  <c r="AA19" i="76"/>
  <c r="Z45" i="76"/>
  <c r="Z53" i="77"/>
  <c r="V43" i="81"/>
  <c r="AG26" i="76"/>
  <c r="AA35" i="80"/>
  <c r="AF16" i="80"/>
  <c r="Z46" i="80"/>
  <c r="AI13" i="77"/>
  <c r="Z58" i="80"/>
  <c r="X17" i="80"/>
  <c r="AI44" i="77"/>
  <c r="T43" i="37"/>
  <c r="AC28" i="76"/>
  <c r="X32" i="76"/>
  <c r="AH67" i="76"/>
  <c r="AI9" i="76"/>
  <c r="AE19" i="80"/>
  <c r="AE15" i="81"/>
  <c r="AF52" i="80"/>
  <c r="AA19" i="81"/>
  <c r="AB57" i="80"/>
  <c r="AI27" i="77"/>
  <c r="AI68" i="76"/>
  <c r="Y57" i="77"/>
  <c r="AB19" i="80"/>
  <c r="AC49" i="81"/>
  <c r="AG30" i="76"/>
  <c r="AE58" i="76"/>
  <c r="AF18" i="80"/>
  <c r="AB36" i="81"/>
  <c r="AF54" i="81"/>
  <c r="Z34" i="81"/>
  <c r="Z73" i="76"/>
  <c r="N14" i="71"/>
  <c r="AI13" i="76"/>
  <c r="AL26" i="77"/>
  <c r="AG8" i="81"/>
  <c r="AG51" i="81"/>
  <c r="AG44" i="81"/>
  <c r="AL15" i="77"/>
  <c r="AG37" i="80"/>
  <c r="AG63" i="80"/>
  <c r="AJ57" i="76"/>
  <c r="AG58" i="81"/>
  <c r="AG59" i="80"/>
  <c r="AG23" i="80"/>
  <c r="AG4" i="80"/>
  <c r="AL39" i="77"/>
  <c r="AJ65" i="76"/>
  <c r="AG35" i="80"/>
  <c r="AL53" i="77"/>
  <c r="AF23" i="76"/>
  <c r="U30" i="81"/>
  <c r="AH10" i="76"/>
  <c r="S53" i="81"/>
  <c r="AD30" i="81"/>
  <c r="AA57" i="80"/>
  <c r="L50" i="71"/>
  <c r="X65" i="81"/>
  <c r="I46" i="37"/>
  <c r="Y66" i="76"/>
  <c r="AE14" i="80"/>
  <c r="AF51" i="77"/>
  <c r="U33" i="80"/>
  <c r="AF29" i="80"/>
  <c r="P45" i="37"/>
  <c r="X36" i="80"/>
  <c r="AJ41" i="37"/>
  <c r="AD20" i="80"/>
  <c r="AD28" i="80"/>
  <c r="AF60" i="81"/>
  <c r="AH26" i="37"/>
  <c r="AG25" i="71"/>
  <c r="Y71" i="76"/>
  <c r="AE36" i="77"/>
  <c r="AE18" i="80"/>
  <c r="G12" i="71"/>
  <c r="AH6" i="37"/>
  <c r="AI34" i="76"/>
  <c r="V34" i="80"/>
  <c r="V59" i="81"/>
  <c r="W10" i="77"/>
  <c r="K6" i="71"/>
  <c r="AF29" i="81"/>
  <c r="AK49" i="77"/>
  <c r="AB68" i="77"/>
  <c r="AC58" i="80"/>
  <c r="AD8" i="76"/>
  <c r="Z38" i="81"/>
  <c r="AI36" i="77"/>
  <c r="U73" i="76"/>
  <c r="AI37" i="77"/>
  <c r="AF5" i="37"/>
  <c r="I15" i="71"/>
  <c r="AI20" i="76"/>
  <c r="Y36" i="76"/>
  <c r="AH71" i="76"/>
  <c r="AF53" i="80"/>
  <c r="T49" i="77"/>
  <c r="AD57" i="81"/>
  <c r="AE5" i="80"/>
  <c r="AK45" i="77"/>
  <c r="AD27" i="76"/>
  <c r="AE34" i="81"/>
  <c r="AJ9" i="37"/>
  <c r="AA11" i="80"/>
  <c r="AE66" i="37"/>
  <c r="AF28" i="80"/>
  <c r="AA64" i="81"/>
  <c r="AI62" i="76"/>
  <c r="W42" i="77"/>
  <c r="AH4" i="76"/>
  <c r="AE59" i="81"/>
  <c r="AC22" i="80"/>
  <c r="AC75" i="76"/>
  <c r="N66" i="71"/>
  <c r="AF69" i="71"/>
  <c r="AE38" i="76"/>
  <c r="AJ32" i="77"/>
  <c r="T4" i="81"/>
  <c r="Y5" i="80"/>
  <c r="AE53" i="71"/>
  <c r="Z9" i="80"/>
  <c r="AH5" i="76"/>
  <c r="AE18" i="76"/>
  <c r="AF75" i="77"/>
  <c r="AA47" i="76"/>
  <c r="T7" i="37"/>
  <c r="AC54" i="80"/>
  <c r="T20" i="71"/>
  <c r="AB30" i="80"/>
  <c r="AD44" i="37"/>
  <c r="AI59" i="76"/>
  <c r="AG49" i="77"/>
  <c r="AA38" i="76"/>
  <c r="AE67" i="76"/>
  <c r="M60" i="37"/>
  <c r="AF64" i="81"/>
  <c r="Z24" i="81"/>
  <c r="AI32" i="77"/>
  <c r="U21" i="80"/>
  <c r="AE28" i="80"/>
  <c r="AE35" i="80"/>
  <c r="U65" i="76"/>
  <c r="Y50" i="80"/>
  <c r="AF64" i="80"/>
  <c r="U54" i="81"/>
  <c r="AG35" i="76"/>
  <c r="AD64" i="81"/>
  <c r="H59" i="37"/>
  <c r="Y34" i="80"/>
  <c r="AF33" i="37"/>
  <c r="AK25" i="77"/>
  <c r="U26" i="80"/>
  <c r="W54" i="80"/>
  <c r="AH45" i="77"/>
  <c r="AK4" i="77"/>
  <c r="AE12" i="80"/>
  <c r="AC44" i="76"/>
  <c r="AH57" i="71"/>
  <c r="AD35" i="77"/>
  <c r="AA37" i="81"/>
  <c r="AH34" i="77"/>
  <c r="AE14" i="81"/>
  <c r="AF65" i="81"/>
  <c r="F46" i="37"/>
  <c r="Z7" i="81"/>
  <c r="AI34" i="77"/>
  <c r="AG45" i="76"/>
  <c r="AE17" i="80"/>
  <c r="AI14" i="76"/>
  <c r="U41" i="81"/>
  <c r="AA46" i="76"/>
  <c r="W34" i="37"/>
  <c r="U25" i="71"/>
  <c r="AC68" i="81"/>
  <c r="AG10" i="81"/>
  <c r="AL50" i="77"/>
  <c r="AG67" i="80"/>
  <c r="AL74" i="77"/>
  <c r="AL36" i="77"/>
  <c r="AJ72" i="76"/>
  <c r="AJ47" i="76"/>
  <c r="AL60" i="77"/>
  <c r="AG66" i="81"/>
  <c r="AG7" i="81"/>
  <c r="AG39" i="80"/>
  <c r="AG19" i="81"/>
  <c r="AL10" i="77"/>
  <c r="AJ26" i="76"/>
  <c r="AG13" i="81"/>
  <c r="AG49" i="81"/>
  <c r="AK29" i="77"/>
  <c r="U74" i="76"/>
  <c r="AL59" i="77"/>
  <c r="AG58" i="80"/>
  <c r="AG55" i="81"/>
  <c r="AJ25" i="76"/>
  <c r="AC47" i="80"/>
  <c r="Z6" i="80"/>
  <c r="AD18" i="81"/>
  <c r="X52" i="81"/>
  <c r="AE31" i="77"/>
  <c r="AG48" i="80"/>
  <c r="AG20" i="81"/>
  <c r="AG56" i="80"/>
  <c r="AG41" i="81"/>
  <c r="AI7" i="77"/>
  <c r="AB23" i="81"/>
  <c r="Z48" i="80"/>
  <c r="N58" i="37"/>
  <c r="G32" i="71"/>
  <c r="AB46" i="81"/>
  <c r="AG61" i="77"/>
  <c r="AF21" i="80"/>
  <c r="R46" i="71"/>
  <c r="AD62" i="81"/>
  <c r="W30" i="80"/>
  <c r="X17" i="81"/>
  <c r="F14" i="37"/>
  <c r="AF52" i="37"/>
  <c r="Z57" i="71"/>
  <c r="AA17" i="81"/>
  <c r="AH37" i="76"/>
  <c r="T30" i="80"/>
  <c r="AD35" i="81"/>
  <c r="AG68" i="81"/>
  <c r="AJ30" i="76"/>
  <c r="AG33" i="80"/>
  <c r="AG35" i="81"/>
  <c r="J49" i="71"/>
  <c r="AD9" i="81"/>
  <c r="AG40" i="76"/>
  <c r="AK56" i="77"/>
  <c r="Y50" i="81"/>
  <c r="AF28" i="77"/>
  <c r="AH49" i="77"/>
  <c r="M26" i="71"/>
  <c r="AI41" i="77"/>
  <c r="AI38" i="76"/>
  <c r="AE31" i="81"/>
  <c r="Z11" i="81"/>
  <c r="AI11" i="77"/>
  <c r="AD30" i="77"/>
  <c r="AE51" i="80"/>
  <c r="AE58" i="80"/>
  <c r="Q5" i="37"/>
  <c r="Y48" i="81"/>
  <c r="Y47" i="76"/>
  <c r="Z35" i="80"/>
  <c r="AF9" i="76"/>
  <c r="AA38" i="80"/>
  <c r="AB36" i="77"/>
  <c r="X61" i="80"/>
  <c r="Z10" i="81"/>
  <c r="S67" i="71"/>
  <c r="AE56" i="81"/>
  <c r="AI15" i="77"/>
  <c r="AF25" i="76"/>
  <c r="AC59" i="76"/>
  <c r="W45" i="76"/>
  <c r="AC23" i="80"/>
  <c r="X64" i="81"/>
  <c r="Y59" i="81"/>
  <c r="AK11" i="77"/>
  <c r="V4" i="81"/>
  <c r="O52" i="71"/>
  <c r="AG38" i="77"/>
  <c r="AF19" i="80"/>
  <c r="AG6" i="76"/>
  <c r="AE32" i="76"/>
  <c r="AE41" i="81"/>
  <c r="AK71" i="77"/>
  <c r="AD9" i="77"/>
  <c r="AA36" i="76"/>
  <c r="AD17" i="76"/>
  <c r="AD63" i="71"/>
  <c r="Y53" i="81"/>
  <c r="AD21" i="80"/>
  <c r="S48" i="76"/>
  <c r="E27" i="71"/>
  <c r="AB66" i="37"/>
  <c r="AH6" i="76"/>
  <c r="AI56" i="76"/>
  <c r="W46" i="37"/>
  <c r="AH52" i="77"/>
  <c r="Z12" i="37"/>
  <c r="AE64" i="71"/>
  <c r="AA9" i="81"/>
  <c r="AA39" i="76"/>
  <c r="AF63" i="80"/>
  <c r="AF7" i="81"/>
  <c r="AC19" i="76"/>
  <c r="AE33" i="77"/>
  <c r="W4" i="81"/>
  <c r="AE18" i="81"/>
  <c r="AK50" i="77"/>
  <c r="AI47" i="76"/>
  <c r="AD54" i="81"/>
  <c r="X50" i="81"/>
  <c r="X67" i="80"/>
  <c r="Z55" i="77"/>
  <c r="Z56" i="37"/>
  <c r="AG45" i="81"/>
  <c r="AL64" i="77"/>
  <c r="AG33" i="81"/>
  <c r="AG41" i="80"/>
  <c r="AJ71" i="76"/>
  <c r="AG15" i="81"/>
  <c r="AG22" i="81"/>
  <c r="AG63" i="81"/>
  <c r="AJ44" i="76"/>
  <c r="AG49" i="80"/>
  <c r="AL58" i="77"/>
  <c r="AL57" i="77"/>
  <c r="AG48" i="81"/>
  <c r="AG10" i="80"/>
  <c r="AJ49" i="77"/>
  <c r="AH15" i="77"/>
  <c r="AJ40" i="76"/>
  <c r="AJ13" i="76"/>
  <c r="AL41" i="77"/>
  <c r="AG62" i="81"/>
  <c r="AG7" i="80"/>
  <c r="AG38" i="81"/>
  <c r="AJ27" i="76"/>
  <c r="Y67" i="77"/>
  <c r="AK33" i="77"/>
  <c r="G5" i="71"/>
  <c r="AL49" i="77"/>
  <c r="AL14" i="77"/>
  <c r="AG54" i="80"/>
  <c r="AJ19" i="76"/>
  <c r="Z43" i="80"/>
  <c r="X29" i="77"/>
  <c r="AD28" i="81"/>
  <c r="AF9" i="81"/>
  <c r="N55" i="37"/>
  <c r="AD32" i="71"/>
  <c r="R68" i="76"/>
  <c r="Y33" i="80"/>
  <c r="AA40" i="81"/>
  <c r="AJ42" i="77"/>
  <c r="AJ73" i="77"/>
  <c r="T5" i="76"/>
  <c r="T31" i="77"/>
  <c r="AH30" i="77"/>
  <c r="AB33" i="80"/>
  <c r="E52" i="71"/>
  <c r="AK62" i="77"/>
  <c r="AJ7" i="77"/>
  <c r="AJ39" i="76"/>
  <c r="AL27" i="77"/>
  <c r="AJ35" i="76"/>
  <c r="AJ6" i="76"/>
  <c r="AF24" i="81"/>
  <c r="AF42" i="80"/>
  <c r="AC32" i="80"/>
  <c r="AH24" i="77"/>
  <c r="AC59" i="80"/>
  <c r="V66" i="71"/>
  <c r="AG16" i="76"/>
  <c r="J37" i="37"/>
  <c r="Y46" i="37"/>
  <c r="AD4" i="81"/>
  <c r="AB8" i="76"/>
  <c r="W29" i="76"/>
  <c r="AF13" i="76"/>
  <c r="V26" i="37"/>
  <c r="X4" i="80"/>
  <c r="W6" i="80"/>
  <c r="AJ23" i="77"/>
  <c r="AD20" i="81"/>
  <c r="V74" i="76"/>
  <c r="R29" i="76"/>
  <c r="X55" i="81"/>
  <c r="W53" i="37"/>
  <c r="X53" i="81"/>
  <c r="U20" i="80"/>
  <c r="AH73" i="76"/>
  <c r="AC13" i="77"/>
  <c r="G33" i="37"/>
  <c r="X54" i="81"/>
  <c r="AD59" i="76"/>
  <c r="J56" i="71"/>
  <c r="AD39" i="81"/>
  <c r="AA71" i="77"/>
  <c r="AH54" i="71"/>
  <c r="N35" i="71"/>
  <c r="AD28" i="71"/>
  <c r="AF29" i="76"/>
  <c r="AI53" i="37"/>
  <c r="AE12" i="76"/>
  <c r="AF36" i="77"/>
  <c r="AC64" i="71"/>
  <c r="AK42" i="77"/>
  <c r="Y23" i="76"/>
  <c r="AE24" i="76"/>
  <c r="AH67" i="77"/>
  <c r="K45" i="37"/>
  <c r="AJ71" i="77"/>
  <c r="AG32" i="37"/>
  <c r="AF66" i="77"/>
  <c r="AB21" i="80"/>
  <c r="N42" i="37"/>
  <c r="T32" i="80"/>
  <c r="AI15" i="37"/>
  <c r="AD7" i="81"/>
  <c r="AH64" i="76"/>
  <c r="AI74" i="76"/>
  <c r="AA60" i="80"/>
  <c r="AJ8" i="37"/>
  <c r="AG43" i="76"/>
  <c r="R56" i="77"/>
  <c r="AE30" i="76"/>
  <c r="AE39" i="77"/>
  <c r="AC20" i="81"/>
  <c r="AF19" i="81"/>
  <c r="AI11" i="76"/>
  <c r="AD38" i="80"/>
  <c r="AD62" i="80"/>
  <c r="AC10" i="81"/>
  <c r="AK65" i="77"/>
  <c r="AF58" i="80"/>
  <c r="W65" i="37"/>
  <c r="AE66" i="81"/>
  <c r="AG57" i="81"/>
  <c r="AG47" i="81"/>
  <c r="AJ31" i="76"/>
  <c r="AL45" i="77"/>
  <c r="AB51" i="81"/>
  <c r="AG32" i="76"/>
  <c r="AG30" i="81"/>
  <c r="AG46" i="81"/>
  <c r="AJ59" i="76"/>
  <c r="X26" i="77"/>
  <c r="AF17" i="81"/>
  <c r="W50" i="80"/>
  <c r="V9" i="77"/>
  <c r="AD14" i="76"/>
  <c r="AI58" i="77"/>
  <c r="V66" i="81"/>
  <c r="AF65" i="77"/>
  <c r="AI57" i="76"/>
  <c r="V36" i="81"/>
  <c r="H66" i="71"/>
  <c r="AG12" i="76"/>
  <c r="W63" i="81"/>
  <c r="AH16" i="76"/>
  <c r="AI75" i="76"/>
  <c r="AL44" i="77"/>
  <c r="AJ41" i="76"/>
  <c r="AL47" i="77"/>
  <c r="AG5" i="77"/>
  <c r="T73" i="76"/>
  <c r="W27" i="81"/>
  <c r="O56" i="37"/>
  <c r="T62" i="76"/>
  <c r="AK57" i="77"/>
  <c r="AB54" i="71"/>
  <c r="AF54" i="77"/>
  <c r="AF57" i="76"/>
  <c r="AA8" i="80"/>
  <c r="T13" i="81"/>
  <c r="Z18" i="76"/>
  <c r="AA37" i="80"/>
  <c r="AF32" i="81"/>
  <c r="AF55" i="77"/>
  <c r="N26" i="37"/>
  <c r="AF34" i="77"/>
  <c r="U29" i="76"/>
  <c r="O33" i="71"/>
  <c r="X69" i="77"/>
  <c r="AF44" i="81"/>
  <c r="T63" i="37"/>
  <c r="Z71" i="76"/>
  <c r="X59" i="81"/>
  <c r="Z56" i="81"/>
  <c r="AD67" i="81"/>
  <c r="AE24" i="81"/>
  <c r="AC67" i="77"/>
  <c r="I36" i="37"/>
  <c r="AE17" i="76"/>
  <c r="O22" i="71"/>
  <c r="AH60" i="76"/>
  <c r="F54" i="71"/>
  <c r="AJ75" i="77"/>
  <c r="U31" i="77"/>
  <c r="AF67" i="77"/>
  <c r="AK53" i="77"/>
  <c r="AA36" i="81"/>
  <c r="AE33" i="80"/>
  <c r="AA29" i="80"/>
  <c r="AI35" i="77"/>
  <c r="AF20" i="80"/>
  <c r="AA27" i="71"/>
  <c r="AA31" i="80"/>
  <c r="U25" i="80"/>
  <c r="AD46" i="81"/>
  <c r="AH68" i="77"/>
  <c r="V68" i="76"/>
  <c r="AD53" i="81"/>
  <c r="AD18" i="80"/>
  <c r="AI63" i="76"/>
  <c r="Z15" i="77"/>
  <c r="AE7" i="80"/>
  <c r="AE9" i="77"/>
  <c r="AD28" i="37"/>
  <c r="X60" i="81"/>
  <c r="AF71" i="76"/>
  <c r="Y47" i="71"/>
  <c r="AE63" i="77"/>
  <c r="AK32" i="77"/>
  <c r="S41" i="81"/>
  <c r="AL40" i="77"/>
  <c r="AL22" i="77"/>
  <c r="AJ45" i="76"/>
  <c r="AJ15" i="76"/>
  <c r="AK35" i="77"/>
  <c r="AH12" i="76"/>
  <c r="AE38" i="80"/>
  <c r="AD28" i="76"/>
  <c r="AE49" i="37"/>
  <c r="AF40" i="81"/>
  <c r="AE10" i="76"/>
  <c r="AF41" i="80"/>
  <c r="AE20" i="80"/>
  <c r="AF8" i="80"/>
  <c r="AF73" i="77"/>
  <c r="AG65" i="81"/>
  <c r="AG67" i="81"/>
  <c r="AG34" i="80"/>
  <c r="AJ68" i="76"/>
  <c r="E56" i="37"/>
  <c r="AH32" i="76"/>
  <c r="AD75" i="77"/>
  <c r="AB70" i="77"/>
  <c r="AJ63" i="77"/>
  <c r="I40" i="37"/>
  <c r="AJ23" i="71"/>
  <c r="AA45" i="77"/>
  <c r="AD10" i="80"/>
  <c r="V28" i="76"/>
  <c r="AH47" i="76"/>
  <c r="AK34" i="77"/>
  <c r="K9" i="37"/>
  <c r="R46" i="76"/>
  <c r="Q45" i="71"/>
  <c r="Q74" i="76"/>
  <c r="E11" i="71"/>
  <c r="AH22" i="77"/>
  <c r="V11" i="77"/>
  <c r="W62" i="81"/>
  <c r="Z19" i="76"/>
  <c r="AH44" i="76"/>
  <c r="AF38" i="80"/>
  <c r="AB71" i="76"/>
  <c r="AF21" i="81"/>
  <c r="AE57" i="80"/>
  <c r="P48" i="71"/>
  <c r="Z65" i="76"/>
  <c r="AB11" i="80"/>
  <c r="R66" i="77"/>
  <c r="AK60" i="77"/>
  <c r="U47" i="81"/>
  <c r="AE66" i="80"/>
  <c r="AA32" i="80"/>
  <c r="Y4" i="80"/>
  <c r="W39" i="77"/>
  <c r="AG52" i="81"/>
  <c r="AG60" i="80"/>
  <c r="AG19" i="80"/>
  <c r="AL30" i="77"/>
  <c r="AL8" i="77"/>
  <c r="AG9" i="80"/>
  <c r="AG51" i="80"/>
  <c r="AL4" i="77"/>
  <c r="AF49" i="77"/>
  <c r="Z15" i="80"/>
  <c r="AF48" i="81"/>
  <c r="AH68" i="76"/>
  <c r="AF7" i="76"/>
  <c r="V31" i="80"/>
  <c r="AG14" i="80"/>
  <c r="AG62" i="80"/>
  <c r="AG40" i="81"/>
  <c r="AG30" i="80"/>
  <c r="AL6" i="77"/>
  <c r="AJ33" i="76"/>
  <c r="AJ18" i="76"/>
  <c r="AJ43" i="71"/>
  <c r="AF70" i="77"/>
  <c r="S7" i="77"/>
  <c r="AK14" i="77"/>
  <c r="AE60" i="76"/>
  <c r="AB63" i="80"/>
  <c r="T22" i="80"/>
  <c r="P69" i="71"/>
  <c r="AD26" i="77"/>
  <c r="Y9" i="81"/>
  <c r="I39" i="37"/>
  <c r="T65" i="37"/>
  <c r="AE61" i="76"/>
  <c r="AF16" i="81"/>
  <c r="AG17" i="81"/>
  <c r="AG21" i="81"/>
  <c r="AG36" i="80"/>
  <c r="AG27" i="80"/>
  <c r="AJ34" i="76"/>
  <c r="U23" i="76"/>
  <c r="AA71" i="76"/>
  <c r="R58" i="77"/>
  <c r="AF12" i="81"/>
  <c r="L64" i="71"/>
  <c r="Z48" i="76"/>
  <c r="AI19" i="76"/>
  <c r="T6" i="37"/>
  <c r="V71" i="77"/>
  <c r="G47" i="37"/>
  <c r="AI40" i="77"/>
  <c r="Y14" i="76"/>
  <c r="AL63" i="77"/>
  <c r="AL31" i="77"/>
  <c r="AL37" i="77"/>
  <c r="Y49" i="81"/>
  <c r="O45" i="71"/>
  <c r="AF11" i="80"/>
  <c r="AI61" i="77"/>
  <c r="X39" i="81"/>
  <c r="AF42" i="77"/>
  <c r="AH7" i="76"/>
  <c r="AL73" i="77"/>
  <c r="AG50" i="80"/>
  <c r="H28" i="71"/>
  <c r="AF13" i="81"/>
  <c r="AG25" i="81"/>
  <c r="AG22" i="80"/>
  <c r="AD29" i="71"/>
  <c r="AG61" i="76"/>
  <c r="AB33" i="76"/>
  <c r="Q37" i="71"/>
  <c r="AI39" i="77"/>
  <c r="AG31" i="81"/>
  <c r="Y12" i="80"/>
  <c r="V69" i="37"/>
  <c r="AF26" i="80"/>
  <c r="AJ37" i="77"/>
  <c r="AK46" i="77"/>
  <c r="AJ37" i="76"/>
  <c r="AF43" i="80"/>
  <c r="AA47" i="81"/>
  <c r="AC35" i="76"/>
  <c r="AF46" i="81"/>
  <c r="AG6" i="81"/>
  <c r="AL70" i="77"/>
  <c r="K40" i="37"/>
  <c r="AH51" i="77"/>
  <c r="AF55" i="80"/>
  <c r="AL51" i="77"/>
  <c r="X28" i="77"/>
  <c r="AC27" i="80"/>
  <c r="AA28" i="37"/>
  <c r="R14" i="76"/>
  <c r="AD50" i="80"/>
  <c r="X31" i="81"/>
  <c r="AD13" i="81"/>
  <c r="AG63" i="77"/>
  <c r="AF52" i="81"/>
  <c r="K69" i="71"/>
  <c r="W25" i="81"/>
  <c r="AF61" i="81"/>
  <c r="AF55" i="81"/>
  <c r="AF32" i="80"/>
  <c r="AD21" i="81"/>
  <c r="S72" i="76"/>
  <c r="AE28" i="37"/>
  <c r="AJ24" i="76"/>
  <c r="X39" i="71"/>
  <c r="W46" i="80"/>
  <c r="V67" i="81"/>
  <c r="F30" i="71"/>
  <c r="AB46" i="80"/>
  <c r="AF34" i="81"/>
  <c r="AE42" i="80"/>
  <c r="AA34" i="80"/>
  <c r="AJ43" i="76"/>
  <c r="AG39" i="81"/>
  <c r="AG16" i="80"/>
  <c r="V20" i="81"/>
  <c r="AF44" i="76"/>
  <c r="AF56" i="81"/>
  <c r="AF67" i="81"/>
  <c r="X51" i="81"/>
  <c r="S7" i="81"/>
  <c r="L10" i="71"/>
  <c r="Y47" i="80"/>
  <c r="Z20" i="81"/>
  <c r="AD13" i="77"/>
  <c r="AI53" i="77"/>
  <c r="AG55" i="80"/>
  <c r="AG5" i="81"/>
  <c r="AJ46" i="76"/>
  <c r="AG44" i="80"/>
  <c r="AE37" i="81"/>
  <c r="T42" i="37"/>
  <c r="H57" i="37"/>
  <c r="AK6" i="77"/>
  <c r="Z73" i="77"/>
  <c r="N11" i="37"/>
  <c r="AJ61" i="76"/>
  <c r="AG26" i="80"/>
  <c r="AG23" i="81"/>
  <c r="H52" i="37"/>
  <c r="AG64" i="80"/>
  <c r="AD46" i="80"/>
  <c r="AD22" i="80"/>
  <c r="AH13" i="76"/>
  <c r="AI29" i="76"/>
  <c r="AE22" i="81"/>
  <c r="AC13" i="80"/>
  <c r="AJ75" i="76"/>
  <c r="AH47" i="77"/>
  <c r="AG28" i="76"/>
  <c r="AC39" i="81"/>
  <c r="X72" i="76"/>
  <c r="AB46" i="77"/>
  <c r="AL13" i="77"/>
  <c r="AG31" i="80"/>
  <c r="AA18" i="76"/>
  <c r="AF73" i="76"/>
  <c r="AC52" i="37"/>
  <c r="AI4" i="77"/>
  <c r="Z62" i="37"/>
  <c r="AJ63" i="76"/>
  <c r="W12" i="77"/>
  <c r="AJ21" i="37"/>
  <c r="AF33" i="76"/>
  <c r="H27" i="37"/>
  <c r="I54" i="37"/>
  <c r="AL56" i="77"/>
  <c r="AG24" i="80"/>
  <c r="AG54" i="77"/>
  <c r="AL5" i="77"/>
  <c r="W69" i="76"/>
  <c r="AB11" i="81"/>
  <c r="AA6" i="81"/>
  <c r="T54" i="81"/>
  <c r="V60" i="81"/>
  <c r="AE50" i="81"/>
  <c r="AA43" i="80"/>
  <c r="W20" i="81"/>
  <c r="AJ67" i="76"/>
  <c r="AG12" i="80"/>
  <c r="AG18" i="81"/>
  <c r="AI24" i="77"/>
  <c r="V22" i="77"/>
  <c r="X8" i="77"/>
  <c r="AL34" i="77"/>
  <c r="AE52" i="71"/>
  <c r="U17" i="81"/>
  <c r="AJ13" i="77"/>
  <c r="AA46" i="80"/>
  <c r="AG27" i="81"/>
  <c r="AD6" i="80"/>
  <c r="AG65" i="76"/>
  <c r="AA42" i="77"/>
  <c r="T57" i="80"/>
  <c r="AL9" i="77"/>
  <c r="F26" i="37"/>
  <c r="AE43" i="81"/>
  <c r="AD69" i="76"/>
  <c r="AC17" i="80"/>
  <c r="AI23" i="76"/>
  <c r="Z67" i="76"/>
  <c r="AG65" i="77"/>
  <c r="U4" i="80"/>
  <c r="AC55" i="80"/>
  <c r="Y68" i="80"/>
  <c r="AB60" i="81"/>
  <c r="AC31" i="77"/>
  <c r="AA7" i="81"/>
  <c r="AF35" i="80"/>
  <c r="AD15" i="81"/>
  <c r="AE11" i="80"/>
  <c r="AC35" i="80"/>
  <c r="Q4" i="76"/>
  <c r="AG69" i="77"/>
  <c r="E21" i="37"/>
  <c r="AH34" i="37"/>
  <c r="AF22" i="80"/>
  <c r="AH15" i="76"/>
  <c r="AA41" i="81"/>
  <c r="AC53" i="81"/>
  <c r="AC60" i="81"/>
  <c r="W68" i="77"/>
  <c r="AD10" i="37"/>
  <c r="AD41" i="81"/>
  <c r="Z66" i="81"/>
  <c r="AL71" i="77"/>
  <c r="AJ9" i="76"/>
  <c r="AG66" i="80"/>
  <c r="AG45" i="80"/>
  <c r="AG60" i="81"/>
  <c r="AG11" i="81"/>
  <c r="AL24" i="77"/>
  <c r="AG8" i="76"/>
  <c r="AB60" i="76"/>
  <c r="AI35" i="37"/>
  <c r="M29" i="71"/>
  <c r="AD63" i="81"/>
  <c r="AB63" i="77"/>
  <c r="AA47" i="80"/>
  <c r="AC61" i="81"/>
  <c r="AH58" i="76"/>
  <c r="AD15" i="71"/>
  <c r="AE64" i="80"/>
  <c r="AE21" i="80"/>
  <c r="AD41" i="80"/>
  <c r="AH65" i="76"/>
  <c r="AJ60" i="77"/>
  <c r="AI31" i="76"/>
  <c r="AD49" i="80"/>
  <c r="AA48" i="77"/>
  <c r="X34" i="80"/>
  <c r="AI46" i="76"/>
  <c r="AA5" i="81"/>
  <c r="AE62" i="80"/>
  <c r="Z16" i="81"/>
  <c r="AG14" i="81"/>
  <c r="AG34" i="81"/>
  <c r="AL33" i="77"/>
  <c r="AG53" i="80"/>
  <c r="AJ29" i="76"/>
  <c r="AG54" i="81"/>
  <c r="AG28" i="81"/>
  <c r="AI71" i="77"/>
  <c r="AH20" i="76"/>
  <c r="AA20" i="81"/>
  <c r="U69" i="77"/>
  <c r="Q16" i="71"/>
  <c r="AE52" i="80"/>
  <c r="AG48" i="76"/>
  <c r="AD46" i="77"/>
  <c r="X36" i="81"/>
  <c r="AI38" i="77"/>
  <c r="AF7" i="71"/>
  <c r="AD12" i="80"/>
  <c r="V36" i="76"/>
  <c r="P59" i="37"/>
  <c r="AC61" i="76"/>
  <c r="AJ21" i="76"/>
  <c r="AL61" i="77"/>
  <c r="V33" i="80"/>
  <c r="AA41" i="76"/>
  <c r="AG33" i="77"/>
  <c r="AJ74" i="77"/>
  <c r="AF58" i="81"/>
  <c r="AG53" i="81"/>
  <c r="AG8" i="80"/>
  <c r="AJ10" i="76"/>
  <c r="R40" i="71"/>
  <c r="AE41" i="76"/>
  <c r="AJ52" i="77"/>
  <c r="AG42" i="80"/>
  <c r="T24" i="71"/>
  <c r="AH30" i="76"/>
  <c r="V50" i="77"/>
  <c r="AG47" i="80"/>
  <c r="AD57" i="80"/>
  <c r="AF71" i="77"/>
  <c r="R43" i="37"/>
  <c r="AC48" i="80"/>
  <c r="AE19" i="37"/>
  <c r="AF8" i="77"/>
  <c r="AJ11" i="76"/>
  <c r="AF28" i="81"/>
  <c r="F59" i="71"/>
  <c r="AJ23" i="76"/>
  <c r="AC10" i="77"/>
  <c r="AH50" i="77"/>
  <c r="AF10" i="80"/>
  <c r="AG29" i="80"/>
  <c r="T21" i="80"/>
  <c r="AD14" i="77"/>
  <c r="AJ27" i="77"/>
  <c r="AE29" i="76"/>
  <c r="AL12" i="77"/>
  <c r="AL68" i="77"/>
  <c r="AD37" i="77"/>
  <c r="U57" i="81"/>
  <c r="AB6" i="76"/>
  <c r="AE13" i="81"/>
  <c r="AL32" i="77"/>
  <c r="AJ56" i="76"/>
  <c r="K29" i="71"/>
  <c r="W14" i="37"/>
  <c r="Z21" i="37"/>
  <c r="AL29" i="77"/>
  <c r="Z61" i="77"/>
  <c r="AB56" i="81"/>
  <c r="Q14" i="76"/>
  <c r="AB47" i="80"/>
  <c r="AG29" i="81"/>
  <c r="AL55" i="77"/>
  <c r="Y11" i="80"/>
  <c r="R18" i="37"/>
  <c r="AG50" i="81"/>
  <c r="AG15" i="80"/>
  <c r="AA58" i="76"/>
  <c r="AJ12" i="76"/>
  <c r="AG4" i="81"/>
  <c r="AM38" i="77"/>
  <c r="AH14" i="80"/>
  <c r="AH43" i="81"/>
  <c r="AM15" i="77"/>
  <c r="AH44" i="81"/>
  <c r="AM40" i="77"/>
  <c r="AH45" i="81"/>
  <c r="AM9" i="77"/>
  <c r="AK56" i="76"/>
  <c r="AH14" i="81"/>
  <c r="AM50" i="77"/>
  <c r="AH62" i="80"/>
  <c r="AM57" i="77"/>
  <c r="AH47" i="80"/>
  <c r="AM58" i="77"/>
  <c r="AK66" i="76"/>
  <c r="AH31" i="80"/>
  <c r="AH10" i="80"/>
  <c r="AH40" i="81"/>
  <c r="AK64" i="76"/>
  <c r="AK4" i="76"/>
  <c r="AH60" i="81"/>
  <c r="AH27" i="80"/>
  <c r="AH58" i="80"/>
  <c r="AH39" i="80"/>
  <c r="AH13" i="80"/>
  <c r="AK24" i="76"/>
  <c r="AH31" i="81"/>
  <c r="AH18" i="81"/>
  <c r="AK40" i="76"/>
  <c r="AK5" i="76"/>
  <c r="AM75" i="77"/>
  <c r="AH8" i="80"/>
  <c r="AM61" i="77"/>
  <c r="AK16" i="76"/>
  <c r="AM6" i="77"/>
  <c r="AH22" i="81"/>
  <c r="AH24" i="81"/>
  <c r="AM26" i="77"/>
  <c r="AK45" i="76"/>
  <c r="AH32" i="80"/>
  <c r="AM14" i="77"/>
  <c r="AH13" i="81"/>
  <c r="AH61" i="80"/>
  <c r="AM22" i="77"/>
  <c r="AK74" i="76"/>
  <c r="AH33" i="81"/>
  <c r="AH26" i="80"/>
  <c r="AK48" i="76"/>
  <c r="AH51" i="80"/>
  <c r="AH57" i="81"/>
  <c r="AM13" i="77"/>
  <c r="AH46" i="80"/>
  <c r="AK35" i="76"/>
  <c r="AH46" i="81"/>
  <c r="AH25" i="81"/>
  <c r="AH18" i="80"/>
  <c r="AH5" i="80"/>
  <c r="AK9" i="76"/>
  <c r="AH59" i="81"/>
  <c r="AH37" i="80"/>
  <c r="AK59" i="76"/>
  <c r="AM48" i="77"/>
  <c r="AH28" i="81"/>
  <c r="AK34" i="76"/>
  <c r="AH32" i="81"/>
  <c r="AH45" i="80"/>
  <c r="AH37" i="81"/>
  <c r="AH23" i="81"/>
  <c r="AH66" i="81"/>
  <c r="AK73" i="76"/>
  <c r="AH12" i="81"/>
  <c r="AK39" i="76"/>
  <c r="AH64" i="80"/>
  <c r="AK63" i="76"/>
  <c r="AM12" i="77"/>
  <c r="AH44" i="80"/>
  <c r="AK7" i="76"/>
  <c r="AH27" i="81"/>
  <c r="AH53" i="81"/>
  <c r="AH64" i="81"/>
  <c r="AM54" i="77"/>
  <c r="AH41" i="80"/>
  <c r="AM59" i="77"/>
  <c r="AH21" i="81"/>
  <c r="AH15" i="80"/>
  <c r="AM28" i="77"/>
  <c r="AK28" i="76"/>
  <c r="AH66" i="80"/>
  <c r="AH48" i="81"/>
  <c r="AH6" i="81"/>
  <c r="AM10" i="77"/>
  <c r="AH9" i="81"/>
  <c r="AH48" i="80"/>
  <c r="AH51" i="81"/>
  <c r="AH23" i="80"/>
  <c r="AK19" i="76"/>
  <c r="AK75" i="76"/>
  <c r="AH33" i="80"/>
  <c r="AH54" i="81"/>
  <c r="AM68" i="77"/>
  <c r="AM66" i="77"/>
  <c r="AM24" i="77"/>
  <c r="AH6" i="80"/>
  <c r="AK41" i="76"/>
  <c r="AM44" i="77"/>
  <c r="AK6" i="76"/>
  <c r="AM46" i="77"/>
  <c r="AM37" i="77"/>
  <c r="AH8" i="81"/>
  <c r="AH57" i="80"/>
  <c r="AM63" i="77"/>
  <c r="AK60" i="76"/>
  <c r="AH7" i="81"/>
  <c r="AH52" i="81"/>
  <c r="AK62" i="76"/>
  <c r="AM64" i="77"/>
  <c r="AH63" i="80"/>
  <c r="AH68" i="81"/>
  <c r="AH28" i="80"/>
  <c r="AK65" i="76"/>
  <c r="AK30" i="76"/>
  <c r="AK17" i="76"/>
  <c r="AK11" i="76"/>
  <c r="AK44" i="76"/>
  <c r="AH7" i="80"/>
  <c r="AK12" i="76"/>
  <c r="AM11" i="77"/>
  <c r="AH9" i="80"/>
  <c r="AH47" i="81"/>
  <c r="AH68" i="80"/>
  <c r="AH15" i="81"/>
  <c r="AH4" i="80"/>
  <c r="AH58" i="81"/>
  <c r="AM32" i="77"/>
  <c r="AH16" i="81"/>
  <c r="AH49" i="80"/>
  <c r="AM60" i="77"/>
  <c r="AH42" i="80"/>
  <c r="AM65" i="77"/>
  <c r="AK18" i="76"/>
  <c r="AM74" i="77"/>
  <c r="AH29" i="81"/>
  <c r="AK72" i="76"/>
  <c r="AH56" i="81"/>
  <c r="AH19" i="80"/>
  <c r="AK61" i="76"/>
  <c r="AM8" i="77"/>
  <c r="AM25" i="77"/>
  <c r="AH54" i="80"/>
  <c r="AH61" i="81"/>
  <c r="AM56" i="77"/>
  <c r="AH30" i="80"/>
  <c r="AH56" i="80"/>
  <c r="AM33" i="77"/>
  <c r="AM31" i="77"/>
  <c r="AM23" i="77"/>
  <c r="AM35" i="77"/>
  <c r="AK22" i="76"/>
  <c r="AM67" i="77"/>
  <c r="AM4" i="77"/>
  <c r="AM30" i="77"/>
  <c r="AH50" i="80"/>
  <c r="AH38" i="80"/>
  <c r="AH30" i="81"/>
  <c r="AH53" i="80"/>
  <c r="AK25" i="76"/>
  <c r="AH17" i="80"/>
  <c r="AH55" i="81"/>
  <c r="AM62" i="77"/>
  <c r="AK29" i="76"/>
  <c r="AK31" i="76"/>
  <c r="AK70" i="76"/>
  <c r="AK13" i="76"/>
  <c r="AK23" i="76"/>
  <c r="AH11" i="80"/>
  <c r="AH34" i="81"/>
  <c r="AM36" i="77"/>
  <c r="AH36" i="81"/>
  <c r="AH11" i="81"/>
  <c r="AH24" i="80"/>
  <c r="AM42" i="77"/>
  <c r="AM71" i="77"/>
  <c r="AH21" i="80"/>
  <c r="AM47" i="77"/>
  <c r="AK26" i="76"/>
  <c r="AK43" i="76"/>
  <c r="AH20" i="80"/>
  <c r="AK8" i="76"/>
  <c r="AH40" i="80"/>
  <c r="AK36" i="76"/>
  <c r="AK10" i="76"/>
  <c r="AH5" i="81"/>
  <c r="AK33" i="76"/>
  <c r="AK57" i="76"/>
  <c r="AH36" i="80"/>
  <c r="AH22" i="80"/>
  <c r="AM55" i="77"/>
  <c r="AH39" i="81"/>
  <c r="AM27" i="77"/>
  <c r="AK58" i="76"/>
  <c r="AH34" i="80"/>
  <c r="AH26" i="81"/>
  <c r="AK68" i="76"/>
  <c r="AH60" i="80"/>
  <c r="AH10" i="81"/>
  <c r="AH62" i="81"/>
  <c r="AM53" i="77"/>
  <c r="AK27" i="76"/>
  <c r="AH20" i="81"/>
  <c r="AH19" i="81"/>
  <c r="AK71" i="76"/>
  <c r="AM69" i="77"/>
  <c r="AM45" i="77"/>
  <c r="AM73" i="77"/>
  <c r="AM5" i="77"/>
  <c r="AH16" i="80"/>
  <c r="AH65" i="81"/>
  <c r="AK20" i="76"/>
  <c r="AH12" i="80"/>
  <c r="AH35" i="80"/>
  <c r="AK69" i="76"/>
  <c r="AK32" i="76"/>
  <c r="AK15" i="76"/>
  <c r="AH38" i="81"/>
  <c r="AM39" i="77"/>
  <c r="AH67" i="80"/>
  <c r="AM29" i="77"/>
  <c r="AM41" i="77"/>
  <c r="AK47" i="76"/>
  <c r="AH63" i="81"/>
  <c r="AH17" i="81"/>
  <c r="AM7" i="77"/>
  <c r="AK38" i="76"/>
  <c r="AH67" i="81"/>
  <c r="AH43" i="80"/>
  <c r="AM52" i="77"/>
  <c r="AH50" i="81"/>
  <c r="AH25" i="80"/>
  <c r="AK14" i="76"/>
  <c r="AH59" i="80"/>
  <c r="AH52" i="80"/>
  <c r="AH41" i="81"/>
  <c r="AM70" i="77"/>
  <c r="AK46" i="76"/>
  <c r="AK67" i="76"/>
  <c r="AH29" i="80"/>
  <c r="AM51" i="77"/>
  <c r="AH49" i="81"/>
  <c r="AH4" i="81"/>
  <c r="AM34" i="77"/>
  <c r="AK21" i="76"/>
  <c r="AH35" i="81"/>
  <c r="AK37" i="76"/>
  <c r="AH55" i="80"/>
  <c r="AM49" i="77"/>
  <c r="AG69" i="81" l="1"/>
  <c r="D82" i="80"/>
  <c r="F84" i="81"/>
  <c r="I84" i="76"/>
  <c r="AX30" i="76"/>
  <c r="AZ38" i="77"/>
  <c r="AX20" i="76"/>
  <c r="AZ71" i="77"/>
  <c r="AO16" i="81"/>
  <c r="AX65" i="76"/>
  <c r="F92" i="80"/>
  <c r="AX58" i="76"/>
  <c r="AO66" i="81"/>
  <c r="AX15" i="76"/>
  <c r="Q76" i="76"/>
  <c r="F82" i="80"/>
  <c r="U69" i="80"/>
  <c r="AV69" i="76"/>
  <c r="H94" i="77"/>
  <c r="AZ24" i="77"/>
  <c r="E82" i="81"/>
  <c r="AN21" i="37"/>
  <c r="AI76" i="77"/>
  <c r="AZ76" i="77" s="1"/>
  <c r="AZ4" i="77"/>
  <c r="F93" i="81"/>
  <c r="AX13" i="76"/>
  <c r="AZ53" i="77"/>
  <c r="AO20" i="81"/>
  <c r="C101" i="81"/>
  <c r="C91" i="81"/>
  <c r="K75" i="71"/>
  <c r="K70" i="71"/>
  <c r="K76" i="71" s="1"/>
  <c r="V70" i="37"/>
  <c r="V76" i="37" s="1"/>
  <c r="V75" i="37"/>
  <c r="D83" i="80"/>
  <c r="AZ39" i="77"/>
  <c r="AX7" i="76"/>
  <c r="AZ61" i="77"/>
  <c r="H92" i="76"/>
  <c r="AZ40" i="77"/>
  <c r="D80" i="81"/>
  <c r="P75" i="71"/>
  <c r="P70" i="71"/>
  <c r="P76" i="71" s="1"/>
  <c r="AN43" i="71"/>
  <c r="AX68" i="76"/>
  <c r="AO15" i="80"/>
  <c r="AL76" i="77"/>
  <c r="Y69" i="80"/>
  <c r="D97" i="80" s="1"/>
  <c r="D75" i="80"/>
  <c r="E82" i="80"/>
  <c r="AX44" i="76"/>
  <c r="H89" i="77"/>
  <c r="AX47" i="76"/>
  <c r="AN23" i="71"/>
  <c r="AX32" i="76"/>
  <c r="F91" i="80"/>
  <c r="J88" i="76"/>
  <c r="AV28" i="76"/>
  <c r="AX12" i="76"/>
  <c r="AX63" i="77"/>
  <c r="AX9" i="77"/>
  <c r="K87" i="77"/>
  <c r="F78" i="80"/>
  <c r="AZ35" i="77"/>
  <c r="AX60" i="76"/>
  <c r="J95" i="76"/>
  <c r="F102" i="81"/>
  <c r="AO56" i="81"/>
  <c r="AX16" i="76"/>
  <c r="AZ58" i="77"/>
  <c r="AV14" i="76"/>
  <c r="G126" i="77"/>
  <c r="H87" i="77"/>
  <c r="AX39" i="77"/>
  <c r="AN8" i="37"/>
  <c r="AX64" i="76"/>
  <c r="E92" i="80"/>
  <c r="J109" i="76"/>
  <c r="H101" i="76"/>
  <c r="J90" i="76"/>
  <c r="AV59" i="76"/>
  <c r="AX73" i="76"/>
  <c r="X69" i="80"/>
  <c r="I86" i="76"/>
  <c r="AD69" i="81"/>
  <c r="AO43" i="80"/>
  <c r="F89" i="81"/>
  <c r="W69" i="81"/>
  <c r="AX33" i="77"/>
  <c r="AX6" i="76"/>
  <c r="AV17" i="76"/>
  <c r="V69" i="81"/>
  <c r="C97" i="81" s="1"/>
  <c r="C75" i="81"/>
  <c r="AZ15" i="77"/>
  <c r="AO10" i="81"/>
  <c r="AO35" i="80"/>
  <c r="AZ11" i="77"/>
  <c r="AO11" i="81"/>
  <c r="AZ41" i="77"/>
  <c r="AX37" i="76"/>
  <c r="AO48" i="80"/>
  <c r="E94" i="81"/>
  <c r="AZ7" i="77"/>
  <c r="AX31" i="77"/>
  <c r="AO6" i="80"/>
  <c r="F88" i="80"/>
  <c r="AZ34" i="77"/>
  <c r="AO7" i="81"/>
  <c r="F85" i="81"/>
  <c r="F83" i="80"/>
  <c r="AK76" i="77"/>
  <c r="AZ32" i="77"/>
  <c r="AO24" i="81"/>
  <c r="J96" i="76"/>
  <c r="AX5" i="76"/>
  <c r="AO9" i="80"/>
  <c r="D76" i="80"/>
  <c r="T69" i="81"/>
  <c r="AF70" i="71"/>
  <c r="AF76" i="71" s="1"/>
  <c r="AF75" i="71"/>
  <c r="AX4" i="76"/>
  <c r="AH76" i="76"/>
  <c r="AX76" i="76" s="1"/>
  <c r="AN9" i="37"/>
  <c r="AV27" i="76"/>
  <c r="F76" i="80"/>
  <c r="AX71" i="76"/>
  <c r="AZ37" i="77"/>
  <c r="AZ36" i="77"/>
  <c r="AO38" i="81"/>
  <c r="AV8" i="76"/>
  <c r="F89" i="80"/>
  <c r="AX36" i="77"/>
  <c r="AN41" i="37"/>
  <c r="F85" i="80"/>
  <c r="AX10" i="76"/>
  <c r="AG69" i="80"/>
  <c r="AO34" i="81"/>
  <c r="E90" i="80"/>
  <c r="AZ27" i="77"/>
  <c r="F86" i="81"/>
  <c r="F90" i="80"/>
  <c r="AX67" i="76"/>
  <c r="AZ44" i="77"/>
  <c r="AO58" i="80"/>
  <c r="AZ13" i="77"/>
  <c r="AO46" i="80"/>
  <c r="F86" i="80"/>
  <c r="F81" i="81"/>
  <c r="F77" i="81"/>
  <c r="AN29" i="37"/>
  <c r="AX45" i="76"/>
  <c r="AX42" i="77"/>
  <c r="I96" i="76"/>
  <c r="AF69" i="81"/>
  <c r="AX17" i="76"/>
  <c r="AX41" i="77"/>
  <c r="E90" i="81"/>
  <c r="E81" i="80"/>
  <c r="C93" i="81"/>
  <c r="AH76" i="77"/>
  <c r="AG76" i="77"/>
  <c r="V69" i="80"/>
  <c r="C97" i="80" s="1"/>
  <c r="C75" i="80"/>
  <c r="H108" i="76"/>
  <c r="H98" i="76"/>
  <c r="I90" i="76"/>
  <c r="AZ6" i="77"/>
  <c r="AO19" i="80"/>
  <c r="C82" i="80"/>
  <c r="AX19" i="76"/>
  <c r="AZ74" i="77"/>
  <c r="AX52" i="77"/>
  <c r="AZ42" i="77"/>
  <c r="AX38" i="76"/>
  <c r="H89" i="76"/>
  <c r="AX35" i="77"/>
  <c r="AZ46" i="77"/>
  <c r="D87" i="80"/>
  <c r="AX63" i="76"/>
  <c r="AO59" i="81"/>
  <c r="AO4" i="81"/>
  <c r="Z69" i="81"/>
  <c r="AX49" i="77"/>
  <c r="AO30" i="81"/>
  <c r="AN14" i="71"/>
  <c r="AO21" i="81"/>
  <c r="J100" i="76"/>
  <c r="AZ51" i="77"/>
  <c r="AO66" i="80"/>
  <c r="E85" i="81"/>
  <c r="AX35" i="76"/>
  <c r="AV37" i="76"/>
  <c r="AO7" i="80"/>
  <c r="AN64" i="71"/>
  <c r="AO35" i="81"/>
  <c r="I100" i="76"/>
  <c r="C84" i="80"/>
  <c r="G101" i="76"/>
  <c r="AX34" i="77"/>
  <c r="AO44" i="81"/>
  <c r="AZ62" i="77"/>
  <c r="F81" i="80"/>
  <c r="AZ14" i="77"/>
  <c r="AV65" i="76"/>
  <c r="AX60" i="77"/>
  <c r="AV60" i="76"/>
  <c r="AX43" i="76"/>
  <c r="F92" i="81"/>
  <c r="AN57" i="71"/>
  <c r="D82" i="81"/>
  <c r="AO52" i="80"/>
  <c r="I101" i="76"/>
  <c r="AO38" i="80"/>
  <c r="AN34" i="37"/>
  <c r="AZ8" i="77"/>
  <c r="H93" i="77"/>
  <c r="E87" i="80"/>
  <c r="AO31" i="80"/>
  <c r="AV12" i="76"/>
  <c r="E91" i="80"/>
  <c r="AX24" i="77"/>
  <c r="K96" i="77"/>
  <c r="AO13" i="80"/>
  <c r="AZ47" i="77"/>
  <c r="F77" i="80"/>
  <c r="AX22" i="77"/>
  <c r="K94" i="77"/>
  <c r="AO17" i="80"/>
  <c r="G84" i="76"/>
  <c r="AZ60" i="77"/>
  <c r="AV57" i="76"/>
  <c r="AX18" i="76"/>
  <c r="J99" i="77"/>
  <c r="H99" i="77"/>
  <c r="AX23" i="76"/>
  <c r="AE69" i="80"/>
  <c r="F97" i="80" s="1"/>
  <c r="F98" i="80" s="1"/>
  <c r="F75" i="80"/>
  <c r="C84" i="81"/>
  <c r="I92" i="76"/>
  <c r="AV32" i="76"/>
  <c r="AO36" i="81"/>
  <c r="AF76" i="76"/>
  <c r="E80" i="81"/>
  <c r="E120" i="81" s="1"/>
  <c r="F88" i="81"/>
  <c r="AZ66" i="77"/>
  <c r="AJ76" i="76"/>
  <c r="D92" i="80"/>
  <c r="AO46" i="81"/>
  <c r="F87" i="80"/>
  <c r="AO54" i="80"/>
  <c r="AX75" i="76"/>
  <c r="AX74" i="76"/>
  <c r="AV11" i="76"/>
  <c r="AV58" i="76"/>
  <c r="AO5" i="81"/>
  <c r="E83" i="80"/>
  <c r="AX14" i="77"/>
  <c r="K92" i="77"/>
  <c r="AX44" i="77"/>
  <c r="AO31" i="81"/>
  <c r="C85" i="80"/>
  <c r="AI76" i="76"/>
  <c r="AZ50" i="77"/>
  <c r="AX8" i="76"/>
  <c r="J85" i="77"/>
  <c r="AX12" i="77"/>
  <c r="K90" i="77"/>
  <c r="AX47" i="77"/>
  <c r="AZ49" i="77"/>
  <c r="AD76" i="77"/>
  <c r="AZ10" i="77"/>
  <c r="C86" i="81"/>
  <c r="AZ75" i="77"/>
  <c r="AO4" i="80"/>
  <c r="Z69" i="80"/>
  <c r="AX66" i="76"/>
  <c r="AZ69" i="77"/>
  <c r="E79" i="80"/>
  <c r="D87" i="81"/>
  <c r="AV34" i="76"/>
  <c r="F79" i="81"/>
  <c r="AX27" i="76"/>
  <c r="AX39" i="76"/>
  <c r="AZ54" i="77"/>
  <c r="AX6" i="77"/>
  <c r="K84" i="77"/>
  <c r="AZ56" i="77"/>
  <c r="F80" i="81"/>
  <c r="F120" i="81" s="1"/>
  <c r="I83" i="76"/>
  <c r="D84" i="81"/>
  <c r="AZ70" i="77"/>
  <c r="AV10" i="76"/>
  <c r="D77" i="81"/>
  <c r="AV43" i="76"/>
  <c r="I94" i="76"/>
  <c r="F75" i="81"/>
  <c r="AE69" i="81"/>
  <c r="F97" i="81" s="1"/>
  <c r="AO16" i="80"/>
  <c r="AA69" i="81"/>
  <c r="AV24" i="76"/>
  <c r="F82" i="81"/>
  <c r="AA76" i="76"/>
  <c r="H109" i="76"/>
  <c r="AZ52" i="77"/>
  <c r="AZ55" i="77"/>
  <c r="AX40" i="77"/>
  <c r="C85" i="81"/>
  <c r="J99" i="76"/>
  <c r="J107" i="76"/>
  <c r="C86" i="80"/>
  <c r="AO37" i="81"/>
  <c r="F93" i="80"/>
  <c r="C88" i="80"/>
  <c r="AV73" i="76"/>
  <c r="AZ68" i="77"/>
  <c r="AV16" i="76"/>
  <c r="AD69" i="80"/>
  <c r="AO33" i="81"/>
  <c r="D80" i="80"/>
  <c r="AO19" i="81"/>
  <c r="F80" i="80"/>
  <c r="G86" i="76"/>
  <c r="AO21" i="80"/>
  <c r="AO25" i="80"/>
  <c r="E84" i="80"/>
  <c r="AV47" i="76"/>
  <c r="AX54" i="77"/>
  <c r="AV39" i="76"/>
  <c r="I88" i="76"/>
  <c r="AV75" i="76"/>
  <c r="F76" i="81"/>
  <c r="J101" i="76"/>
  <c r="AO26" i="80"/>
  <c r="AV7" i="76"/>
  <c r="AV67" i="76"/>
  <c r="AV33" i="76"/>
  <c r="AZ67" i="77"/>
  <c r="AX24" i="76"/>
  <c r="AO50" i="81"/>
  <c r="E76" i="81"/>
  <c r="AO60" i="81"/>
  <c r="H93" i="76"/>
  <c r="AZ48" i="77"/>
  <c r="AN16" i="37"/>
  <c r="I82" i="77"/>
  <c r="Y76" i="77"/>
  <c r="I104" i="77" s="1"/>
  <c r="J98" i="77"/>
  <c r="AX68" i="77"/>
  <c r="AV62" i="76"/>
  <c r="AV5" i="76"/>
  <c r="E89" i="80"/>
  <c r="E100" i="81"/>
  <c r="K97" i="77"/>
  <c r="AX25" i="77"/>
  <c r="AX65" i="77"/>
  <c r="AN56" i="37"/>
  <c r="J88" i="77"/>
  <c r="D101" i="81"/>
  <c r="D91" i="81"/>
  <c r="E86" i="81"/>
  <c r="AO27" i="80"/>
  <c r="F83" i="81"/>
  <c r="E94" i="80"/>
  <c r="AX45" i="77"/>
  <c r="AN66" i="71"/>
  <c r="J86" i="77"/>
  <c r="AX29" i="76"/>
  <c r="AZ30" i="77"/>
  <c r="I100" i="77"/>
  <c r="J108" i="76"/>
  <c r="J98" i="76"/>
  <c r="H125" i="77"/>
  <c r="AZ65" i="77"/>
  <c r="AX51" i="77"/>
  <c r="AV71" i="76"/>
  <c r="D91" i="80"/>
  <c r="AA70" i="71"/>
  <c r="AA76" i="71" s="1"/>
  <c r="AA75" i="71"/>
  <c r="AZ25" i="77"/>
  <c r="AO54" i="81"/>
  <c r="D93" i="81"/>
  <c r="AX28" i="76"/>
  <c r="AZ57" i="77"/>
  <c r="AN54" i="71"/>
  <c r="AA69" i="80"/>
  <c r="AE76" i="77"/>
  <c r="K104" i="77" s="1"/>
  <c r="K82" i="77"/>
  <c r="AX4" i="77"/>
  <c r="E77" i="80"/>
  <c r="AX31" i="76"/>
  <c r="AB69" i="80"/>
  <c r="E97" i="80" s="1"/>
  <c r="E75" i="80"/>
  <c r="F87" i="81"/>
  <c r="AZ33" i="77"/>
  <c r="H126" i="77"/>
  <c r="D88" i="81"/>
  <c r="AO28" i="81"/>
  <c r="F79" i="80"/>
  <c r="AZ23" i="77"/>
  <c r="AO18" i="81"/>
  <c r="AX48" i="76"/>
  <c r="AX14" i="76"/>
  <c r="C77" i="80"/>
  <c r="J84" i="77"/>
  <c r="AO65" i="81"/>
  <c r="H85" i="77"/>
  <c r="AZ29" i="77"/>
  <c r="AX22" i="76"/>
  <c r="AZ28" i="77"/>
  <c r="AF69" i="80"/>
  <c r="AX34" i="76"/>
  <c r="I86" i="77"/>
  <c r="AV9" i="76"/>
  <c r="AX59" i="76"/>
  <c r="AZ12" i="77"/>
  <c r="AO53" i="80"/>
  <c r="C78" i="80"/>
  <c r="C94" i="80"/>
  <c r="H127" i="77"/>
  <c r="AO13" i="81"/>
  <c r="AO63" i="81"/>
  <c r="I107" i="76"/>
  <c r="E83" i="81"/>
  <c r="AV36" i="76"/>
  <c r="AO29" i="80"/>
  <c r="AO63" i="80"/>
  <c r="AV64" i="76"/>
  <c r="I98" i="76"/>
  <c r="I108" i="76"/>
  <c r="AV4" i="76"/>
  <c r="AD76" i="76"/>
  <c r="E88" i="80"/>
  <c r="E86" i="80"/>
  <c r="AX70" i="76"/>
  <c r="AJ76" i="77"/>
  <c r="AX62" i="76"/>
  <c r="AO47" i="81"/>
  <c r="AZ5" i="77"/>
  <c r="AX11" i="76"/>
  <c r="AO50" i="80"/>
  <c r="V76" i="77"/>
  <c r="H104" i="77" s="1"/>
  <c r="H82" i="77"/>
  <c r="AX70" i="77"/>
  <c r="I101" i="77"/>
  <c r="R76" i="77"/>
  <c r="AX40" i="76"/>
  <c r="R75" i="71"/>
  <c r="R70" i="71"/>
  <c r="R76" i="71" s="1"/>
  <c r="AO62" i="80"/>
  <c r="N75" i="71"/>
  <c r="N70" i="71"/>
  <c r="N76" i="71" s="1"/>
  <c r="AO67" i="81"/>
  <c r="S76" i="77"/>
  <c r="G90" i="76"/>
  <c r="H107" i="76"/>
  <c r="AN5" i="71"/>
  <c r="AN18" i="37"/>
  <c r="E78" i="81"/>
  <c r="AV66" i="76"/>
  <c r="AV70" i="76"/>
  <c r="AZ22" i="77"/>
  <c r="AF76" i="77"/>
  <c r="AO22" i="81"/>
  <c r="AO48" i="81"/>
  <c r="C93" i="80"/>
  <c r="AO61" i="80"/>
  <c r="AV41" i="76"/>
  <c r="AO39" i="81"/>
  <c r="AV74" i="76"/>
  <c r="I109" i="76"/>
  <c r="AV25" i="76"/>
  <c r="AX5" i="77"/>
  <c r="K83" i="77"/>
  <c r="AX41" i="76"/>
  <c r="AO6" i="81"/>
  <c r="AX25" i="76"/>
  <c r="E76" i="80"/>
  <c r="F94" i="80"/>
  <c r="AZ26" i="77"/>
  <c r="AX56" i="77"/>
  <c r="G100" i="76"/>
  <c r="AV48" i="76"/>
  <c r="AO14" i="81"/>
  <c r="E91" i="81"/>
  <c r="E101" i="81"/>
  <c r="AX26" i="76"/>
  <c r="AX56" i="76"/>
  <c r="AX46" i="76"/>
  <c r="H85" i="76"/>
  <c r="F84" i="80"/>
  <c r="J91" i="76"/>
  <c r="AX21" i="76"/>
  <c r="F78" i="81"/>
  <c r="AV18" i="76"/>
  <c r="AN55" i="37"/>
  <c r="F91" i="81"/>
  <c r="F101" i="81"/>
  <c r="AZ45" i="77"/>
  <c r="AO26" i="81"/>
  <c r="AX9" i="76"/>
  <c r="J93" i="76"/>
  <c r="AZ63" i="77"/>
  <c r="U69" i="81"/>
  <c r="E92" i="81"/>
  <c r="C90" i="80"/>
  <c r="AO28" i="80"/>
  <c r="AN44" i="37"/>
  <c r="AX57" i="76"/>
  <c r="AX48" i="77"/>
  <c r="AV38" i="76"/>
  <c r="C92" i="81"/>
  <c r="AX33" i="76"/>
  <c r="AX61" i="76"/>
  <c r="E84" i="81"/>
  <c r="AX57" i="77"/>
  <c r="AO64" i="80"/>
  <c r="F94" i="81"/>
  <c r="AX36" i="76"/>
  <c r="AN16" i="71"/>
  <c r="E77" i="81"/>
  <c r="J86" i="76"/>
  <c r="D86" i="81"/>
  <c r="AN50" i="37"/>
  <c r="AV56" i="76"/>
  <c r="E87" i="81"/>
  <c r="AO67" i="80"/>
  <c r="C77" i="81"/>
  <c r="AX28" i="77"/>
  <c r="K100" i="77"/>
  <c r="AO47" i="80"/>
  <c r="AN51" i="71"/>
  <c r="AN38" i="71"/>
  <c r="AA76" i="77"/>
  <c r="AO27" i="81"/>
  <c r="M70" i="71"/>
  <c r="M76" i="71" s="1"/>
  <c r="M75" i="71"/>
  <c r="H83" i="77"/>
  <c r="E89" i="81"/>
  <c r="D81" i="81"/>
  <c r="AO23" i="81"/>
  <c r="AZ9" i="77"/>
  <c r="R70" i="37"/>
  <c r="R76" i="37" s="1"/>
  <c r="R75" i="37"/>
  <c r="AV6" i="76"/>
  <c r="J93" i="77"/>
  <c r="Y75" i="37"/>
  <c r="Y70" i="37"/>
  <c r="Y76" i="37" s="1"/>
  <c r="AX38" i="77"/>
  <c r="D79" i="81"/>
  <c r="AN14" i="37"/>
  <c r="X76" i="77"/>
  <c r="K98" i="77"/>
  <c r="AX26" i="77"/>
  <c r="C80" i="81"/>
  <c r="U75" i="37"/>
  <c r="U70" i="37"/>
  <c r="U76" i="37" s="1"/>
  <c r="D84" i="80"/>
  <c r="G99" i="76"/>
  <c r="J97" i="76"/>
  <c r="I91" i="77"/>
  <c r="I87" i="77"/>
  <c r="AN46" i="37"/>
  <c r="K88" i="77"/>
  <c r="AX10" i="77"/>
  <c r="K86" i="77"/>
  <c r="AX8" i="77"/>
  <c r="AV19" i="76"/>
  <c r="I97" i="77"/>
  <c r="C87" i="81"/>
  <c r="J92" i="76"/>
  <c r="E93" i="80"/>
  <c r="AZ31" i="77"/>
  <c r="AO8" i="81"/>
  <c r="H84" i="76"/>
  <c r="AD75" i="37"/>
  <c r="AD70" i="37"/>
  <c r="AD76" i="37" s="1"/>
  <c r="AN31" i="37"/>
  <c r="AN49" i="37"/>
  <c r="G83" i="76"/>
  <c r="F90" i="81"/>
  <c r="D78" i="81"/>
  <c r="I95" i="76"/>
  <c r="AX69" i="76"/>
  <c r="AC69" i="80"/>
  <c r="AO8" i="80"/>
  <c r="AV26" i="76"/>
  <c r="AO32" i="81"/>
  <c r="AV63" i="76"/>
  <c r="E78" i="80"/>
  <c r="H96" i="76"/>
  <c r="Z70" i="71"/>
  <c r="Z76" i="71" s="1"/>
  <c r="Z75" i="71"/>
  <c r="AX23" i="77"/>
  <c r="K95" i="77"/>
  <c r="AO41" i="80"/>
  <c r="AC69" i="81"/>
  <c r="I87" i="76"/>
  <c r="I127" i="76" s="1"/>
  <c r="AX30" i="77"/>
  <c r="G92" i="76"/>
  <c r="D102" i="81"/>
  <c r="E93" i="81"/>
  <c r="Q75" i="71"/>
  <c r="Q70" i="71"/>
  <c r="Q76" i="71" s="1"/>
  <c r="AO44" i="80"/>
  <c r="D100" i="81"/>
  <c r="I88" i="77"/>
  <c r="AF70" i="37"/>
  <c r="AF76" i="37" s="1"/>
  <c r="AF75" i="37"/>
  <c r="AX73" i="77"/>
  <c r="AO51" i="81"/>
  <c r="T76" i="76"/>
  <c r="AN52" i="71"/>
  <c r="AN27" i="37"/>
  <c r="AX67" i="77"/>
  <c r="G127" i="77"/>
  <c r="H88" i="77"/>
  <c r="AX71" i="77"/>
  <c r="AV61" i="76"/>
  <c r="AO64" i="81"/>
  <c r="AN64" i="37"/>
  <c r="J92" i="77"/>
  <c r="AX66" i="77"/>
  <c r="AN61" i="71"/>
  <c r="H95" i="76"/>
  <c r="I85" i="77"/>
  <c r="AO57" i="81"/>
  <c r="C76" i="81"/>
  <c r="AN6" i="71"/>
  <c r="AO5" i="80"/>
  <c r="H87" i="76"/>
  <c r="D76" i="81"/>
  <c r="AV35" i="76"/>
  <c r="D94" i="80"/>
  <c r="AO32" i="80"/>
  <c r="H86" i="77"/>
  <c r="AC76" i="77"/>
  <c r="AN29" i="71"/>
  <c r="J82" i="77"/>
  <c r="AB76" i="77"/>
  <c r="J104" i="77" s="1"/>
  <c r="R76" i="76"/>
  <c r="AN6" i="37"/>
  <c r="J70" i="71"/>
  <c r="J76" i="71" s="1"/>
  <c r="J75" i="71"/>
  <c r="I93" i="76"/>
  <c r="AO15" i="81"/>
  <c r="AX50" i="77"/>
  <c r="AO43" i="81"/>
  <c r="AN50" i="71"/>
  <c r="AX62" i="77"/>
  <c r="E85" i="80"/>
  <c r="AO56" i="80"/>
  <c r="C89" i="81"/>
  <c r="C76" i="80"/>
  <c r="E75" i="81"/>
  <c r="AB69" i="81"/>
  <c r="E97" i="81" s="1"/>
  <c r="AN13" i="37"/>
  <c r="AN53" i="71"/>
  <c r="AX53" i="77"/>
  <c r="AO14" i="80"/>
  <c r="AV30" i="76"/>
  <c r="AV68" i="76"/>
  <c r="G94" i="76"/>
  <c r="H101" i="77"/>
  <c r="C81" i="81"/>
  <c r="AO45" i="81"/>
  <c r="AV46" i="76"/>
  <c r="J82" i="76"/>
  <c r="AE76" i="76"/>
  <c r="J104" i="76" s="1"/>
  <c r="AV13" i="76"/>
  <c r="H95" i="77"/>
  <c r="I92" i="77"/>
  <c r="J96" i="77"/>
  <c r="I99" i="76"/>
  <c r="I89" i="76"/>
  <c r="H83" i="76"/>
  <c r="AN57" i="37"/>
  <c r="AO22" i="80"/>
  <c r="AN44" i="71"/>
  <c r="AX46" i="77"/>
  <c r="H100" i="76"/>
  <c r="K85" i="77"/>
  <c r="AX7" i="77"/>
  <c r="T70" i="37"/>
  <c r="T76" i="37" s="1"/>
  <c r="T75" i="37"/>
  <c r="AN17" i="71"/>
  <c r="J100" i="77"/>
  <c r="C102" i="81"/>
  <c r="AD70" i="71"/>
  <c r="AD76" i="71" s="1"/>
  <c r="AD75" i="71"/>
  <c r="H86" i="76"/>
  <c r="G108" i="76"/>
  <c r="G98" i="76"/>
  <c r="AN9" i="71"/>
  <c r="D93" i="80"/>
  <c r="I94" i="77"/>
  <c r="H99" i="76"/>
  <c r="AX27" i="77"/>
  <c r="K99" i="77"/>
  <c r="AN19" i="71"/>
  <c r="S75" i="71"/>
  <c r="S70" i="71"/>
  <c r="S76" i="71" s="1"/>
  <c r="J84" i="76"/>
  <c r="AO33" i="80"/>
  <c r="AC76" i="76"/>
  <c r="AO45" i="80"/>
  <c r="AO60" i="80"/>
  <c r="X75" i="37"/>
  <c r="X70" i="37"/>
  <c r="X76" i="37" s="1"/>
  <c r="H70" i="71"/>
  <c r="H76" i="71" s="1"/>
  <c r="H75" i="71"/>
  <c r="K75" i="37"/>
  <c r="K70" i="37"/>
  <c r="K76" i="37" s="1"/>
  <c r="AO59" i="80"/>
  <c r="AV31" i="76"/>
  <c r="AO12" i="81"/>
  <c r="AN47" i="37"/>
  <c r="AO25" i="81"/>
  <c r="D77" i="80"/>
  <c r="AB70" i="37"/>
  <c r="AB76" i="37" s="1"/>
  <c r="AB75" i="37"/>
  <c r="J94" i="76"/>
  <c r="K93" i="77"/>
  <c r="AX15" i="77"/>
  <c r="AN28" i="37"/>
  <c r="H98" i="77"/>
  <c r="AO36" i="80"/>
  <c r="AO17" i="81"/>
  <c r="AO55" i="81"/>
  <c r="AO55" i="80"/>
  <c r="AZ59" i="77"/>
  <c r="AX72" i="76"/>
  <c r="D79" i="80"/>
  <c r="AO34" i="80"/>
  <c r="AO23" i="80"/>
  <c r="J97" i="77"/>
  <c r="J91" i="77"/>
  <c r="F100" i="81"/>
  <c r="AO24" i="80"/>
  <c r="AN48" i="71"/>
  <c r="AO51" i="80"/>
  <c r="AN32" i="37"/>
  <c r="AX59" i="77"/>
  <c r="AO30" i="80"/>
  <c r="V76" i="76"/>
  <c r="G104" i="76" s="1"/>
  <c r="H105" i="76" s="1"/>
  <c r="G82" i="76"/>
  <c r="J89" i="76"/>
  <c r="AO10" i="80"/>
  <c r="AX55" i="77"/>
  <c r="AV44" i="76"/>
  <c r="C81" i="80"/>
  <c r="E102" i="81"/>
  <c r="AV20" i="76"/>
  <c r="D92" i="81"/>
  <c r="AO62" i="81"/>
  <c r="D78" i="80"/>
  <c r="AN62" i="37"/>
  <c r="J89" i="77"/>
  <c r="I90" i="77"/>
  <c r="AN68" i="71"/>
  <c r="H97" i="77"/>
  <c r="I75" i="71"/>
  <c r="I70" i="71"/>
  <c r="I76" i="71" s="1"/>
  <c r="AZ73" i="77"/>
  <c r="K89" i="77"/>
  <c r="AX11" i="77"/>
  <c r="J85" i="76"/>
  <c r="AN20" i="71"/>
  <c r="AG76" i="76"/>
  <c r="AW76" i="76" s="1"/>
  <c r="AO39" i="80"/>
  <c r="AO52" i="81"/>
  <c r="AN55" i="71"/>
  <c r="I85" i="76"/>
  <c r="AO40" i="80"/>
  <c r="AN65" i="71"/>
  <c r="AN24" i="71"/>
  <c r="AO49" i="80"/>
  <c r="AO42" i="80"/>
  <c r="D94" i="81"/>
  <c r="J83" i="76"/>
  <c r="C87" i="80"/>
  <c r="AO11" i="80"/>
  <c r="D83" i="81"/>
  <c r="AO68" i="81"/>
  <c r="Z76" i="76"/>
  <c r="AV72" i="76"/>
  <c r="T69" i="80"/>
  <c r="I96" i="77"/>
  <c r="AN59" i="71"/>
  <c r="AN63" i="71"/>
  <c r="H94" i="76"/>
  <c r="AZ64" i="77"/>
  <c r="AV15" i="76"/>
  <c r="K91" i="77"/>
  <c r="AX13" i="77"/>
  <c r="AO37" i="80"/>
  <c r="AX74" i="77"/>
  <c r="AV21" i="76"/>
  <c r="AV23" i="76"/>
  <c r="AO53" i="81"/>
  <c r="AO41" i="81"/>
  <c r="D89" i="80"/>
  <c r="AO18" i="80"/>
  <c r="AV45" i="76"/>
  <c r="AN24" i="37"/>
  <c r="AO68" i="80"/>
  <c r="AX58" i="77"/>
  <c r="H88" i="76"/>
  <c r="E80" i="80"/>
  <c r="D75" i="81"/>
  <c r="Y69" i="81"/>
  <c r="D97" i="81" s="1"/>
  <c r="AX64" i="77"/>
  <c r="AX37" i="77"/>
  <c r="I98" i="77"/>
  <c r="AN20" i="37"/>
  <c r="AN39" i="71"/>
  <c r="E88" i="81"/>
  <c r="AN53" i="37"/>
  <c r="AN8" i="71"/>
  <c r="AN26" i="37"/>
  <c r="W70" i="37"/>
  <c r="W76" i="37" s="1"/>
  <c r="W75" i="37"/>
  <c r="AN58" i="37"/>
  <c r="G95" i="76"/>
  <c r="D89" i="81"/>
  <c r="I95" i="77"/>
  <c r="AN38" i="37"/>
  <c r="AN35" i="37"/>
  <c r="AN7" i="71"/>
  <c r="AO49" i="81"/>
  <c r="C82" i="81"/>
  <c r="Y76" i="76"/>
  <c r="H104" i="76" s="1"/>
  <c r="H82" i="76"/>
  <c r="AX75" i="77"/>
  <c r="AN23" i="37"/>
  <c r="AN37" i="37"/>
  <c r="T76" i="77"/>
  <c r="I84" i="77"/>
  <c r="AN19" i="37"/>
  <c r="AN25" i="71"/>
  <c r="AN37" i="71"/>
  <c r="AX61" i="77"/>
  <c r="AN10" i="71"/>
  <c r="AN25" i="37"/>
  <c r="W76" i="76"/>
  <c r="H91" i="76"/>
  <c r="AX69" i="77"/>
  <c r="AO29" i="81"/>
  <c r="AI70" i="71"/>
  <c r="AI76" i="71" s="1"/>
  <c r="AI75" i="71"/>
  <c r="S69" i="80"/>
  <c r="AN22" i="71"/>
  <c r="AN17" i="37"/>
  <c r="AV40" i="76"/>
  <c r="AN11" i="71"/>
  <c r="C83" i="81"/>
  <c r="N75" i="37"/>
  <c r="N70" i="37"/>
  <c r="N76" i="37" s="1"/>
  <c r="G75" i="71"/>
  <c r="G70" i="71"/>
  <c r="G76" i="71" s="1"/>
  <c r="I99" i="77"/>
  <c r="AO40" i="81"/>
  <c r="D86" i="80"/>
  <c r="C100" i="81"/>
  <c r="C92" i="80"/>
  <c r="AV22" i="76"/>
  <c r="H90" i="76"/>
  <c r="AN27" i="71"/>
  <c r="AN40" i="37"/>
  <c r="C88" i="81"/>
  <c r="X70" i="71"/>
  <c r="X76" i="71" s="1"/>
  <c r="X75" i="71"/>
  <c r="T70" i="71"/>
  <c r="T76" i="71" s="1"/>
  <c r="T75" i="71"/>
  <c r="G107" i="76"/>
  <c r="AN36" i="37"/>
  <c r="M70" i="37"/>
  <c r="M76" i="37" s="1"/>
  <c r="M75" i="37"/>
  <c r="AN30" i="71"/>
  <c r="L75" i="71"/>
  <c r="L70" i="71"/>
  <c r="L76" i="71" s="1"/>
  <c r="AO12" i="80"/>
  <c r="X76" i="76"/>
  <c r="G105" i="76" s="1"/>
  <c r="AN60" i="71"/>
  <c r="AN21" i="71"/>
  <c r="AN68" i="37"/>
  <c r="AN31" i="71"/>
  <c r="AG70" i="71"/>
  <c r="AG76" i="71" s="1"/>
  <c r="AG75" i="71"/>
  <c r="D81" i="80"/>
  <c r="J87" i="77"/>
  <c r="I93" i="77"/>
  <c r="AN33" i="71"/>
  <c r="C90" i="81"/>
  <c r="AN48" i="37"/>
  <c r="V75" i="71"/>
  <c r="V70" i="71"/>
  <c r="V76" i="71" s="1"/>
  <c r="E70" i="37"/>
  <c r="E76" i="37" s="1"/>
  <c r="E75" i="37"/>
  <c r="AO58" i="81"/>
  <c r="C79" i="80"/>
  <c r="AO9" i="81"/>
  <c r="D88" i="80"/>
  <c r="W69" i="80"/>
  <c r="AN61" i="37"/>
  <c r="AO20" i="80"/>
  <c r="Q70" i="37"/>
  <c r="Q76" i="37" s="1"/>
  <c r="Q75" i="37"/>
  <c r="H90" i="77"/>
  <c r="C94" i="81"/>
  <c r="AO57" i="80"/>
  <c r="G93" i="76"/>
  <c r="Z76" i="77"/>
  <c r="S75" i="37"/>
  <c r="S70" i="37"/>
  <c r="S76" i="37" s="1"/>
  <c r="AN10" i="37"/>
  <c r="AN12" i="71"/>
  <c r="H96" i="77"/>
  <c r="C83" i="80"/>
  <c r="AN26" i="71"/>
  <c r="AN12" i="37"/>
  <c r="AN42" i="71"/>
  <c r="I97" i="76"/>
  <c r="H100" i="77"/>
  <c r="AN5" i="37"/>
  <c r="G75" i="37"/>
  <c r="G70" i="37"/>
  <c r="G76" i="37" s="1"/>
  <c r="G97" i="76"/>
  <c r="AI70" i="37"/>
  <c r="AI76" i="37" s="1"/>
  <c r="AI75" i="37"/>
  <c r="AJ70" i="37"/>
  <c r="AJ76" i="37" s="1"/>
  <c r="AN54" i="37"/>
  <c r="P75" i="37"/>
  <c r="P70" i="37"/>
  <c r="P76" i="37" s="1"/>
  <c r="W76" i="77"/>
  <c r="J87" i="76"/>
  <c r="J127" i="76" s="1"/>
  <c r="E81" i="81"/>
  <c r="C79" i="81"/>
  <c r="G109" i="76"/>
  <c r="C78" i="81"/>
  <c r="I89" i="77"/>
  <c r="AN65" i="37"/>
  <c r="C89" i="80"/>
  <c r="AN15" i="71"/>
  <c r="I83" i="77"/>
  <c r="J83" i="77"/>
  <c r="AN4" i="71"/>
  <c r="J101" i="77"/>
  <c r="AN33" i="37"/>
  <c r="AN63" i="37"/>
  <c r="E75" i="71"/>
  <c r="E70" i="71"/>
  <c r="E76" i="71" s="1"/>
  <c r="H97" i="76"/>
  <c r="G89" i="76"/>
  <c r="P76" i="76"/>
  <c r="AN46" i="71"/>
  <c r="J90" i="77"/>
  <c r="E79" i="81"/>
  <c r="AN49" i="71"/>
  <c r="D85" i="80"/>
  <c r="AX29" i="77"/>
  <c r="K101" i="77"/>
  <c r="D85" i="81"/>
  <c r="I75" i="37"/>
  <c r="I70" i="37"/>
  <c r="I76" i="37" s="1"/>
  <c r="G87" i="76"/>
  <c r="AN39" i="37"/>
  <c r="S76" i="76"/>
  <c r="D90" i="80"/>
  <c r="AN34" i="71"/>
  <c r="F70" i="71"/>
  <c r="F76" i="71" s="1"/>
  <c r="F75" i="71"/>
  <c r="AN45" i="37"/>
  <c r="AH70" i="71"/>
  <c r="AH76" i="71" s="1"/>
  <c r="AH75" i="71"/>
  <c r="U76" i="77"/>
  <c r="AN60" i="37"/>
  <c r="AE70" i="37"/>
  <c r="AE76" i="37" s="1"/>
  <c r="AE75" i="37"/>
  <c r="AN52" i="37"/>
  <c r="I91" i="76"/>
  <c r="AV29" i="76"/>
  <c r="AN58" i="71"/>
  <c r="J75" i="37"/>
  <c r="J70" i="37"/>
  <c r="J76" i="37" s="1"/>
  <c r="O70" i="71"/>
  <c r="O76" i="71" s="1"/>
  <c r="O75" i="71"/>
  <c r="G91" i="76"/>
  <c r="Z75" i="37"/>
  <c r="Z70" i="37"/>
  <c r="Z76" i="37" s="1"/>
  <c r="AB76" i="76"/>
  <c r="I104" i="76" s="1"/>
  <c r="I82" i="76"/>
  <c r="AX32" i="77"/>
  <c r="AN67" i="37"/>
  <c r="C91" i="80"/>
  <c r="C80" i="80"/>
  <c r="AG75" i="37"/>
  <c r="AG70" i="37"/>
  <c r="AG76" i="37" s="1"/>
  <c r="AN47" i="71"/>
  <c r="AN7" i="37"/>
  <c r="AH70" i="37"/>
  <c r="AH76" i="37" s="1"/>
  <c r="AH75" i="37"/>
  <c r="J95" i="77"/>
  <c r="AN51" i="37"/>
  <c r="AN43" i="37"/>
  <c r="AN40" i="71"/>
  <c r="H70" i="37"/>
  <c r="H76" i="37" s="1"/>
  <c r="H75" i="37"/>
  <c r="AE75" i="71"/>
  <c r="AE70" i="71"/>
  <c r="AE76" i="71" s="1"/>
  <c r="AN42" i="37"/>
  <c r="AN45" i="71"/>
  <c r="Y75" i="71"/>
  <c r="Y70" i="71"/>
  <c r="Y76" i="71" s="1"/>
  <c r="H92" i="77"/>
  <c r="G125" i="77"/>
  <c r="AN22" i="37"/>
  <c r="AN32" i="71"/>
  <c r="X69" i="81"/>
  <c r="U70" i="71"/>
  <c r="U76" i="71" s="1"/>
  <c r="U75" i="71"/>
  <c r="AN11" i="37"/>
  <c r="AN18" i="71"/>
  <c r="AN30" i="37"/>
  <c r="AN36" i="71"/>
  <c r="AN35" i="71"/>
  <c r="G96" i="76"/>
  <c r="H84" i="77"/>
  <c r="AN67" i="71"/>
  <c r="H91" i="77"/>
  <c r="W70" i="71"/>
  <c r="W76" i="71" s="1"/>
  <c r="W75" i="71"/>
  <c r="AN62" i="71"/>
  <c r="AA75" i="37"/>
  <c r="AA70" i="37"/>
  <c r="AA76" i="37" s="1"/>
  <c r="AC75" i="37"/>
  <c r="AC70" i="37"/>
  <c r="AC76" i="37" s="1"/>
  <c r="AN56" i="71"/>
  <c r="AN13" i="71"/>
  <c r="F75" i="37"/>
  <c r="F70" i="37"/>
  <c r="F76" i="37" s="1"/>
  <c r="J94" i="77"/>
  <c r="AN66" i="37"/>
  <c r="D90" i="81"/>
  <c r="O70" i="37"/>
  <c r="O76" i="37" s="1"/>
  <c r="O75" i="37"/>
  <c r="AN28" i="71"/>
  <c r="AN59" i="37"/>
  <c r="AN4" i="37"/>
  <c r="U76" i="76"/>
  <c r="L75" i="37"/>
  <c r="L70" i="37"/>
  <c r="L76" i="37" s="1"/>
  <c r="AN41" i="71"/>
  <c r="S69" i="81"/>
  <c r="AN15" i="37"/>
  <c r="AC75" i="71"/>
  <c r="AC70" i="71"/>
  <c r="AC76" i="71" s="1"/>
  <c r="G88" i="76"/>
  <c r="AO61" i="81"/>
  <c r="G85" i="76"/>
  <c r="AB75" i="71"/>
  <c r="AB70" i="71"/>
  <c r="AB76" i="71" s="1"/>
  <c r="AJ70" i="71"/>
  <c r="AN69" i="71"/>
  <c r="AK70" i="71"/>
  <c r="F98" i="81"/>
  <c r="J105" i="77"/>
  <c r="G88" i="81"/>
  <c r="G82" i="81"/>
  <c r="G76" i="81"/>
  <c r="G85" i="81"/>
  <c r="G79" i="81"/>
  <c r="G83" i="81"/>
  <c r="G100" i="81"/>
  <c r="G86" i="81"/>
  <c r="G91" i="81"/>
  <c r="G101" i="81"/>
  <c r="G80" i="81"/>
  <c r="G120" i="81" s="1"/>
  <c r="G94" i="81"/>
  <c r="G89" i="81"/>
  <c r="G87" i="81"/>
  <c r="G93" i="81"/>
  <c r="G102" i="81"/>
  <c r="G92" i="81"/>
  <c r="G77" i="81"/>
  <c r="G78" i="81"/>
  <c r="G84" i="81"/>
  <c r="AH69" i="81"/>
  <c r="G97" i="81" s="1"/>
  <c r="G75" i="81"/>
  <c r="G90" i="81"/>
  <c r="G81" i="81"/>
  <c r="AJ2" i="81"/>
  <c r="G77" i="80"/>
  <c r="G78" i="80"/>
  <c r="G80" i="80"/>
  <c r="G93" i="80"/>
  <c r="G86" i="80"/>
  <c r="G87" i="80"/>
  <c r="G92" i="80"/>
  <c r="G89" i="80"/>
  <c r="G76" i="80"/>
  <c r="G84" i="80"/>
  <c r="G79" i="80"/>
  <c r="G83" i="80"/>
  <c r="G81" i="80"/>
  <c r="G85" i="80"/>
  <c r="G90" i="80"/>
  <c r="G88" i="80"/>
  <c r="G94" i="80"/>
  <c r="G82" i="80"/>
  <c r="AH69" i="80"/>
  <c r="G97" i="80" s="1"/>
  <c r="G75" i="80"/>
  <c r="G91" i="80"/>
  <c r="AJ2" i="80"/>
  <c r="AK76" i="76"/>
  <c r="L99" i="77"/>
  <c r="L101" i="77"/>
  <c r="L88" i="77"/>
  <c r="L90" i="77"/>
  <c r="L95" i="77"/>
  <c r="L84" i="77"/>
  <c r="L86" i="77"/>
  <c r="L93" i="77"/>
  <c r="L98" i="77"/>
  <c r="L83" i="77"/>
  <c r="L96" i="77"/>
  <c r="L94" i="77"/>
  <c r="L82" i="77"/>
  <c r="L92" i="77"/>
  <c r="L85" i="77"/>
  <c r="L97" i="77"/>
  <c r="L87" i="77"/>
  <c r="L91" i="77"/>
  <c r="L89" i="77"/>
  <c r="L100" i="77"/>
  <c r="AM76" i="77"/>
  <c r="L104" i="77" s="1"/>
  <c r="AO2" i="77"/>
  <c r="AM3" i="77"/>
  <c r="AM2" i="76"/>
  <c r="AL3" i="76"/>
  <c r="AL64" i="76"/>
  <c r="AI44" i="81"/>
  <c r="AN5" i="77"/>
  <c r="AN56" i="77"/>
  <c r="AI18" i="81"/>
  <c r="AN38" i="77"/>
  <c r="AL12" i="76"/>
  <c r="AI52" i="81"/>
  <c r="AL19" i="76"/>
  <c r="AN33" i="77"/>
  <c r="AI57" i="80"/>
  <c r="AL5" i="76"/>
  <c r="AI62" i="80"/>
  <c r="AL27" i="76"/>
  <c r="AI41" i="80"/>
  <c r="AL15" i="76"/>
  <c r="AN45" i="77"/>
  <c r="AN52" i="77"/>
  <c r="AL35" i="76"/>
  <c r="AL25" i="76"/>
  <c r="AI61" i="81"/>
  <c r="AI17" i="81"/>
  <c r="AL67" i="76"/>
  <c r="AI63" i="80"/>
  <c r="AI48" i="80"/>
  <c r="AN67" i="77"/>
  <c r="AN75" i="77"/>
  <c r="AI42" i="80"/>
  <c r="AL34" i="76"/>
  <c r="AI44" i="80"/>
  <c r="AN25" i="77"/>
  <c r="AI49" i="80"/>
  <c r="AI54" i="81"/>
  <c r="AL18" i="76"/>
  <c r="AN63" i="77"/>
  <c r="AN10" i="77"/>
  <c r="AN29" i="77"/>
  <c r="AI20" i="81"/>
  <c r="AI32" i="80"/>
  <c r="AI55" i="80"/>
  <c r="AL65" i="76"/>
  <c r="AL43" i="76"/>
  <c r="AI31" i="80"/>
  <c r="AL20" i="76"/>
  <c r="AN24" i="77"/>
  <c r="AI49" i="81"/>
  <c r="AI43" i="80"/>
  <c r="AN48" i="77"/>
  <c r="AN57" i="77"/>
  <c r="AN11" i="77"/>
  <c r="AN40" i="77"/>
  <c r="AI26" i="80"/>
  <c r="AN42" i="77"/>
  <c r="AN71" i="77"/>
  <c r="AI4" i="80"/>
  <c r="AI14" i="80"/>
  <c r="AI50" i="80"/>
  <c r="AL59" i="76"/>
  <c r="AL24" i="76"/>
  <c r="AI30" i="81"/>
  <c r="AI17" i="80"/>
  <c r="AN44" i="77"/>
  <c r="AI38" i="80"/>
  <c r="AI33" i="81"/>
  <c r="AL45" i="76"/>
  <c r="AN50" i="77"/>
  <c r="AL30" i="76"/>
  <c r="AI64" i="80"/>
  <c r="AI60" i="81"/>
  <c r="AI35" i="81"/>
  <c r="AN26" i="77"/>
  <c r="AI29" i="80"/>
  <c r="AL37" i="76"/>
  <c r="AL6" i="76"/>
  <c r="AI56" i="80"/>
  <c r="AI39" i="81"/>
  <c r="AN15" i="77"/>
  <c r="AL72" i="76"/>
  <c r="AL61" i="76"/>
  <c r="AL63" i="76"/>
  <c r="AN22" i="77"/>
  <c r="AL38" i="76"/>
  <c r="AN49" i="77"/>
  <c r="AN4" i="77"/>
  <c r="AI68" i="81"/>
  <c r="AN47" i="77"/>
  <c r="AI5" i="80"/>
  <c r="AI30" i="80"/>
  <c r="AL48" i="76"/>
  <c r="AN74" i="77"/>
  <c r="AL57" i="76"/>
  <c r="AI9" i="81"/>
  <c r="AI59" i="81"/>
  <c r="AN37" i="77"/>
  <c r="AL32" i="76"/>
  <c r="AL29" i="76"/>
  <c r="AN62" i="77"/>
  <c r="AL73" i="76"/>
  <c r="AI31" i="81"/>
  <c r="AI64" i="81"/>
  <c r="AL68" i="76"/>
  <c r="AI45" i="81"/>
  <c r="AN66" i="77"/>
  <c r="AL8" i="76"/>
  <c r="AI27" i="81"/>
  <c r="AI33" i="80"/>
  <c r="AI67" i="81"/>
  <c r="AI29" i="81"/>
  <c r="AI45" i="80"/>
  <c r="AN14" i="77"/>
  <c r="AL56" i="76"/>
  <c r="AI32" i="81"/>
  <c r="AN69" i="77"/>
  <c r="AL40" i="76"/>
  <c r="AL75" i="76"/>
  <c r="AI22" i="81"/>
  <c r="AL21" i="76"/>
  <c r="AI21" i="81"/>
  <c r="AI28" i="80"/>
  <c r="AI58" i="80"/>
  <c r="AN36" i="77"/>
  <c r="AI68" i="80"/>
  <c r="AN51" i="77"/>
  <c r="AN41" i="77"/>
  <c r="AI54" i="80"/>
  <c r="AL11" i="76"/>
  <c r="AN6" i="77"/>
  <c r="AI43" i="81"/>
  <c r="AI37" i="81"/>
  <c r="AN46" i="77"/>
  <c r="AI47" i="81"/>
  <c r="AI24" i="81"/>
  <c r="AL4" i="76"/>
  <c r="AN39" i="77"/>
  <c r="AI36" i="80"/>
  <c r="AN7" i="77"/>
  <c r="AI18" i="80"/>
  <c r="AN31" i="77"/>
  <c r="AI12" i="80"/>
  <c r="AI34" i="81"/>
  <c r="AI15" i="80"/>
  <c r="AL16" i="76"/>
  <c r="AI41" i="81"/>
  <c r="AL58" i="76"/>
  <c r="AI67" i="80"/>
  <c r="AL66" i="76"/>
  <c r="AI40" i="80"/>
  <c r="AN12" i="77"/>
  <c r="AI22" i="80"/>
  <c r="AL60" i="76"/>
  <c r="AL31" i="76"/>
  <c r="AI13" i="80"/>
  <c r="AI35" i="80"/>
  <c r="AN65" i="77"/>
  <c r="AI23" i="80"/>
  <c r="AI8" i="81"/>
  <c r="AL13" i="76"/>
  <c r="AL46" i="76"/>
  <c r="AI65" i="81"/>
  <c r="AN73" i="77"/>
  <c r="AN35" i="77"/>
  <c r="AI55" i="81"/>
  <c r="AL69" i="76"/>
  <c r="AL44" i="76"/>
  <c r="AI28" i="81"/>
  <c r="AL26" i="76"/>
  <c r="AN28" i="77"/>
  <c r="AI48" i="81"/>
  <c r="AN68" i="77"/>
  <c r="AI16" i="81"/>
  <c r="AL62" i="76"/>
  <c r="AI10" i="80"/>
  <c r="AI14" i="81"/>
  <c r="AL36" i="76"/>
  <c r="AI34" i="80"/>
  <c r="AI52" i="80"/>
  <c r="AI47" i="80"/>
  <c r="AI36" i="81"/>
  <c r="AN70" i="77"/>
  <c r="AI23" i="81"/>
  <c r="AI37" i="80"/>
  <c r="AI51" i="80"/>
  <c r="AL33" i="76"/>
  <c r="AI39" i="80"/>
  <c r="AL28" i="76"/>
  <c r="AL71" i="76"/>
  <c r="AI57" i="81"/>
  <c r="AL14" i="76"/>
  <c r="AN27" i="77"/>
  <c r="AL41" i="76"/>
  <c r="AI6" i="81"/>
  <c r="AI7" i="80"/>
  <c r="AI7" i="81"/>
  <c r="AI61" i="80"/>
  <c r="AL7" i="76"/>
  <c r="AN34" i="77"/>
  <c r="AN55" i="77"/>
  <c r="AI16" i="80"/>
  <c r="AN13" i="77"/>
  <c r="AI25" i="81"/>
  <c r="AI20" i="80"/>
  <c r="AN59" i="77"/>
  <c r="AN64" i="77"/>
  <c r="AN23" i="77"/>
  <c r="AN53" i="77"/>
  <c r="AI8" i="80"/>
  <c r="AI46" i="80"/>
  <c r="AI6" i="80"/>
  <c r="AN30" i="77"/>
  <c r="AI53" i="80"/>
  <c r="AL23" i="76"/>
  <c r="AI24" i="80"/>
  <c r="AL70" i="76"/>
  <c r="AL9" i="76"/>
  <c r="AI26" i="81"/>
  <c r="AN58" i="77"/>
  <c r="AI59" i="80"/>
  <c r="AN54" i="77"/>
  <c r="AL47" i="76"/>
  <c r="AI58" i="81"/>
  <c r="AN9" i="77"/>
  <c r="AI46" i="81"/>
  <c r="AI62" i="81"/>
  <c r="AI66" i="80"/>
  <c r="AI66" i="81"/>
  <c r="AL39" i="76"/>
  <c r="AI9" i="80"/>
  <c r="AI50" i="81"/>
  <c r="AI51" i="81"/>
  <c r="AN60" i="77"/>
  <c r="AI27" i="80"/>
  <c r="AN61" i="77"/>
  <c r="AI25" i="80"/>
  <c r="AI21" i="80"/>
  <c r="AI19" i="81"/>
  <c r="AL17" i="76"/>
  <c r="AI4" i="81"/>
  <c r="AI11" i="80"/>
  <c r="AI5" i="81"/>
  <c r="AN8" i="77"/>
  <c r="AI11" i="81"/>
  <c r="AI19" i="80"/>
  <c r="AI38" i="81"/>
  <c r="AI12" i="81"/>
  <c r="AI10" i="81"/>
  <c r="AL10" i="76"/>
  <c r="AL74" i="76"/>
  <c r="AI53" i="81"/>
  <c r="AN32" i="77"/>
  <c r="AI15" i="81"/>
  <c r="AI63" i="81"/>
  <c r="AI56" i="81"/>
  <c r="AI13" i="81"/>
  <c r="AI60" i="80"/>
  <c r="AI40" i="81"/>
  <c r="AL22" i="76"/>
  <c r="I105" i="76" l="1"/>
  <c r="G98" i="81"/>
  <c r="D98" i="81"/>
  <c r="G98" i="80"/>
  <c r="D95" i="81"/>
  <c r="I128" i="76"/>
  <c r="K105" i="77"/>
  <c r="E95" i="80"/>
  <c r="C95" i="80"/>
  <c r="E121" i="81"/>
  <c r="E122" i="81" s="1"/>
  <c r="D98" i="80"/>
  <c r="I105" i="77"/>
  <c r="C98" i="81"/>
  <c r="L105" i="77"/>
  <c r="H102" i="76"/>
  <c r="H103" i="76" s="1"/>
  <c r="I102" i="76"/>
  <c r="J102" i="76"/>
  <c r="H102" i="77"/>
  <c r="G102" i="76"/>
  <c r="E98" i="81"/>
  <c r="J102" i="77"/>
  <c r="J128" i="76"/>
  <c r="J129" i="76" s="1"/>
  <c r="I102" i="77"/>
  <c r="F95" i="80"/>
  <c r="F96" i="80" s="1"/>
  <c r="D95" i="80"/>
  <c r="C95" i="81"/>
  <c r="D96" i="81" s="1"/>
  <c r="F95" i="81"/>
  <c r="J105" i="76"/>
  <c r="K102" i="77"/>
  <c r="E95" i="81"/>
  <c r="E96" i="81" s="1"/>
  <c r="E98" i="80"/>
  <c r="F121" i="81"/>
  <c r="F122" i="81" s="1"/>
  <c r="C98" i="80"/>
  <c r="I129" i="76"/>
  <c r="H105" i="77"/>
  <c r="G121" i="81"/>
  <c r="G122" i="81" s="1"/>
  <c r="AI69" i="81"/>
  <c r="AK2" i="81"/>
  <c r="G95" i="81"/>
  <c r="AI69" i="80"/>
  <c r="AK2" i="80"/>
  <c r="G95" i="80"/>
  <c r="K109" i="76"/>
  <c r="K108" i="76"/>
  <c r="K107" i="76"/>
  <c r="AL76" i="76"/>
  <c r="K104" i="76" s="1"/>
  <c r="K105" i="76" s="1"/>
  <c r="K97" i="76"/>
  <c r="K92" i="76"/>
  <c r="K82" i="76"/>
  <c r="K86" i="76"/>
  <c r="K84" i="76"/>
  <c r="K95" i="76"/>
  <c r="K83" i="76"/>
  <c r="K100" i="76"/>
  <c r="K85" i="76"/>
  <c r="K87" i="76"/>
  <c r="K127" i="76" s="1"/>
  <c r="K89" i="76"/>
  <c r="K93" i="76"/>
  <c r="K101" i="76"/>
  <c r="K94" i="76"/>
  <c r="K88" i="76"/>
  <c r="K91" i="76"/>
  <c r="K98" i="76"/>
  <c r="K99" i="76"/>
  <c r="K96" i="76"/>
  <c r="K90" i="76"/>
  <c r="L102" i="77"/>
  <c r="AN76" i="77"/>
  <c r="AN3" i="77"/>
  <c r="AP2" i="77"/>
  <c r="AN2" i="76"/>
  <c r="AM3" i="76"/>
  <c r="AM8" i="76"/>
  <c r="AM71" i="76"/>
  <c r="AJ64" i="81"/>
  <c r="AJ20" i="81"/>
  <c r="AO50" i="77"/>
  <c r="AM11" i="76"/>
  <c r="AM48" i="76"/>
  <c r="AM17" i="76"/>
  <c r="AO29" i="77"/>
  <c r="AJ68" i="81"/>
  <c r="AJ65" i="81"/>
  <c r="AO39" i="77"/>
  <c r="AJ58" i="80"/>
  <c r="AJ62" i="81"/>
  <c r="AM64" i="76"/>
  <c r="AJ6" i="80"/>
  <c r="AM63" i="76"/>
  <c r="AO6" i="77"/>
  <c r="AO61" i="77"/>
  <c r="AM16" i="76"/>
  <c r="AO65" i="77"/>
  <c r="AJ9" i="81"/>
  <c r="AJ8" i="80"/>
  <c r="AJ4" i="80"/>
  <c r="AO56" i="77"/>
  <c r="AO37" i="77"/>
  <c r="AM30" i="76"/>
  <c r="AJ48" i="81"/>
  <c r="AJ51" i="81"/>
  <c r="AJ37" i="81"/>
  <c r="AJ59" i="80"/>
  <c r="AJ57" i="80"/>
  <c r="AM7" i="76"/>
  <c r="AJ43" i="80"/>
  <c r="AJ29" i="80"/>
  <c r="AM60" i="76"/>
  <c r="AO60" i="77"/>
  <c r="AJ10" i="80"/>
  <c r="AJ51" i="80"/>
  <c r="AM68" i="76"/>
  <c r="AJ45" i="80"/>
  <c r="AO11" i="77"/>
  <c r="AM43" i="76"/>
  <c r="AJ35" i="81"/>
  <c r="AJ26" i="81"/>
  <c r="AM25" i="76"/>
  <c r="AJ60" i="80"/>
  <c r="AJ39" i="81"/>
  <c r="AO30" i="77"/>
  <c r="AJ13" i="80"/>
  <c r="AJ50" i="81"/>
  <c r="AJ33" i="80"/>
  <c r="AO28" i="77"/>
  <c r="AM57" i="76"/>
  <c r="AJ11" i="81"/>
  <c r="AM19" i="76"/>
  <c r="AO53" i="77"/>
  <c r="AJ7" i="81"/>
  <c r="AO49" i="77"/>
  <c r="AJ47" i="80"/>
  <c r="AJ16" i="80"/>
  <c r="AJ54" i="81"/>
  <c r="AJ59" i="81"/>
  <c r="AO13" i="77"/>
  <c r="AJ24" i="80"/>
  <c r="AO35" i="77"/>
  <c r="AJ67" i="81"/>
  <c r="AJ15" i="81"/>
  <c r="AJ17" i="81"/>
  <c r="AJ29" i="81"/>
  <c r="AM58" i="76"/>
  <c r="AM6" i="76"/>
  <c r="AJ40" i="81"/>
  <c r="AJ5" i="81"/>
  <c r="AJ25" i="81"/>
  <c r="AJ26" i="80"/>
  <c r="AJ52" i="81"/>
  <c r="AO34" i="77"/>
  <c r="AJ21" i="81"/>
  <c r="AJ37" i="80"/>
  <c r="AO36" i="77"/>
  <c r="AJ36" i="80"/>
  <c r="AJ40" i="80"/>
  <c r="AJ39" i="80"/>
  <c r="AO47" i="77"/>
  <c r="AJ66" i="81"/>
  <c r="AM23" i="76"/>
  <c r="AJ43" i="81"/>
  <c r="AM65" i="76"/>
  <c r="AM32" i="76"/>
  <c r="AM67" i="76"/>
  <c r="AM36" i="76"/>
  <c r="AO38" i="77"/>
  <c r="AJ32" i="80"/>
  <c r="AO52" i="77"/>
  <c r="AJ10" i="81"/>
  <c r="AJ68" i="80"/>
  <c r="AO55" i="77"/>
  <c r="AJ61" i="80"/>
  <c r="AJ60" i="81"/>
  <c r="AJ53" i="81"/>
  <c r="AJ38" i="80"/>
  <c r="AM46" i="76"/>
  <c r="AO27" i="77"/>
  <c r="AO62" i="77"/>
  <c r="AO46" i="77"/>
  <c r="AO7" i="77"/>
  <c r="AJ21" i="80"/>
  <c r="AJ16" i="81"/>
  <c r="AJ22" i="81"/>
  <c r="AM74" i="76"/>
  <c r="AJ11" i="80"/>
  <c r="AM34" i="76"/>
  <c r="AM72" i="76"/>
  <c r="AM47" i="76"/>
  <c r="AM40" i="76"/>
  <c r="AO58" i="77"/>
  <c r="AJ61" i="81"/>
  <c r="AM37" i="76"/>
  <c r="AM5" i="76"/>
  <c r="AJ4" i="81"/>
  <c r="AO41" i="77"/>
  <c r="AJ34" i="81"/>
  <c r="AJ46" i="80"/>
  <c r="AJ19" i="80"/>
  <c r="AJ66" i="80"/>
  <c r="AO44" i="77"/>
  <c r="AJ28" i="80"/>
  <c r="AJ33" i="81"/>
  <c r="AJ30" i="81"/>
  <c r="AM27" i="76"/>
  <c r="AM35" i="76"/>
  <c r="AO63" i="77"/>
  <c r="AO33" i="77"/>
  <c r="AO67" i="77"/>
  <c r="AJ62" i="80"/>
  <c r="AM29" i="76"/>
  <c r="AJ28" i="81"/>
  <c r="AJ25" i="80"/>
  <c r="AO75" i="77"/>
  <c r="AO5" i="77"/>
  <c r="AJ44" i="81"/>
  <c r="AM21" i="76"/>
  <c r="AJ13" i="81"/>
  <c r="AO4" i="77"/>
  <c r="AJ14" i="80"/>
  <c r="AO15" i="77"/>
  <c r="AJ5" i="80"/>
  <c r="AM56" i="76"/>
  <c r="AJ48" i="80"/>
  <c r="AJ23" i="80"/>
  <c r="AJ49" i="80"/>
  <c r="AJ54" i="80"/>
  <c r="AJ32" i="81"/>
  <c r="AM39" i="76"/>
  <c r="AJ56" i="81"/>
  <c r="AM33" i="76"/>
  <c r="AJ57" i="81"/>
  <c r="AM22" i="76"/>
  <c r="K103" i="77" l="1"/>
  <c r="J103" i="76"/>
  <c r="I103" i="76"/>
  <c r="F96" i="81"/>
  <c r="D96" i="80"/>
  <c r="L103" i="77"/>
  <c r="J103" i="77"/>
  <c r="G96" i="81"/>
  <c r="I103" i="77"/>
  <c r="G96" i="80"/>
  <c r="E96" i="80"/>
  <c r="AL2" i="81"/>
  <c r="AT5" i="80"/>
  <c r="AT16" i="80"/>
  <c r="AT60" i="80"/>
  <c r="AT19" i="80"/>
  <c r="AT38" i="80"/>
  <c r="AT51" i="80"/>
  <c r="AT59" i="80"/>
  <c r="AT28" i="80"/>
  <c r="AT62" i="80"/>
  <c r="AT66" i="80"/>
  <c r="AT33" i="80"/>
  <c r="AT54" i="80"/>
  <c r="AT8" i="80"/>
  <c r="AT11" i="80"/>
  <c r="AT40" i="80"/>
  <c r="AT29" i="80"/>
  <c r="AT32" i="80"/>
  <c r="AT58" i="80"/>
  <c r="AT25" i="80"/>
  <c r="AT24" i="80"/>
  <c r="AT47" i="80"/>
  <c r="AT43" i="80"/>
  <c r="AT36" i="80"/>
  <c r="AT13" i="80"/>
  <c r="AT37" i="80"/>
  <c r="AT45" i="80"/>
  <c r="AT26" i="80"/>
  <c r="AT46" i="80"/>
  <c r="AT57" i="80"/>
  <c r="AT10" i="80"/>
  <c r="AT39" i="80"/>
  <c r="AT21" i="80"/>
  <c r="AT4" i="80"/>
  <c r="AT68" i="80"/>
  <c r="AT14" i="80"/>
  <c r="AT6" i="80"/>
  <c r="AT48" i="80"/>
  <c r="AT23" i="80"/>
  <c r="AT49" i="80"/>
  <c r="AT61" i="80"/>
  <c r="AL2" i="80"/>
  <c r="K128" i="76"/>
  <c r="K129" i="76" s="1"/>
  <c r="K102" i="76"/>
  <c r="K103" i="76" s="1"/>
  <c r="BC13" i="77"/>
  <c r="BC67" i="77"/>
  <c r="BC15" i="77"/>
  <c r="BC37" i="77"/>
  <c r="BC39" i="77"/>
  <c r="BC50" i="77"/>
  <c r="BC61" i="77"/>
  <c r="BC62" i="77"/>
  <c r="BC60" i="77"/>
  <c r="BC27" i="77"/>
  <c r="BC35" i="77"/>
  <c r="BC30" i="77"/>
  <c r="BC38" i="77"/>
  <c r="BC6" i="77"/>
  <c r="BC47" i="77"/>
  <c r="BC58" i="77"/>
  <c r="BC75" i="77"/>
  <c r="BC44" i="77"/>
  <c r="BC53" i="77"/>
  <c r="BC34" i="77"/>
  <c r="BC46" i="77"/>
  <c r="BC4" i="77"/>
  <c r="BC7" i="77"/>
  <c r="BC5" i="77"/>
  <c r="BC52" i="77"/>
  <c r="BC63" i="77"/>
  <c r="BC29" i="77"/>
  <c r="BC33" i="77"/>
  <c r="BC72" i="77"/>
  <c r="BC11" i="77"/>
  <c r="BC65" i="77"/>
  <c r="BC55" i="77"/>
  <c r="BC28" i="77"/>
  <c r="BC49" i="77"/>
  <c r="BC36" i="77"/>
  <c r="BC41" i="77"/>
  <c r="BC56" i="77"/>
  <c r="AQ2" i="77"/>
  <c r="AR2" i="77" s="1"/>
  <c r="AO3" i="77"/>
  <c r="AP3" i="77" s="1"/>
  <c r="AQ3" i="77" s="1"/>
  <c r="AR3" i="77" s="1"/>
  <c r="AS3" i="77" s="1"/>
  <c r="AT3" i="77" s="1"/>
  <c r="AU3" i="77" s="1"/>
  <c r="AO2" i="76"/>
  <c r="AN3" i="76"/>
  <c r="AN8" i="76"/>
  <c r="AN68" i="76"/>
  <c r="AR63" i="77"/>
  <c r="AO54" i="77"/>
  <c r="AP25" i="77"/>
  <c r="AJ53" i="80"/>
  <c r="AP6" i="77"/>
  <c r="AR29" i="77"/>
  <c r="AK63" i="80"/>
  <c r="AP29" i="77"/>
  <c r="AR36" i="77"/>
  <c r="AO70" i="77"/>
  <c r="AK37" i="80"/>
  <c r="AP30" i="77"/>
  <c r="AP49" i="77"/>
  <c r="AR68" i="77"/>
  <c r="AN59" i="76"/>
  <c r="AP36" i="77"/>
  <c r="AP62" i="77"/>
  <c r="AJ34" i="80"/>
  <c r="AK65" i="81"/>
  <c r="AP15" i="77"/>
  <c r="AN72" i="76"/>
  <c r="AK68" i="80"/>
  <c r="AK67" i="81"/>
  <c r="AJ8" i="81"/>
  <c r="AK23" i="81"/>
  <c r="AJ35" i="80"/>
  <c r="AK59" i="81"/>
  <c r="AK27" i="81"/>
  <c r="AN64" i="76"/>
  <c r="AR23" i="77"/>
  <c r="AR25" i="77"/>
  <c r="AR33" i="77"/>
  <c r="AN47" i="76"/>
  <c r="AK62" i="81"/>
  <c r="AK43" i="80"/>
  <c r="AO57" i="77"/>
  <c r="AN16" i="76"/>
  <c r="AM38" i="76"/>
  <c r="AO59" i="77"/>
  <c r="AK7" i="81"/>
  <c r="AR47" i="77"/>
  <c r="AJ31" i="80"/>
  <c r="AN21" i="76"/>
  <c r="AR30" i="77"/>
  <c r="AR26" i="77"/>
  <c r="AO14" i="77"/>
  <c r="AK35" i="81"/>
  <c r="AR22" i="77"/>
  <c r="AN14" i="76"/>
  <c r="AN31" i="76"/>
  <c r="AR50" i="77"/>
  <c r="AR48" i="77"/>
  <c r="AK36" i="80"/>
  <c r="AN18" i="76"/>
  <c r="AR42" i="77"/>
  <c r="AK11" i="81"/>
  <c r="AR62" i="77"/>
  <c r="AK36" i="81"/>
  <c r="AK16" i="81"/>
  <c r="AN60" i="76"/>
  <c r="AK13" i="80"/>
  <c r="AK8" i="81"/>
  <c r="AP26" i="77"/>
  <c r="AP68" i="77"/>
  <c r="AR44" i="77"/>
  <c r="AK44" i="81"/>
  <c r="AK59" i="80"/>
  <c r="AM20" i="76"/>
  <c r="AK5" i="80"/>
  <c r="AJ27" i="80"/>
  <c r="AK56" i="80"/>
  <c r="AM18" i="76"/>
  <c r="AK61" i="81"/>
  <c r="AR6" i="77"/>
  <c r="AN69" i="76"/>
  <c r="AR11" i="77"/>
  <c r="AM70" i="76"/>
  <c r="AK31" i="80"/>
  <c r="AK35" i="80"/>
  <c r="AP55" i="77"/>
  <c r="AN62" i="76"/>
  <c r="AN61" i="76"/>
  <c r="AK50" i="81"/>
  <c r="AP40" i="77"/>
  <c r="AJ17" i="80"/>
  <c r="AJ12" i="80"/>
  <c r="AN4" i="76"/>
  <c r="AR39" i="77"/>
  <c r="AK14" i="80"/>
  <c r="AK48" i="80"/>
  <c r="AO73" i="77"/>
  <c r="AR24" i="77"/>
  <c r="AP63" i="77"/>
  <c r="AN37" i="76"/>
  <c r="AR8" i="77"/>
  <c r="AK11" i="80"/>
  <c r="AM26" i="76"/>
  <c r="AK40" i="81"/>
  <c r="AR70" i="77"/>
  <c r="AP32" i="77"/>
  <c r="AK18" i="80"/>
  <c r="AJ41" i="80"/>
  <c r="AN6" i="76"/>
  <c r="AN29" i="76"/>
  <c r="AP51" i="77"/>
  <c r="AJ9" i="80"/>
  <c r="AK46" i="80"/>
  <c r="AK53" i="80"/>
  <c r="AP54" i="77"/>
  <c r="AO25" i="77"/>
  <c r="AK31" i="81"/>
  <c r="AK4" i="80"/>
  <c r="AK53" i="81"/>
  <c r="AN73" i="76"/>
  <c r="AM14" i="76"/>
  <c r="AK38" i="80"/>
  <c r="AO66" i="77"/>
  <c r="AN40" i="76"/>
  <c r="AJ45" i="81"/>
  <c r="AK19" i="80"/>
  <c r="AK45" i="80"/>
  <c r="AO71" i="77"/>
  <c r="AN74" i="76"/>
  <c r="AJ41" i="81"/>
  <c r="AK40" i="80"/>
  <c r="AK30" i="81"/>
  <c r="AN7" i="76"/>
  <c r="AR14" i="77"/>
  <c r="AK48" i="81"/>
  <c r="AP22" i="77"/>
  <c r="AP14" i="77"/>
  <c r="AJ14" i="81"/>
  <c r="AO74" i="77"/>
  <c r="AR12" i="77"/>
  <c r="AP65" i="77"/>
  <c r="AP7" i="77"/>
  <c r="AN30" i="76"/>
  <c r="AR27" i="77"/>
  <c r="AK54" i="80"/>
  <c r="AP35" i="77"/>
  <c r="AJ6" i="81"/>
  <c r="AK15" i="80"/>
  <c r="AM9" i="76"/>
  <c r="AK20" i="81"/>
  <c r="AR32" i="77"/>
  <c r="AK61" i="80"/>
  <c r="AK52" i="81"/>
  <c r="AP60" i="77"/>
  <c r="AK8" i="80"/>
  <c r="AO32" i="77"/>
  <c r="AJ20" i="80"/>
  <c r="AK62" i="80"/>
  <c r="AP59" i="77"/>
  <c r="AM31" i="76"/>
  <c r="AK10" i="81"/>
  <c r="AN56" i="76"/>
  <c r="AP31" i="77"/>
  <c r="AK6" i="80"/>
  <c r="AR75" i="77"/>
  <c r="AR13" i="77"/>
  <c r="AN10" i="76"/>
  <c r="AR56" i="77"/>
  <c r="AK24" i="80"/>
  <c r="AR57" i="77"/>
  <c r="AN65" i="76"/>
  <c r="AM61" i="76"/>
  <c r="AR65" i="77"/>
  <c r="AR73" i="77"/>
  <c r="AK60" i="81"/>
  <c r="AK7" i="80"/>
  <c r="AR41" i="77"/>
  <c r="AR64" i="77"/>
  <c r="AK44" i="80"/>
  <c r="AP24" i="77"/>
  <c r="AK28" i="80"/>
  <c r="AP46" i="77"/>
  <c r="AK4" i="81"/>
  <c r="AM10" i="76"/>
  <c r="AK50" i="80"/>
  <c r="AN75" i="76"/>
  <c r="AP75" i="77"/>
  <c r="AM62" i="76"/>
  <c r="AN33" i="76"/>
  <c r="AN63" i="76"/>
  <c r="AK42" i="80"/>
  <c r="AP42" i="77"/>
  <c r="AP11" i="77"/>
  <c r="AK32" i="80"/>
  <c r="AK13" i="81"/>
  <c r="AN70" i="76"/>
  <c r="AP70" i="77"/>
  <c r="AR31" i="77"/>
  <c r="AK25" i="81"/>
  <c r="AR45" i="77"/>
  <c r="AK21" i="80"/>
  <c r="AN71" i="76"/>
  <c r="AO8" i="77"/>
  <c r="AK57" i="81"/>
  <c r="AK22" i="80"/>
  <c r="AN15" i="76"/>
  <c r="AM41" i="76"/>
  <c r="AM59" i="76"/>
  <c r="AK33" i="81"/>
  <c r="AP23" i="77"/>
  <c r="AM66" i="76"/>
  <c r="AP69" i="77"/>
  <c r="AK45" i="81"/>
  <c r="AK24" i="81"/>
  <c r="AK30" i="80"/>
  <c r="AJ64" i="80"/>
  <c r="AP48" i="77"/>
  <c r="AP8" i="77"/>
  <c r="AR60" i="77"/>
  <c r="AP71" i="77"/>
  <c r="AP13" i="77"/>
  <c r="AP74" i="77"/>
  <c r="AK60" i="80"/>
  <c r="AK41" i="81"/>
  <c r="AK57" i="80"/>
  <c r="AR28" i="77"/>
  <c r="AR71" i="77"/>
  <c r="AM15" i="76"/>
  <c r="AR55" i="77"/>
  <c r="AK12" i="80"/>
  <c r="AK54" i="81"/>
  <c r="AR49" i="77"/>
  <c r="AK58" i="80"/>
  <c r="AK15" i="81"/>
  <c r="AN27" i="76"/>
  <c r="AN57" i="76"/>
  <c r="AK12" i="81"/>
  <c r="AK37" i="81"/>
  <c r="AN24" i="76"/>
  <c r="AK9" i="80"/>
  <c r="AJ55" i="81"/>
  <c r="AJ55" i="80"/>
  <c r="AN32" i="76"/>
  <c r="AP56" i="77"/>
  <c r="AP9" i="77"/>
  <c r="AP45" i="77"/>
  <c r="AK39" i="81"/>
  <c r="AP67" i="77"/>
  <c r="AO40" i="77"/>
  <c r="AM69" i="76"/>
  <c r="AN26" i="76"/>
  <c r="AJ19" i="81"/>
  <c r="AN66" i="76"/>
  <c r="AR34" i="77"/>
  <c r="AP57" i="77"/>
  <c r="AK66" i="81"/>
  <c r="AR10" i="77"/>
  <c r="AK26" i="80"/>
  <c r="AJ58" i="81"/>
  <c r="AN23" i="76"/>
  <c r="AP33" i="77"/>
  <c r="AJ12" i="81"/>
  <c r="AK63" i="81"/>
  <c r="AP38" i="77"/>
  <c r="AP61" i="77"/>
  <c r="AR5" i="77"/>
  <c r="AR66" i="77"/>
  <c r="AK51" i="80"/>
  <c r="AK23" i="80"/>
  <c r="AN5" i="76"/>
  <c r="AR69" i="77"/>
  <c r="AN44" i="76"/>
  <c r="AK49" i="81"/>
  <c r="AJ42" i="80"/>
  <c r="AK29" i="80"/>
  <c r="AK14" i="81"/>
  <c r="AP41" i="77"/>
  <c r="AP10" i="77"/>
  <c r="AO68" i="77"/>
  <c r="AR46" i="77"/>
  <c r="AK38" i="81"/>
  <c r="AN22" i="76"/>
  <c r="AJ30" i="80"/>
  <c r="AP66" i="77"/>
  <c r="AR74" i="77"/>
  <c r="AO51" i="77"/>
  <c r="AJ27" i="81"/>
  <c r="AP52" i="77"/>
  <c r="AR51" i="77"/>
  <c r="AK25" i="80"/>
  <c r="AJ38" i="81"/>
  <c r="AR37" i="77"/>
  <c r="AK51" i="81"/>
  <c r="AR15" i="77"/>
  <c r="AJ44" i="80"/>
  <c r="AK28" i="81"/>
  <c r="AK58" i="81"/>
  <c r="AN34" i="76"/>
  <c r="AM12" i="76"/>
  <c r="AK52" i="80"/>
  <c r="AO22" i="77"/>
  <c r="AJ22" i="80"/>
  <c r="AK27" i="80"/>
  <c r="AO24" i="77"/>
  <c r="AR58" i="77"/>
  <c r="AR67" i="77"/>
  <c r="AK49" i="80"/>
  <c r="AK43" i="81"/>
  <c r="AN19" i="76"/>
  <c r="AO45" i="77"/>
  <c r="AK32" i="81"/>
  <c r="AK55" i="81"/>
  <c r="AN35" i="76"/>
  <c r="AN45" i="76"/>
  <c r="AO31" i="77"/>
  <c r="AK5" i="81"/>
  <c r="AK18" i="81"/>
  <c r="AO48" i="77"/>
  <c r="AK19" i="81"/>
  <c r="AO69" i="77"/>
  <c r="AK39" i="80"/>
  <c r="AM75" i="76"/>
  <c r="AN20" i="76"/>
  <c r="AJ24" i="81"/>
  <c r="AK26" i="81"/>
  <c r="AJ63" i="80"/>
  <c r="AR61" i="77"/>
  <c r="AR53" i="77"/>
  <c r="AM73" i="76"/>
  <c r="AN67" i="76"/>
  <c r="AP44" i="77"/>
  <c r="AN11" i="76"/>
  <c r="AP64" i="77"/>
  <c r="AR7" i="77"/>
  <c r="AK67" i="80"/>
  <c r="AN38" i="76"/>
  <c r="AP39" i="77"/>
  <c r="AN46" i="76"/>
  <c r="AJ49" i="81"/>
  <c r="AK64" i="81"/>
  <c r="AO64" i="77"/>
  <c r="AK9" i="81"/>
  <c r="AN25" i="76"/>
  <c r="AR52" i="77"/>
  <c r="AK21" i="81"/>
  <c r="AN28" i="76"/>
  <c r="AJ23" i="81"/>
  <c r="AJ31" i="81"/>
  <c r="AM28" i="76"/>
  <c r="AK22" i="81"/>
  <c r="AP28" i="77"/>
  <c r="AR35" i="77"/>
  <c r="AN39" i="76"/>
  <c r="AM44" i="76"/>
  <c r="AJ63" i="81"/>
  <c r="AN58" i="76"/>
  <c r="AO23" i="77"/>
  <c r="AR54" i="77"/>
  <c r="AN9" i="76"/>
  <c r="AP50" i="77"/>
  <c r="AJ36" i="81"/>
  <c r="AM45" i="76"/>
  <c r="AK33" i="80"/>
  <c r="AP12" i="77"/>
  <c r="AK17" i="80"/>
  <c r="AK46" i="81"/>
  <c r="AN48" i="76"/>
  <c r="AJ50" i="80"/>
  <c r="AP53" i="77"/>
  <c r="AJ56" i="80"/>
  <c r="AM4" i="76"/>
  <c r="AK47" i="81"/>
  <c r="AK20" i="80"/>
  <c r="AK17" i="81"/>
  <c r="AO10" i="77"/>
  <c r="AP34" i="77"/>
  <c r="AP4" i="77"/>
  <c r="AK66" i="80"/>
  <c r="AK10" i="80"/>
  <c r="AO26" i="77"/>
  <c r="AO12" i="77"/>
  <c r="AJ52" i="80"/>
  <c r="AN17" i="76"/>
  <c r="AJ46" i="81"/>
  <c r="AP73" i="77"/>
  <c r="AN41" i="76"/>
  <c r="AR38" i="77"/>
  <c r="AJ18" i="81"/>
  <c r="AO9" i="77"/>
  <c r="AK64" i="80"/>
  <c r="AJ15" i="80"/>
  <c r="AJ18" i="80"/>
  <c r="AK47" i="80"/>
  <c r="AN36" i="76"/>
  <c r="AN13" i="76"/>
  <c r="AK68" i="81"/>
  <c r="AK29" i="81"/>
  <c r="AJ67" i="80"/>
  <c r="AK34" i="80"/>
  <c r="AP27" i="77"/>
  <c r="AJ7" i="80"/>
  <c r="AK56" i="81"/>
  <c r="AN43" i="76"/>
  <c r="AM13" i="76"/>
  <c r="AK16" i="80"/>
  <c r="AP37" i="77"/>
  <c r="AK41" i="80"/>
  <c r="AK6" i="81"/>
  <c r="AN12" i="76"/>
  <c r="AK55" i="80"/>
  <c r="AP5" i="77"/>
  <c r="AM24" i="76"/>
  <c r="AK34" i="81"/>
  <c r="AP58" i="77"/>
  <c r="AR40" i="77"/>
  <c r="AO42" i="77"/>
  <c r="AJ47" i="81"/>
  <c r="AP47" i="77"/>
  <c r="AR59" i="77"/>
  <c r="AR9" i="77"/>
  <c r="AR4" i="77"/>
  <c r="J126" i="77" l="1"/>
  <c r="I126" i="77"/>
  <c r="J125" i="77"/>
  <c r="I127" i="77"/>
  <c r="J127" i="77"/>
  <c r="I125" i="77"/>
  <c r="AR76" i="77"/>
  <c r="AT22" i="80"/>
  <c r="BC45" i="77"/>
  <c r="BC68" i="77"/>
  <c r="BC70" i="77"/>
  <c r="AT9" i="80"/>
  <c r="BC22" i="77"/>
  <c r="AT53" i="80"/>
  <c r="AT42" i="80"/>
  <c r="BC24" i="77"/>
  <c r="AT7" i="80"/>
  <c r="AJ69" i="80"/>
  <c r="AT50" i="80"/>
  <c r="BC42" i="77"/>
  <c r="AT15" i="80"/>
  <c r="AJ69" i="81"/>
  <c r="AT42" i="81" s="1"/>
  <c r="BC66" i="77"/>
  <c r="AT18" i="80"/>
  <c r="AT52" i="80"/>
  <c r="AT34" i="80"/>
  <c r="AT55" i="80"/>
  <c r="BC59" i="77"/>
  <c r="AT63" i="80"/>
  <c r="BC40" i="77"/>
  <c r="AT12" i="80"/>
  <c r="BC64" i="77"/>
  <c r="BC12" i="77"/>
  <c r="BC14" i="77"/>
  <c r="AT31" i="80"/>
  <c r="BC10" i="77"/>
  <c r="BC9" i="77"/>
  <c r="AT41" i="80"/>
  <c r="AT27" i="80"/>
  <c r="BC57" i="77"/>
  <c r="BC31" i="77"/>
  <c r="BC74" i="77"/>
  <c r="BC8" i="77"/>
  <c r="AO76" i="77"/>
  <c r="BC69" i="77"/>
  <c r="AT56" i="80"/>
  <c r="BC73" i="77"/>
  <c r="BC32" i="77"/>
  <c r="AT67" i="80"/>
  <c r="AT44" i="80"/>
  <c r="BC25" i="77"/>
  <c r="AT35" i="80"/>
  <c r="BC23" i="77"/>
  <c r="AT20" i="80"/>
  <c r="BC51" i="77"/>
  <c r="BC54" i="77"/>
  <c r="AT30" i="80"/>
  <c r="BC48" i="77"/>
  <c r="AM76" i="76"/>
  <c r="AT17" i="80"/>
  <c r="AT64" i="80"/>
  <c r="BC71" i="77"/>
  <c r="BC26" i="77"/>
  <c r="H82" i="81"/>
  <c r="H94" i="81"/>
  <c r="H88" i="81"/>
  <c r="H78" i="81"/>
  <c r="H87" i="81"/>
  <c r="H100" i="81"/>
  <c r="H83" i="81"/>
  <c r="H84" i="81"/>
  <c r="H90" i="81"/>
  <c r="H101" i="81"/>
  <c r="H91" i="81"/>
  <c r="H86" i="81"/>
  <c r="H85" i="81"/>
  <c r="AK69" i="81"/>
  <c r="H97" i="81" s="1"/>
  <c r="H75" i="81"/>
  <c r="H89" i="81"/>
  <c r="H76" i="81"/>
  <c r="H80" i="81"/>
  <c r="H93" i="81"/>
  <c r="H92" i="81"/>
  <c r="H102" i="81"/>
  <c r="H81" i="81"/>
  <c r="H79" i="81"/>
  <c r="H77" i="81"/>
  <c r="H92" i="80"/>
  <c r="H83" i="80"/>
  <c r="H79" i="80"/>
  <c r="H78" i="80"/>
  <c r="H90" i="80"/>
  <c r="H87" i="80"/>
  <c r="H94" i="80"/>
  <c r="H76" i="80"/>
  <c r="H81" i="80"/>
  <c r="H88" i="80"/>
  <c r="H86" i="80"/>
  <c r="H84" i="80"/>
  <c r="H91" i="80"/>
  <c r="H89" i="80"/>
  <c r="AK69" i="80"/>
  <c r="H97" i="80" s="1"/>
  <c r="H75" i="80"/>
  <c r="H77" i="80"/>
  <c r="H80" i="80"/>
  <c r="H82" i="80"/>
  <c r="H93" i="80"/>
  <c r="H85" i="80"/>
  <c r="AM2" i="80"/>
  <c r="AN76" i="76"/>
  <c r="BA22" i="76" s="1"/>
  <c r="M95" i="77"/>
  <c r="O95" i="77" s="1"/>
  <c r="M91" i="77"/>
  <c r="O91" i="77" s="1"/>
  <c r="M98" i="77"/>
  <c r="O98" i="77" s="1"/>
  <c r="M87" i="77"/>
  <c r="O87" i="77" s="1"/>
  <c r="M90" i="77"/>
  <c r="M101" i="77"/>
  <c r="O101" i="77" s="1"/>
  <c r="M89" i="77"/>
  <c r="O89" i="77" s="1"/>
  <c r="M82" i="77"/>
  <c r="O82" i="77" s="1"/>
  <c r="M92" i="77"/>
  <c r="O92" i="77" s="1"/>
  <c r="M94" i="77"/>
  <c r="O94" i="77" s="1"/>
  <c r="M93" i="77"/>
  <c r="O93" i="77" s="1"/>
  <c r="M83" i="77"/>
  <c r="O83" i="77" s="1"/>
  <c r="M100" i="77"/>
  <c r="O100" i="77" s="1"/>
  <c r="M88" i="77"/>
  <c r="O88" i="77" s="1"/>
  <c r="M86" i="77"/>
  <c r="O86" i="77" s="1"/>
  <c r="M99" i="77"/>
  <c r="O99" i="77" s="1"/>
  <c r="M85" i="77"/>
  <c r="O85" i="77" s="1"/>
  <c r="M96" i="77"/>
  <c r="O96" i="77" s="1"/>
  <c r="M84" i="77"/>
  <c r="O84" i="77" s="1"/>
  <c r="M97" i="77"/>
  <c r="O97" i="77" s="1"/>
  <c r="AP76" i="77"/>
  <c r="AO3" i="76"/>
  <c r="AP2" i="76"/>
  <c r="AL18" i="81"/>
  <c r="AL31" i="80"/>
  <c r="AQ34" i="77"/>
  <c r="AL32" i="80"/>
  <c r="AQ49" i="77"/>
  <c r="AL68" i="80"/>
  <c r="AO33" i="76"/>
  <c r="AO11" i="76"/>
  <c r="AL46" i="80"/>
  <c r="AO18" i="76"/>
  <c r="AL19" i="81"/>
  <c r="AL20" i="80"/>
  <c r="AQ59" i="77"/>
  <c r="AL13" i="80"/>
  <c r="AL29" i="81"/>
  <c r="AL35" i="80"/>
  <c r="AO24" i="76"/>
  <c r="AL33" i="81"/>
  <c r="AL54" i="81"/>
  <c r="AL34" i="81"/>
  <c r="AO43" i="76"/>
  <c r="AL34" i="80"/>
  <c r="AL36" i="81"/>
  <c r="AO46" i="76"/>
  <c r="AL57" i="80"/>
  <c r="AO12" i="76"/>
  <c r="AO44" i="76"/>
  <c r="AL62" i="81"/>
  <c r="AO69" i="76"/>
  <c r="AL51" i="81"/>
  <c r="AL25" i="81"/>
  <c r="AL60" i="80"/>
  <c r="AO75" i="76"/>
  <c r="AL31" i="81"/>
  <c r="AQ10" i="77"/>
  <c r="AL38" i="81"/>
  <c r="AQ70" i="77"/>
  <c r="AQ54" i="77"/>
  <c r="AO13" i="76"/>
  <c r="AL60" i="81"/>
  <c r="AQ37" i="77"/>
  <c r="AL57" i="81"/>
  <c r="AO21" i="76"/>
  <c r="AQ42" i="77"/>
  <c r="AO66" i="76"/>
  <c r="AL64" i="81"/>
  <c r="AL35" i="81"/>
  <c r="AL17" i="80"/>
  <c r="AL55" i="81"/>
  <c r="AL30" i="80"/>
  <c r="AO26" i="76"/>
  <c r="AO37" i="76"/>
  <c r="AQ63" i="77"/>
  <c r="AL21" i="80"/>
  <c r="AQ50" i="77"/>
  <c r="AL40" i="81"/>
  <c r="AL46" i="81"/>
  <c r="AQ61" i="77"/>
  <c r="AO59" i="76"/>
  <c r="AQ5" i="77"/>
  <c r="AL58" i="80"/>
  <c r="AO72" i="76"/>
  <c r="AL53" i="80"/>
  <c r="AL12" i="80"/>
  <c r="AL16" i="80"/>
  <c r="AL49" i="81"/>
  <c r="AQ33" i="77"/>
  <c r="AO47" i="76"/>
  <c r="AL25" i="80"/>
  <c r="AL8" i="81"/>
  <c r="AO61" i="76"/>
  <c r="AL67" i="80"/>
  <c r="AQ44" i="77"/>
  <c r="AO60" i="76"/>
  <c r="AL17" i="81"/>
  <c r="AL38" i="80"/>
  <c r="AO6" i="76"/>
  <c r="AL32" i="81"/>
  <c r="AQ4" i="77"/>
  <c r="AO16" i="76"/>
  <c r="AL30" i="81"/>
  <c r="AO40" i="76"/>
  <c r="AO29" i="76"/>
  <c r="AQ68" i="77"/>
  <c r="AL47" i="81"/>
  <c r="AQ26" i="77"/>
  <c r="AQ35" i="77"/>
  <c r="AL48" i="81"/>
  <c r="AQ36" i="77"/>
  <c r="AL52" i="80"/>
  <c r="AQ73" i="77"/>
  <c r="AO41" i="76"/>
  <c r="AO7" i="76"/>
  <c r="AL24" i="81"/>
  <c r="AL27" i="80"/>
  <c r="AQ46" i="77"/>
  <c r="AO45" i="76"/>
  <c r="AQ75" i="77"/>
  <c r="AL14" i="80"/>
  <c r="AL22" i="80"/>
  <c r="AL53" i="81"/>
  <c r="AL45" i="81"/>
  <c r="AQ74" i="77"/>
  <c r="AO48" i="76"/>
  <c r="AQ25" i="77"/>
  <c r="AQ12" i="77"/>
  <c r="AL47" i="80"/>
  <c r="AL23" i="81"/>
  <c r="AO32" i="76"/>
  <c r="AL63" i="80"/>
  <c r="AQ38" i="77"/>
  <c r="AQ40" i="77"/>
  <c r="AL52" i="81"/>
  <c r="AO20" i="76"/>
  <c r="AL26" i="80"/>
  <c r="AL28" i="81"/>
  <c r="AO63" i="76"/>
  <c r="AQ39" i="77"/>
  <c r="AQ52" i="77"/>
  <c r="AQ11" i="77"/>
  <c r="AO62" i="76"/>
  <c r="AQ13" i="77"/>
  <c r="AQ64" i="77"/>
  <c r="AQ55" i="77"/>
  <c r="AQ24" i="77"/>
  <c r="AL22" i="81"/>
  <c r="AL14" i="81"/>
  <c r="AL61" i="81"/>
  <c r="AL64" i="80"/>
  <c r="AL33" i="80"/>
  <c r="AL27" i="81"/>
  <c r="AO5" i="76"/>
  <c r="AL50" i="80"/>
  <c r="AQ15" i="77"/>
  <c r="AL24" i="80"/>
  <c r="AL48" i="80"/>
  <c r="AO22" i="76"/>
  <c r="AO27" i="76"/>
  <c r="AQ45" i="77"/>
  <c r="AO28" i="76"/>
  <c r="AL36" i="80"/>
  <c r="AL4" i="80"/>
  <c r="AL65" i="81"/>
  <c r="AQ31" i="77"/>
  <c r="AO8" i="76"/>
  <c r="AQ30" i="77"/>
  <c r="AL15" i="81"/>
  <c r="AO36" i="76"/>
  <c r="AL62" i="80"/>
  <c r="AO15" i="76"/>
  <c r="AL7" i="80"/>
  <c r="AL5" i="80"/>
  <c r="AL41" i="81"/>
  <c r="AL44" i="80"/>
  <c r="AL28" i="80"/>
  <c r="AO57" i="76"/>
  <c r="AL6" i="81"/>
  <c r="AL4" i="81"/>
  <c r="AL41" i="80"/>
  <c r="AL43" i="80"/>
  <c r="AL15" i="80"/>
  <c r="AL9" i="80"/>
  <c r="AL67" i="81"/>
  <c r="AQ47" i="77"/>
  <c r="AL6" i="80"/>
  <c r="AL58" i="81"/>
  <c r="AQ8" i="77"/>
  <c r="AQ66" i="77"/>
  <c r="AL43" i="81"/>
  <c r="AO68" i="76"/>
  <c r="AQ71" i="77"/>
  <c r="AQ67" i="77"/>
  <c r="AO23" i="76"/>
  <c r="AL49" i="80"/>
  <c r="AL5" i="81"/>
  <c r="AQ41" i="77"/>
  <c r="AL68" i="81"/>
  <c r="AL11" i="81"/>
  <c r="AL12" i="81"/>
  <c r="AL66" i="80"/>
  <c r="AQ58" i="77"/>
  <c r="AO64" i="76"/>
  <c r="AO9" i="76"/>
  <c r="AQ60" i="77"/>
  <c r="AQ62" i="77"/>
  <c r="AQ32" i="77"/>
  <c r="AL11" i="80"/>
  <c r="AQ9" i="77"/>
  <c r="AO73" i="76"/>
  <c r="AQ56" i="77"/>
  <c r="AL50" i="81"/>
  <c r="AO67" i="76"/>
  <c r="AO30" i="76"/>
  <c r="AQ29" i="77"/>
  <c r="AQ28" i="77"/>
  <c r="AQ65" i="77"/>
  <c r="AO58" i="76"/>
  <c r="AL37" i="80"/>
  <c r="AL40" i="80"/>
  <c r="AO17" i="76"/>
  <c r="AL18" i="80"/>
  <c r="AO31" i="76"/>
  <c r="AL10" i="81"/>
  <c r="AL56" i="81"/>
  <c r="AO35" i="76"/>
  <c r="AL59" i="81"/>
  <c r="AQ48" i="77"/>
  <c r="AO56" i="76"/>
  <c r="AL42" i="80"/>
  <c r="AO10" i="76"/>
  <c r="AL63" i="81"/>
  <c r="AL16" i="81"/>
  <c r="AL39" i="80"/>
  <c r="AL66" i="81"/>
  <c r="AO39" i="76"/>
  <c r="AL44" i="81"/>
  <c r="AQ14" i="77"/>
  <c r="AL7" i="81"/>
  <c r="AL39" i="81"/>
  <c r="AQ51" i="77"/>
  <c r="AL54" i="80"/>
  <c r="AL10" i="80"/>
  <c r="AO34" i="76"/>
  <c r="AO65" i="76"/>
  <c r="AO74" i="76"/>
  <c r="AL45" i="80"/>
  <c r="AO25" i="76"/>
  <c r="AL19" i="80"/>
  <c r="AO19" i="76"/>
  <c r="AO38" i="76"/>
  <c r="AL29" i="80"/>
  <c r="AL8" i="80"/>
  <c r="AO14" i="76"/>
  <c r="AQ22" i="77"/>
  <c r="AL55" i="80"/>
  <c r="AL59" i="80"/>
  <c r="AL61" i="80"/>
  <c r="AQ53" i="77"/>
  <c r="AO4" i="76"/>
  <c r="AQ23" i="77"/>
  <c r="AL37" i="81"/>
  <c r="AO71" i="76"/>
  <c r="AL23" i="80"/>
  <c r="AL20" i="81"/>
  <c r="AQ6" i="77"/>
  <c r="AQ69" i="77"/>
  <c r="AO70" i="76"/>
  <c r="AL56" i="80"/>
  <c r="AQ57" i="77"/>
  <c r="AL13" i="81"/>
  <c r="AL26" i="81"/>
  <c r="AL9" i="81"/>
  <c r="AL51" i="80"/>
  <c r="AQ27" i="77"/>
  <c r="AL21" i="81"/>
  <c r="AQ7" i="77"/>
  <c r="M104" i="77" l="1"/>
  <c r="N82" i="77" s="1"/>
  <c r="AT40" i="81"/>
  <c r="AT39" i="81"/>
  <c r="AT33" i="81"/>
  <c r="AT23" i="81"/>
  <c r="AT48" i="81"/>
  <c r="AT9" i="81"/>
  <c r="AT63" i="81"/>
  <c r="AT68" i="81"/>
  <c r="AT62" i="81"/>
  <c r="AT65" i="81"/>
  <c r="AT22" i="81"/>
  <c r="AT14" i="81"/>
  <c r="AT35" i="81"/>
  <c r="AT18" i="81"/>
  <c r="AT26" i="81"/>
  <c r="AT49" i="81"/>
  <c r="AT50" i="81"/>
  <c r="AT28" i="81"/>
  <c r="AT37" i="81"/>
  <c r="AT41" i="81"/>
  <c r="AT46" i="81"/>
  <c r="AT12" i="81"/>
  <c r="AT24" i="81"/>
  <c r="AT10" i="81"/>
  <c r="AT66" i="81"/>
  <c r="AT44" i="81"/>
  <c r="AT6" i="81"/>
  <c r="AT64" i="81"/>
  <c r="AT53" i="81"/>
  <c r="AT57" i="81"/>
  <c r="AT32" i="81"/>
  <c r="AT7" i="81"/>
  <c r="AT51" i="81"/>
  <c r="AT27" i="81"/>
  <c r="AT17" i="81"/>
  <c r="AT56" i="81"/>
  <c r="AT38" i="81"/>
  <c r="AT21" i="81"/>
  <c r="AT36" i="81"/>
  <c r="AT4" i="81"/>
  <c r="AT45" i="81"/>
  <c r="AT29" i="81"/>
  <c r="AT58" i="81"/>
  <c r="AT11" i="81"/>
  <c r="AT31" i="81"/>
  <c r="AT30" i="81"/>
  <c r="AT20" i="81"/>
  <c r="AT60" i="81"/>
  <c r="AT15" i="81"/>
  <c r="AT54" i="81"/>
  <c r="AT61" i="81"/>
  <c r="AT19" i="81"/>
  <c r="AT59" i="81"/>
  <c r="AT16" i="81"/>
  <c r="AT67" i="81"/>
  <c r="AT43" i="81"/>
  <c r="AT25" i="81"/>
  <c r="AT5" i="81"/>
  <c r="AT34" i="81"/>
  <c r="AT55" i="81"/>
  <c r="AT8" i="81"/>
  <c r="AT47" i="81"/>
  <c r="AT13" i="81"/>
  <c r="AT52" i="81"/>
  <c r="AN12" i="81"/>
  <c r="AP12" i="81"/>
  <c r="AP14" i="81"/>
  <c r="AN14" i="81"/>
  <c r="AP46" i="81"/>
  <c r="AN46" i="81"/>
  <c r="AN64" i="81"/>
  <c r="AP64" i="81"/>
  <c r="AN15" i="81"/>
  <c r="AP15" i="81"/>
  <c r="AN49" i="81"/>
  <c r="AP49" i="81"/>
  <c r="AN21" i="81"/>
  <c r="AP21" i="81"/>
  <c r="AP18" i="81"/>
  <c r="AN18" i="81"/>
  <c r="AN63" i="81"/>
  <c r="AP63" i="81"/>
  <c r="AP13" i="81"/>
  <c r="AN13" i="81"/>
  <c r="AP27" i="81"/>
  <c r="AN27" i="81"/>
  <c r="AP10" i="81"/>
  <c r="AN10" i="81"/>
  <c r="AN40" i="81"/>
  <c r="AP40" i="81"/>
  <c r="AN45" i="81"/>
  <c r="AP45" i="81"/>
  <c r="AP50" i="81"/>
  <c r="AN50" i="81"/>
  <c r="AP9" i="81"/>
  <c r="AN9" i="81"/>
  <c r="AN26" i="81"/>
  <c r="AP26" i="81"/>
  <c r="AP54" i="81"/>
  <c r="AN54" i="81"/>
  <c r="AP39" i="81"/>
  <c r="AN39" i="81"/>
  <c r="AN65" i="81"/>
  <c r="AP65" i="81"/>
  <c r="AP37" i="81"/>
  <c r="AN37" i="81"/>
  <c r="AP25" i="81"/>
  <c r="AN25" i="81"/>
  <c r="AP58" i="81"/>
  <c r="AN58" i="81"/>
  <c r="AP55" i="81"/>
  <c r="AN55" i="81"/>
  <c r="AP5" i="81"/>
  <c r="AN5" i="81"/>
  <c r="AN28" i="81"/>
  <c r="AP28" i="81"/>
  <c r="AL69" i="81"/>
  <c r="AN69" i="81" s="1"/>
  <c r="AN4" i="81"/>
  <c r="AP4" i="81"/>
  <c r="AN42" i="81"/>
  <c r="AP31" i="81"/>
  <c r="AN31" i="81"/>
  <c r="AP48" i="81"/>
  <c r="AN48" i="81"/>
  <c r="AP67" i="81"/>
  <c r="AN67" i="81"/>
  <c r="AN23" i="81"/>
  <c r="AP23" i="81"/>
  <c r="AP29" i="81"/>
  <c r="AN29" i="81"/>
  <c r="AN7" i="81"/>
  <c r="AP7" i="81"/>
  <c r="AN41" i="81"/>
  <c r="AP41" i="81"/>
  <c r="AP35" i="81"/>
  <c r="AN35" i="81"/>
  <c r="AN17" i="81"/>
  <c r="AP17" i="81"/>
  <c r="AN68" i="81"/>
  <c r="AP68" i="81"/>
  <c r="AP34" i="81"/>
  <c r="AN34" i="81"/>
  <c r="AN43" i="81"/>
  <c r="AP43" i="81"/>
  <c r="AP22" i="81"/>
  <c r="AN22" i="81"/>
  <c r="AN52" i="81"/>
  <c r="AP52" i="81"/>
  <c r="AN6" i="81"/>
  <c r="AP6" i="81"/>
  <c r="AP66" i="81"/>
  <c r="AN66" i="81"/>
  <c r="AN60" i="81"/>
  <c r="AP60" i="81"/>
  <c r="AP16" i="81"/>
  <c r="AN16" i="81"/>
  <c r="AP51" i="81"/>
  <c r="AN51" i="81"/>
  <c r="AP36" i="81"/>
  <c r="AN36" i="81"/>
  <c r="AN38" i="81"/>
  <c r="AP38" i="81"/>
  <c r="AN57" i="81"/>
  <c r="AP57" i="81"/>
  <c r="AP8" i="81"/>
  <c r="AN8" i="81"/>
  <c r="AN24" i="81"/>
  <c r="AP24" i="81"/>
  <c r="AP56" i="81"/>
  <c r="AN56" i="81"/>
  <c r="AP44" i="81"/>
  <c r="AN44" i="81"/>
  <c r="AP62" i="81"/>
  <c r="AN62" i="81"/>
  <c r="AN32" i="81"/>
  <c r="AP32" i="81"/>
  <c r="AP47" i="81"/>
  <c r="AN47" i="81"/>
  <c r="AN19" i="81"/>
  <c r="AP19" i="81"/>
  <c r="AN33" i="81"/>
  <c r="AP33" i="81"/>
  <c r="AP59" i="81"/>
  <c r="AN59" i="81"/>
  <c r="AP11" i="81"/>
  <c r="AN11" i="81"/>
  <c r="AP53" i="81"/>
  <c r="AN53" i="81"/>
  <c r="AN20" i="81"/>
  <c r="AP20" i="81"/>
  <c r="AN61" i="81"/>
  <c r="AP61" i="81"/>
  <c r="AP30" i="81"/>
  <c r="AN30" i="81"/>
  <c r="J92" i="81"/>
  <c r="I92" i="81"/>
  <c r="K92" i="81"/>
  <c r="K84" i="81"/>
  <c r="J84" i="81"/>
  <c r="I84" i="81"/>
  <c r="K93" i="81"/>
  <c r="J93" i="81"/>
  <c r="I93" i="81"/>
  <c r="K80" i="81"/>
  <c r="H120" i="81"/>
  <c r="J80" i="81"/>
  <c r="I80" i="81"/>
  <c r="I87" i="81"/>
  <c r="K87" i="81"/>
  <c r="J87" i="81"/>
  <c r="J78" i="81"/>
  <c r="I78" i="81"/>
  <c r="K78" i="81"/>
  <c r="K88" i="81"/>
  <c r="J88" i="81"/>
  <c r="I88" i="81"/>
  <c r="J94" i="81"/>
  <c r="I94" i="81"/>
  <c r="K94" i="81"/>
  <c r="I85" i="81"/>
  <c r="J85" i="81"/>
  <c r="K85" i="81"/>
  <c r="K82" i="81"/>
  <c r="J82" i="81"/>
  <c r="I82" i="81"/>
  <c r="I77" i="81"/>
  <c r="J77" i="81"/>
  <c r="K77" i="81"/>
  <c r="K86" i="81"/>
  <c r="J86" i="81"/>
  <c r="H121" i="81"/>
  <c r="I121" i="81" s="1"/>
  <c r="I86" i="81"/>
  <c r="K90" i="81"/>
  <c r="J90" i="81"/>
  <c r="I90" i="81"/>
  <c r="I83" i="81"/>
  <c r="K83" i="81"/>
  <c r="J83" i="81"/>
  <c r="K76" i="81"/>
  <c r="J76" i="81"/>
  <c r="I76" i="81"/>
  <c r="I89" i="81"/>
  <c r="K89" i="81"/>
  <c r="J89" i="81"/>
  <c r="H95" i="81"/>
  <c r="I75" i="81"/>
  <c r="K75" i="81"/>
  <c r="J75" i="81"/>
  <c r="J97" i="81"/>
  <c r="I97" i="81"/>
  <c r="H98" i="81"/>
  <c r="I79" i="81"/>
  <c r="K79" i="81"/>
  <c r="J79" i="81"/>
  <c r="K91" i="81"/>
  <c r="I91" i="81"/>
  <c r="J91" i="81"/>
  <c r="I81" i="81"/>
  <c r="J81" i="81"/>
  <c r="K81" i="81"/>
  <c r="AN12" i="80"/>
  <c r="AP12" i="80"/>
  <c r="AN57" i="80"/>
  <c r="AP57" i="80"/>
  <c r="AN51" i="80"/>
  <c r="AP51" i="80"/>
  <c r="AN30" i="80"/>
  <c r="AP30" i="80"/>
  <c r="AP59" i="80"/>
  <c r="AN59" i="80"/>
  <c r="AN61" i="80"/>
  <c r="AP61" i="80"/>
  <c r="AP32" i="80"/>
  <c r="AN32" i="80"/>
  <c r="AN39" i="80"/>
  <c r="AP39" i="80"/>
  <c r="AP7" i="80"/>
  <c r="AN7" i="80"/>
  <c r="AN42" i="80"/>
  <c r="AP42" i="80"/>
  <c r="AN22" i="80"/>
  <c r="AP22" i="80"/>
  <c r="AP18" i="80"/>
  <c r="AN18" i="80"/>
  <c r="AP58" i="80"/>
  <c r="AN58" i="80"/>
  <c r="AP23" i="80"/>
  <c r="AN23" i="80"/>
  <c r="AP21" i="80"/>
  <c r="AN21" i="80"/>
  <c r="AN24" i="80"/>
  <c r="AP24" i="80"/>
  <c r="AP46" i="80"/>
  <c r="AN46" i="80"/>
  <c r="AN20" i="80"/>
  <c r="AP20" i="80"/>
  <c r="AP63" i="80"/>
  <c r="AN63" i="80"/>
  <c r="AP15" i="80"/>
  <c r="AN15" i="80"/>
  <c r="AN36" i="80"/>
  <c r="AP36" i="80"/>
  <c r="AN62" i="80"/>
  <c r="AP62" i="80"/>
  <c r="AP5" i="80"/>
  <c r="AN5" i="80"/>
  <c r="AN68" i="80"/>
  <c r="AP68" i="80"/>
  <c r="AN56" i="80"/>
  <c r="AP56" i="80"/>
  <c r="AP11" i="80"/>
  <c r="AN11" i="80"/>
  <c r="AP37" i="80"/>
  <c r="AN37" i="80"/>
  <c r="AP49" i="80"/>
  <c r="AN49" i="80"/>
  <c r="AP40" i="80"/>
  <c r="AN40" i="80"/>
  <c r="AN29" i="80"/>
  <c r="AP29" i="80"/>
  <c r="AP52" i="80"/>
  <c r="AN52" i="80"/>
  <c r="AN13" i="80"/>
  <c r="AP13" i="80"/>
  <c r="AN19" i="80"/>
  <c r="AP19" i="80"/>
  <c r="AN6" i="80"/>
  <c r="AP6" i="80"/>
  <c r="AN53" i="80"/>
  <c r="AP53" i="80"/>
  <c r="AN41" i="80"/>
  <c r="AP41" i="80"/>
  <c r="AP55" i="80"/>
  <c r="AN55" i="80"/>
  <c r="AN25" i="80"/>
  <c r="AP25" i="80"/>
  <c r="AN48" i="80"/>
  <c r="AP48" i="80"/>
  <c r="AP17" i="80"/>
  <c r="AN17" i="80"/>
  <c r="AP33" i="80"/>
  <c r="AN33" i="80"/>
  <c r="AP8" i="80"/>
  <c r="AN8" i="80"/>
  <c r="AP14" i="80"/>
  <c r="AN14" i="80"/>
  <c r="AP10" i="80"/>
  <c r="AN10" i="80"/>
  <c r="AP16" i="80"/>
  <c r="AN16" i="80"/>
  <c r="AP54" i="80"/>
  <c r="AN54" i="80"/>
  <c r="AN31" i="80"/>
  <c r="AP31" i="80"/>
  <c r="AP34" i="80"/>
  <c r="AN34" i="80"/>
  <c r="AL69" i="80"/>
  <c r="AP4" i="80"/>
  <c r="AN4" i="80"/>
  <c r="AN65" i="80"/>
  <c r="AN9" i="80"/>
  <c r="AP9" i="80"/>
  <c r="AP35" i="80"/>
  <c r="AN35" i="80"/>
  <c r="AP47" i="80"/>
  <c r="AN47" i="80"/>
  <c r="AP26" i="80"/>
  <c r="AN26" i="80"/>
  <c r="AP28" i="80"/>
  <c r="AN28" i="80"/>
  <c r="AN43" i="80"/>
  <c r="AP43" i="80"/>
  <c r="AN66" i="80"/>
  <c r="AP66" i="80"/>
  <c r="AP44" i="80"/>
  <c r="AN44" i="80"/>
  <c r="AN67" i="80"/>
  <c r="AP67" i="80"/>
  <c r="AP27" i="80"/>
  <c r="AN27" i="80"/>
  <c r="AP38" i="80"/>
  <c r="AN38" i="80"/>
  <c r="AP45" i="80"/>
  <c r="AN45" i="80"/>
  <c r="AP64" i="80"/>
  <c r="AN64" i="80"/>
  <c r="AN50" i="80"/>
  <c r="AP50" i="80"/>
  <c r="AN60" i="80"/>
  <c r="AP60" i="80"/>
  <c r="K81" i="80"/>
  <c r="J81" i="80"/>
  <c r="I81" i="80"/>
  <c r="I76" i="80"/>
  <c r="K76" i="80"/>
  <c r="J76" i="80"/>
  <c r="I94" i="80"/>
  <c r="K94" i="80"/>
  <c r="J94" i="80"/>
  <c r="I80" i="80"/>
  <c r="J80" i="80"/>
  <c r="K80" i="80"/>
  <c r="K77" i="80"/>
  <c r="I77" i="80"/>
  <c r="J77" i="80"/>
  <c r="I78" i="80"/>
  <c r="K78" i="80"/>
  <c r="J78" i="80"/>
  <c r="K79" i="80"/>
  <c r="J79" i="80"/>
  <c r="I79" i="80"/>
  <c r="K89" i="80"/>
  <c r="J89" i="80"/>
  <c r="I89" i="80"/>
  <c r="K91" i="80"/>
  <c r="J91" i="80"/>
  <c r="I91" i="80"/>
  <c r="I92" i="80"/>
  <c r="K92" i="80"/>
  <c r="J92" i="80"/>
  <c r="I84" i="80"/>
  <c r="K84" i="80"/>
  <c r="J84" i="80"/>
  <c r="K85" i="80"/>
  <c r="I85" i="80"/>
  <c r="J85" i="80"/>
  <c r="K93" i="80"/>
  <c r="J93" i="80"/>
  <c r="I93" i="80"/>
  <c r="I82" i="80"/>
  <c r="K82" i="80"/>
  <c r="J82" i="80"/>
  <c r="K87" i="80"/>
  <c r="J87" i="80"/>
  <c r="I87" i="80"/>
  <c r="I90" i="80"/>
  <c r="K90" i="80"/>
  <c r="J90" i="80"/>
  <c r="K75" i="80"/>
  <c r="J75" i="80"/>
  <c r="I75" i="80"/>
  <c r="H95" i="80"/>
  <c r="H98" i="80"/>
  <c r="J97" i="80"/>
  <c r="I97" i="80"/>
  <c r="K83" i="80"/>
  <c r="J83" i="80"/>
  <c r="I83" i="80"/>
  <c r="I86" i="80"/>
  <c r="K86" i="80"/>
  <c r="J86" i="80"/>
  <c r="I88" i="80"/>
  <c r="K88" i="80"/>
  <c r="J88" i="80"/>
  <c r="L109" i="76"/>
  <c r="L108" i="76"/>
  <c r="L107" i="76"/>
  <c r="O90" i="77"/>
  <c r="P86" i="77"/>
  <c r="P100" i="77"/>
  <c r="P97" i="77"/>
  <c r="P89" i="77"/>
  <c r="P88" i="77"/>
  <c r="P101" i="77"/>
  <c r="P90" i="77"/>
  <c r="P83" i="77"/>
  <c r="P87" i="77"/>
  <c r="P84" i="77"/>
  <c r="P93" i="77"/>
  <c r="P98" i="77"/>
  <c r="P96" i="77"/>
  <c r="P94" i="77"/>
  <c r="P91" i="77"/>
  <c r="P85" i="77"/>
  <c r="P92" i="77"/>
  <c r="P95" i="77"/>
  <c r="P99" i="77"/>
  <c r="P82" i="77"/>
  <c r="BA12" i="76"/>
  <c r="BA8" i="76"/>
  <c r="BA5" i="76"/>
  <c r="BA38" i="76"/>
  <c r="BA13" i="76"/>
  <c r="BA58" i="76"/>
  <c r="BA62" i="76"/>
  <c r="BA37" i="76"/>
  <c r="AO76" i="76"/>
  <c r="L104" i="76" s="1"/>
  <c r="BA4" i="76"/>
  <c r="BA23" i="76"/>
  <c r="BA21" i="76"/>
  <c r="BA24" i="76"/>
  <c r="BA30" i="76"/>
  <c r="BA16" i="76"/>
  <c r="BA39" i="76"/>
  <c r="BA34" i="76"/>
  <c r="BA20" i="76"/>
  <c r="BA25" i="76"/>
  <c r="BA75" i="76"/>
  <c r="BA40" i="76"/>
  <c r="BA32" i="76"/>
  <c r="BA73" i="76"/>
  <c r="BA61" i="76"/>
  <c r="BA65" i="76"/>
  <c r="BA60" i="76"/>
  <c r="BA28" i="76"/>
  <c r="BA56" i="76"/>
  <c r="BA66" i="76"/>
  <c r="BA57" i="76"/>
  <c r="BA69" i="76"/>
  <c r="BA70" i="76"/>
  <c r="BA33" i="76"/>
  <c r="BA15" i="76"/>
  <c r="BA7" i="76"/>
  <c r="BA42" i="76"/>
  <c r="BA35" i="76"/>
  <c r="BA9" i="76"/>
  <c r="BA72" i="76"/>
  <c r="BA68" i="76"/>
  <c r="BA11" i="76"/>
  <c r="BA29" i="76"/>
  <c r="BA48" i="76"/>
  <c r="BA64" i="76"/>
  <c r="BA74" i="76"/>
  <c r="BA47" i="76"/>
  <c r="BA45" i="76"/>
  <c r="BA14" i="76"/>
  <c r="BA71" i="76"/>
  <c r="BA63" i="76"/>
  <c r="BA44" i="76"/>
  <c r="BA46" i="76"/>
  <c r="BA41" i="76"/>
  <c r="BA43" i="76"/>
  <c r="BA36" i="76"/>
  <c r="BA67" i="76"/>
  <c r="BA31" i="76"/>
  <c r="BA59" i="76"/>
  <c r="BA17" i="76"/>
  <c r="BA19" i="76"/>
  <c r="BA6" i="76"/>
  <c r="BA18" i="76"/>
  <c r="BA10" i="76"/>
  <c r="BA27" i="76"/>
  <c r="BA26" i="76"/>
  <c r="L84" i="76"/>
  <c r="N84" i="76" s="1"/>
  <c r="L92" i="76"/>
  <c r="N92" i="76" s="1"/>
  <c r="L94" i="76"/>
  <c r="N94" i="76" s="1"/>
  <c r="L85" i="76"/>
  <c r="N85" i="76" s="1"/>
  <c r="L95" i="76"/>
  <c r="N95" i="76" s="1"/>
  <c r="L101" i="76"/>
  <c r="N101" i="76" s="1"/>
  <c r="L99" i="76"/>
  <c r="N99" i="76" s="1"/>
  <c r="L90" i="76"/>
  <c r="N90" i="76" s="1"/>
  <c r="L83" i="76"/>
  <c r="N83" i="76" s="1"/>
  <c r="L98" i="76"/>
  <c r="N98" i="76" s="1"/>
  <c r="L97" i="76"/>
  <c r="N97" i="76" s="1"/>
  <c r="L93" i="76"/>
  <c r="L87" i="76"/>
  <c r="L127" i="76" s="1"/>
  <c r="M127" i="76" s="1"/>
  <c r="L86" i="76"/>
  <c r="N86" i="76" s="1"/>
  <c r="L89" i="76"/>
  <c r="N89" i="76" s="1"/>
  <c r="L82" i="76"/>
  <c r="N82" i="76" s="1"/>
  <c r="L88" i="76"/>
  <c r="N88" i="76" s="1"/>
  <c r="L96" i="76"/>
  <c r="N96" i="76" s="1"/>
  <c r="L100" i="76"/>
  <c r="N100" i="76" s="1"/>
  <c r="L91" i="76"/>
  <c r="N91" i="76" s="1"/>
  <c r="M102" i="77"/>
  <c r="O102" i="77" s="1"/>
  <c r="AQ76" i="77"/>
  <c r="AW55" i="77"/>
  <c r="AW64" i="77"/>
  <c r="AW65" i="77"/>
  <c r="AW15" i="77"/>
  <c r="AW44" i="77"/>
  <c r="AW51" i="77"/>
  <c r="AW63" i="77"/>
  <c r="AW75" i="77"/>
  <c r="AW69" i="77"/>
  <c r="AW48" i="77"/>
  <c r="AW60" i="77"/>
  <c r="AW71" i="77"/>
  <c r="AW42" i="77"/>
  <c r="AW7" i="77"/>
  <c r="AW6" i="77"/>
  <c r="AW34" i="77"/>
  <c r="AW59" i="77"/>
  <c r="AW56" i="77"/>
  <c r="AW29" i="77"/>
  <c r="AW5" i="77"/>
  <c r="AW25" i="77"/>
  <c r="AW10" i="77"/>
  <c r="AW14" i="77"/>
  <c r="AW72" i="77"/>
  <c r="AW32" i="77"/>
  <c r="AW70" i="77"/>
  <c r="AW58" i="77"/>
  <c r="AW27" i="77"/>
  <c r="AW33" i="77"/>
  <c r="AW37" i="77"/>
  <c r="AW24" i="77"/>
  <c r="AW41" i="77"/>
  <c r="AW54" i="77"/>
  <c r="AW66" i="77"/>
  <c r="AW28" i="77"/>
  <c r="AW46" i="77"/>
  <c r="AW74" i="77"/>
  <c r="AW35" i="77"/>
  <c r="AW26" i="77"/>
  <c r="AW62" i="77"/>
  <c r="AW30" i="77"/>
  <c r="AW52" i="77"/>
  <c r="AW73" i="77"/>
  <c r="AW67" i="77"/>
  <c r="AW13" i="77"/>
  <c r="AW11" i="77"/>
  <c r="AW8" i="77"/>
  <c r="AW38" i="77"/>
  <c r="AW53" i="77"/>
  <c r="AW39" i="77"/>
  <c r="AW50" i="77"/>
  <c r="AW22" i="77"/>
  <c r="AW49" i="77"/>
  <c r="AW40" i="77"/>
  <c r="AW9" i="77"/>
  <c r="AW45" i="77"/>
  <c r="AW57" i="77"/>
  <c r="AW23" i="77"/>
  <c r="AW12" i="77"/>
  <c r="AW68" i="77"/>
  <c r="AW31" i="77"/>
  <c r="AW61" i="77"/>
  <c r="AW47" i="77"/>
  <c r="AW36" i="77"/>
  <c r="AW4" i="77"/>
  <c r="AY55" i="77"/>
  <c r="AY64" i="77"/>
  <c r="AY65" i="77"/>
  <c r="AY15" i="77"/>
  <c r="AY44" i="77"/>
  <c r="AY51" i="77"/>
  <c r="AY63" i="77"/>
  <c r="AY75" i="77"/>
  <c r="AY69" i="77"/>
  <c r="AY48" i="77"/>
  <c r="AY60" i="77"/>
  <c r="AY71" i="77"/>
  <c r="AY42" i="77"/>
  <c r="AY7" i="77"/>
  <c r="AY6" i="77"/>
  <c r="AY34" i="77"/>
  <c r="AY59" i="77"/>
  <c r="AY56" i="77"/>
  <c r="AY29" i="77"/>
  <c r="AY5" i="77"/>
  <c r="AY25" i="77"/>
  <c r="AY10" i="77"/>
  <c r="AY14" i="77"/>
  <c r="AY32" i="77"/>
  <c r="AY70" i="77"/>
  <c r="AY58" i="77"/>
  <c r="AY27" i="77"/>
  <c r="AY33" i="77"/>
  <c r="AY37" i="77"/>
  <c r="AY24" i="77"/>
  <c r="AY41" i="77"/>
  <c r="AY54" i="77"/>
  <c r="AY66" i="77"/>
  <c r="AY28" i="77"/>
  <c r="AY46" i="77"/>
  <c r="AY74" i="77"/>
  <c r="AY35" i="77"/>
  <c r="AY26" i="77"/>
  <c r="AY62" i="77"/>
  <c r="AY30" i="77"/>
  <c r="AY52" i="77"/>
  <c r="AY73" i="77"/>
  <c r="AY67" i="77"/>
  <c r="AY13" i="77"/>
  <c r="AY11" i="77"/>
  <c r="AY8" i="77"/>
  <c r="AY38" i="77"/>
  <c r="AY53" i="77"/>
  <c r="AY39" i="77"/>
  <c r="AY50" i="77"/>
  <c r="AY22" i="77"/>
  <c r="AY49" i="77"/>
  <c r="AY40" i="77"/>
  <c r="AY9" i="77"/>
  <c r="AY45" i="77"/>
  <c r="AY57" i="77"/>
  <c r="AY23" i="77"/>
  <c r="AY12" i="77"/>
  <c r="AY68" i="77"/>
  <c r="AY31" i="77"/>
  <c r="AY61" i="77"/>
  <c r="AY47" i="77"/>
  <c r="AY36" i="77"/>
  <c r="AY4" i="77"/>
  <c r="AP3" i="76"/>
  <c r="AQ3" i="76" s="1"/>
  <c r="AP29" i="76"/>
  <c r="AM41" i="80"/>
  <c r="AP24" i="76"/>
  <c r="AM64" i="80"/>
  <c r="AM10" i="80"/>
  <c r="AM19" i="80"/>
  <c r="AM34" i="80"/>
  <c r="AP72" i="76"/>
  <c r="AM24" i="80"/>
  <c r="AP47" i="76"/>
  <c r="AP21" i="76"/>
  <c r="AP16" i="76"/>
  <c r="AP41" i="76"/>
  <c r="AM9" i="80"/>
  <c r="AP64" i="76"/>
  <c r="AM7" i="80"/>
  <c r="AM16" i="80"/>
  <c r="AM12" i="80"/>
  <c r="AM56" i="80"/>
  <c r="AM58" i="80"/>
  <c r="AM51" i="80"/>
  <c r="AM22" i="80"/>
  <c r="AP68" i="76"/>
  <c r="AM28" i="80"/>
  <c r="AP67" i="76"/>
  <c r="AP5" i="76"/>
  <c r="AP13" i="76"/>
  <c r="AM14" i="80"/>
  <c r="AM25" i="80"/>
  <c r="AP32" i="76"/>
  <c r="AP27" i="76"/>
  <c r="AP57" i="76"/>
  <c r="AM33" i="80"/>
  <c r="AM66" i="80"/>
  <c r="AM62" i="80"/>
  <c r="AM17" i="80"/>
  <c r="AP63" i="76"/>
  <c r="AM48" i="80"/>
  <c r="AM35" i="80"/>
  <c r="AP62" i="76"/>
  <c r="AP74" i="76"/>
  <c r="AM26" i="80"/>
  <c r="AP58" i="76"/>
  <c r="AP14" i="76"/>
  <c r="AP60" i="76"/>
  <c r="AM45" i="80"/>
  <c r="AM57" i="80"/>
  <c r="AP22" i="76"/>
  <c r="AP35" i="76"/>
  <c r="AP7" i="76"/>
  <c r="AM67" i="80"/>
  <c r="AM38" i="80"/>
  <c r="AP48" i="76"/>
  <c r="AM40" i="80"/>
  <c r="AP30" i="76"/>
  <c r="AP28" i="76"/>
  <c r="AM30" i="80"/>
  <c r="AP37" i="76"/>
  <c r="AM44" i="80"/>
  <c r="AM52" i="80"/>
  <c r="AP61" i="76"/>
  <c r="AM63" i="80"/>
  <c r="AP8" i="76"/>
  <c r="AP65" i="76"/>
  <c r="AP23" i="76"/>
  <c r="AM21" i="80"/>
  <c r="AP15" i="76"/>
  <c r="AM11" i="80"/>
  <c r="AM55" i="80"/>
  <c r="AM8" i="80"/>
  <c r="AP75" i="76"/>
  <c r="AM6" i="80"/>
  <c r="AM43" i="80"/>
  <c r="AP73" i="76"/>
  <c r="AM54" i="80"/>
  <c r="AP59" i="76"/>
  <c r="AP71" i="76"/>
  <c r="AM60" i="80"/>
  <c r="AM29" i="80"/>
  <c r="AP36" i="76"/>
  <c r="AP26" i="76"/>
  <c r="AP20" i="76"/>
  <c r="AM18" i="80"/>
  <c r="AP12" i="76"/>
  <c r="AM46" i="80"/>
  <c r="AP18" i="76"/>
  <c r="AM31" i="80"/>
  <c r="AP31" i="76"/>
  <c r="AM4" i="80"/>
  <c r="AM61" i="80"/>
  <c r="AM50" i="80"/>
  <c r="AM13" i="80"/>
  <c r="AP70" i="76"/>
  <c r="AP34" i="76"/>
  <c r="AM39" i="80"/>
  <c r="AP43" i="76"/>
  <c r="AP66" i="76"/>
  <c r="AP17" i="76"/>
  <c r="AM20" i="80"/>
  <c r="AM27" i="80"/>
  <c r="AP33" i="76"/>
  <c r="AP10" i="76"/>
  <c r="AM36" i="80"/>
  <c r="AP46" i="76"/>
  <c r="AP44" i="76"/>
  <c r="AM47" i="80"/>
  <c r="AP39" i="76"/>
  <c r="AM15" i="80"/>
  <c r="AM32" i="80"/>
  <c r="AP69" i="76"/>
  <c r="AM49" i="80"/>
  <c r="AM59" i="80"/>
  <c r="AM68" i="80"/>
  <c r="AP9" i="76"/>
  <c r="AP19" i="76"/>
  <c r="AP11" i="76"/>
  <c r="AP40" i="76"/>
  <c r="AP45" i="76"/>
  <c r="AM53" i="80"/>
  <c r="AP56" i="76"/>
  <c r="AM5" i="80"/>
  <c r="AP6" i="76"/>
  <c r="AM37" i="80"/>
  <c r="AP4" i="76"/>
  <c r="AM42" i="80"/>
  <c r="AP38" i="76"/>
  <c r="AM23" i="80"/>
  <c r="AP25" i="76"/>
  <c r="AW4" i="76" l="1"/>
  <c r="N99" i="77"/>
  <c r="M105" i="77"/>
  <c r="N95" i="77"/>
  <c r="O104" i="77"/>
  <c r="N90" i="77"/>
  <c r="N100" i="77"/>
  <c r="N87" i="77"/>
  <c r="N101" i="77"/>
  <c r="N91" i="77"/>
  <c r="N88" i="77"/>
  <c r="N94" i="77"/>
  <c r="N89" i="77"/>
  <c r="N96" i="77"/>
  <c r="N86" i="77"/>
  <c r="N98" i="77"/>
  <c r="N92" i="77"/>
  <c r="N93" i="77"/>
  <c r="N85" i="77"/>
  <c r="N84" i="77"/>
  <c r="N104" i="77"/>
  <c r="N83" i="77"/>
  <c r="N97" i="77"/>
  <c r="K95" i="81"/>
  <c r="J95" i="81"/>
  <c r="I95" i="81"/>
  <c r="H96" i="81"/>
  <c r="H122" i="81"/>
  <c r="I122" i="81" s="1"/>
  <c r="I120" i="81"/>
  <c r="AM69" i="80"/>
  <c r="AM70" i="81" s="1"/>
  <c r="K95" i="80"/>
  <c r="J95" i="80"/>
  <c r="H96" i="80"/>
  <c r="I95" i="80"/>
  <c r="L128" i="76"/>
  <c r="N93" i="76"/>
  <c r="N87" i="76"/>
  <c r="AP76" i="76"/>
  <c r="N104" i="76"/>
  <c r="M104" i="76"/>
  <c r="L105" i="76"/>
  <c r="O88" i="76"/>
  <c r="M88" i="76"/>
  <c r="M83" i="76"/>
  <c r="O83" i="76"/>
  <c r="L102" i="76"/>
  <c r="N102" i="76" s="1"/>
  <c r="M82" i="76"/>
  <c r="O82" i="76"/>
  <c r="M99" i="76"/>
  <c r="O99" i="76"/>
  <c r="M101" i="76"/>
  <c r="O101" i="76"/>
  <c r="O87" i="76"/>
  <c r="M87" i="76"/>
  <c r="M95" i="76"/>
  <c r="O95" i="76"/>
  <c r="M91" i="76"/>
  <c r="O91" i="76"/>
  <c r="O93" i="76"/>
  <c r="M93" i="76"/>
  <c r="O85" i="76"/>
  <c r="M85" i="76"/>
  <c r="O84" i="76"/>
  <c r="M84" i="76"/>
  <c r="M90" i="76"/>
  <c r="O90" i="76"/>
  <c r="O89" i="76"/>
  <c r="M89" i="76"/>
  <c r="M86" i="76"/>
  <c r="O86" i="76"/>
  <c r="O100" i="76"/>
  <c r="M100" i="76"/>
  <c r="O97" i="76"/>
  <c r="M97" i="76"/>
  <c r="O94" i="76"/>
  <c r="M94" i="76"/>
  <c r="M96" i="76"/>
  <c r="O96" i="76"/>
  <c r="M98" i="76"/>
  <c r="O98" i="76"/>
  <c r="O92" i="76"/>
  <c r="M92" i="76"/>
  <c r="M103" i="77"/>
  <c r="P102" i="77"/>
  <c r="N102" i="77"/>
  <c r="AU69" i="76"/>
  <c r="AW69" i="76"/>
  <c r="AW56" i="76"/>
  <c r="AU56" i="76"/>
  <c r="AW7" i="76"/>
  <c r="AU7" i="76"/>
  <c r="AU22" i="76"/>
  <c r="AW22" i="76"/>
  <c r="AW75" i="76"/>
  <c r="AU75" i="76"/>
  <c r="AU68" i="76"/>
  <c r="AW68" i="76"/>
  <c r="AU11" i="76"/>
  <c r="AW11" i="76"/>
  <c r="AU71" i="76"/>
  <c r="AW71" i="76"/>
  <c r="AW38" i="76"/>
  <c r="AU38" i="76"/>
  <c r="AU27" i="76"/>
  <c r="AW27" i="76"/>
  <c r="AU72" i="76"/>
  <c r="AW72" i="76"/>
  <c r="AW10" i="76"/>
  <c r="AU10" i="76"/>
  <c r="AU21" i="76"/>
  <c r="AW21" i="76"/>
  <c r="AW20" i="76"/>
  <c r="AU20" i="76"/>
  <c r="AW34" i="76"/>
  <c r="AU34" i="76"/>
  <c r="AU30" i="76"/>
  <c r="AW30" i="76"/>
  <c r="AW64" i="76"/>
  <c r="AU64" i="76"/>
  <c r="AU65" i="76"/>
  <c r="AW65" i="76"/>
  <c r="AU60" i="76"/>
  <c r="AW60" i="76"/>
  <c r="AU16" i="76"/>
  <c r="AW16" i="76"/>
  <c r="AU35" i="76"/>
  <c r="AW35" i="76"/>
  <c r="AU42" i="76"/>
  <c r="AU33" i="76"/>
  <c r="AW33" i="76"/>
  <c r="AU13" i="76"/>
  <c r="AW13" i="76"/>
  <c r="AW23" i="76"/>
  <c r="AU23" i="76"/>
  <c r="AW44" i="76"/>
  <c r="AU44" i="76"/>
  <c r="AU36" i="76"/>
  <c r="AW36" i="76"/>
  <c r="AW28" i="76"/>
  <c r="AU28" i="76"/>
  <c r="AW25" i="76"/>
  <c r="AU25" i="76"/>
  <c r="AU40" i="76"/>
  <c r="AW40" i="76"/>
  <c r="AW31" i="76"/>
  <c r="AU31" i="76"/>
  <c r="AW67" i="76"/>
  <c r="AU67" i="76"/>
  <c r="AW18" i="76"/>
  <c r="AU18" i="76"/>
  <c r="AU37" i="76"/>
  <c r="AW37" i="76"/>
  <c r="AU5" i="76"/>
  <c r="AW5" i="76"/>
  <c r="AW17" i="76"/>
  <c r="AU17" i="76"/>
  <c r="AU41" i="76"/>
  <c r="AW41" i="76"/>
  <c r="AW73" i="76"/>
  <c r="AU73" i="76"/>
  <c r="AU61" i="76"/>
  <c r="AW61" i="76"/>
  <c r="AU32" i="76"/>
  <c r="AW32" i="76"/>
  <c r="AW70" i="76"/>
  <c r="AU70" i="76"/>
  <c r="AW12" i="76"/>
  <c r="AU12" i="76"/>
  <c r="AU59" i="76"/>
  <c r="AW59" i="76"/>
  <c r="AU63" i="76"/>
  <c r="AW63" i="76"/>
  <c r="AU14" i="76"/>
  <c r="AW14" i="76"/>
  <c r="AU6" i="76"/>
  <c r="AW6" i="76"/>
  <c r="AW62" i="76"/>
  <c r="AU62" i="76"/>
  <c r="AU66" i="76"/>
  <c r="AW66" i="76"/>
  <c r="AU46" i="76"/>
  <c r="AW46" i="76"/>
  <c r="AW15" i="76"/>
  <c r="AU15" i="76"/>
  <c r="AU58" i="76"/>
  <c r="AW58" i="76"/>
  <c r="AU74" i="76"/>
  <c r="AW74" i="76"/>
  <c r="AU48" i="76"/>
  <c r="AW48" i="76"/>
  <c r="AW47" i="76"/>
  <c r="AU47" i="76"/>
  <c r="AW39" i="76"/>
  <c r="AU39" i="76"/>
  <c r="AU45" i="76"/>
  <c r="AW45" i="76"/>
  <c r="AU9" i="76"/>
  <c r="AW9" i="76"/>
  <c r="AU24" i="76"/>
  <c r="AW24" i="76"/>
  <c r="AW57" i="76"/>
  <c r="AU57" i="76"/>
  <c r="AU29" i="76"/>
  <c r="AW29" i="76"/>
  <c r="AU43" i="76"/>
  <c r="AW43" i="76"/>
  <c r="AU19" i="76"/>
  <c r="AW19" i="76"/>
  <c r="AU8" i="76"/>
  <c r="AW8" i="76"/>
  <c r="AW26" i="76"/>
  <c r="AU26" i="76"/>
  <c r="AU4" i="76"/>
  <c r="AU76" i="76" l="1"/>
  <c r="AP77" i="76"/>
  <c r="AU77" i="76" s="1"/>
  <c r="L129" i="76"/>
  <c r="M129" i="76" s="1"/>
  <c r="M128" i="76"/>
  <c r="L103" i="76"/>
  <c r="O102" i="76"/>
  <c r="M102" i="76"/>
</calcChain>
</file>

<file path=xl/sharedStrings.xml><?xml version="1.0" encoding="utf-8"?>
<sst xmlns="http://schemas.openxmlformats.org/spreadsheetml/2006/main" count="7436" uniqueCount="357">
  <si>
    <t>Sheet Name</t>
  </si>
  <si>
    <t>Category</t>
  </si>
  <si>
    <t>Months</t>
  </si>
  <si>
    <t>FY 24 9M</t>
  </si>
  <si>
    <t>FY 25 9 M</t>
  </si>
  <si>
    <t>% distribution of Total</t>
  </si>
  <si>
    <t>Private Sector Banks</t>
  </si>
  <si>
    <t>HDFC BANK LTD</t>
  </si>
  <si>
    <t>Scheduled Commercial Banks</t>
  </si>
  <si>
    <t>STATE BANK OF INDIA</t>
  </si>
  <si>
    <t>ICICI BANK LTD</t>
  </si>
  <si>
    <t>AXIS BANK LTD</t>
  </si>
  <si>
    <t>RBL BANK LTD</t>
  </si>
  <si>
    <t>KOTAK MAHINDRA BANK LTD</t>
  </si>
  <si>
    <t>IDFC FIRST BANK LTD</t>
  </si>
  <si>
    <t>INDUSIND BANK LTD</t>
  </si>
  <si>
    <t>BANK OF BARODA</t>
  </si>
  <si>
    <t>YES BANK LTD</t>
  </si>
  <si>
    <t>Foreign Banks</t>
  </si>
  <si>
    <t>AMERICAN EXPRESS BANKING CORPORATION</t>
  </si>
  <si>
    <t>FEDERAL BANK LTD</t>
  </si>
  <si>
    <t>Small Finance Banks</t>
  </si>
  <si>
    <t>AU SMALL FINANCE BANK LTD</t>
  </si>
  <si>
    <t>CANARA BANK</t>
  </si>
  <si>
    <t>STANDARD CHARTERED BANK LTD</t>
  </si>
  <si>
    <t>HSBC LTD</t>
  </si>
  <si>
    <t>SBM BANK INDIA LTD</t>
  </si>
  <si>
    <t>PUNJAB NATIONAL BANK</t>
  </si>
  <si>
    <t>UNION BANK OF INDIA</t>
  </si>
  <si>
    <t>DBS INDIA BANK LTD</t>
  </si>
  <si>
    <t>SOUTH INDIAN BANK</t>
  </si>
  <si>
    <t>INDIAN BANK</t>
  </si>
  <si>
    <t>CITI BANK</t>
  </si>
  <si>
    <t>CSB BANK LTD.</t>
  </si>
  <si>
    <t>JAMMU AND KASHMIR BANK LTD</t>
  </si>
  <si>
    <t>BANK OF INDIA</t>
  </si>
  <si>
    <t>UTKARSH SMALL FINANCE BANK LTD</t>
  </si>
  <si>
    <t>INDIAN OVERSEAS BANK</t>
  </si>
  <si>
    <t>IDBI BANK LTD</t>
  </si>
  <si>
    <t>TAMILNAD MERCANTILE BANK LTD</t>
  </si>
  <si>
    <t>BANK OF MAHARASHTRA</t>
  </si>
  <si>
    <t>CITY UNION BANK LTD.</t>
  </si>
  <si>
    <t>DHANALAKSHMI BANK LTD</t>
  </si>
  <si>
    <t>KARUR VYSYA BANK LTD</t>
  </si>
  <si>
    <t>ESAF SMALL FINANCE BANK LTD</t>
  </si>
  <si>
    <t>DCB BANK LTD</t>
  </si>
  <si>
    <t>SURYODAY SMALL FINANCE BANK LTD</t>
  </si>
  <si>
    <t>EQUITAS SMALL FINANCE BANK LTD</t>
  </si>
  <si>
    <t>FINCARE SMALL FINANCE BANK LIMITED</t>
  </si>
  <si>
    <t>CENTRAL BANK OF INDIA</t>
  </si>
  <si>
    <t>PUNJAB AND SIND BANK</t>
  </si>
  <si>
    <t>UCO BANK</t>
  </si>
  <si>
    <t>BANDHAN BANK LTD</t>
  </si>
  <si>
    <t>KARNATAKA BANK LTD</t>
  </si>
  <si>
    <t>NAINITAL BANK LTD</t>
  </si>
  <si>
    <t>BANK OF AMERICA</t>
  </si>
  <si>
    <t>BANK OF BAHRAIN &amp; KUWAIT B.S.C.</t>
  </si>
  <si>
    <t>BARCLAYS BANK PLC</t>
  </si>
  <si>
    <t>DEUTSCHE BANK LTD</t>
  </si>
  <si>
    <t>DOHA BANK Q.P.S.C.</t>
  </si>
  <si>
    <t>KEB HANA BANK</t>
  </si>
  <si>
    <t>KOOKMIN BANK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</si>
  <si>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</si>
  <si>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</si>
  <si>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</si>
  <si>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</si>
  <si>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</si>
  <si>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</si>
  <si>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</si>
  <si>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</si>
  <si>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CAPITAL SMALL FINANCE BANK LTD</t>
  </si>
  <si>
    <t>JANA SMALL FINANCE BANK LTD</t>
  </si>
  <si>
    <t>NORTH EAST SMALL FINANCE BANK LTD</t>
  </si>
  <si>
    <t>SHIVALIK SMALL FINANCE BANK LTD</t>
  </si>
  <si>
    <t>UJJIVAN SMALL FINANCE BANK LTD</t>
  </si>
  <si>
    <t>UNITY SMALL FINANCE BANK LTD</t>
  </si>
  <si>
    <t>Total</t>
  </si>
  <si>
    <t>S. No</t>
  </si>
  <si>
    <t>Credit Card Outstanding (Crores)</t>
  </si>
  <si>
    <t>% Total  as of  
Dec 24</t>
  </si>
  <si>
    <t>12M Growth %</t>
  </si>
  <si>
    <t>Top 10 Total</t>
  </si>
  <si>
    <t>QoQ Growth %</t>
  </si>
  <si>
    <t># Accounts</t>
  </si>
  <si>
    <t># RuPay Cards issued</t>
  </si>
  <si>
    <t>% Cards to Accounts</t>
  </si>
  <si>
    <t>YoY growth in Card issuance</t>
  </si>
  <si>
    <t>Most Impacted Banks</t>
  </si>
  <si>
    <t>9M Growth %</t>
  </si>
  <si>
    <t>Kotak Mahindra Bank</t>
  </si>
  <si>
    <t>Federal Bank/ DCB/SBM</t>
  </si>
  <si>
    <t>Debit Card Outstanding (Crores)</t>
  </si>
  <si>
    <t>18M Growth %</t>
  </si>
  <si>
    <t>X1</t>
  </si>
  <si>
    <t>X2</t>
  </si>
  <si>
    <t>X3</t>
  </si>
  <si>
    <t>X4</t>
  </si>
  <si>
    <t>UNITED BANK OF INDIA</t>
  </si>
  <si>
    <t>SYNDICATE BANK</t>
  </si>
  <si>
    <t>ORIENTAL BANK OF COMMERCE</t>
  </si>
  <si>
    <t>CORPORATION BANK</t>
  </si>
  <si>
    <t>ALLAHABAD BANK</t>
  </si>
  <si>
    <t>ANDHRA BANK</t>
  </si>
  <si>
    <t>THE LAXMI VILAS BANK LTD</t>
  </si>
  <si>
    <t>ICICI Bank</t>
  </si>
  <si>
    <t>PNB</t>
  </si>
  <si>
    <t>12 Mn</t>
  </si>
  <si>
    <t>MoM Addition</t>
  </si>
  <si>
    <t>Credit Card Defaults</t>
  </si>
  <si>
    <t>Credit Card Dues (INR Lakh Crore)</t>
  </si>
  <si>
    <t>Credit Card Default %</t>
  </si>
  <si>
    <t>Default Amount (INR Crore)</t>
  </si>
  <si>
    <t>Cash Withdrawals in India</t>
  </si>
  <si>
    <t>Debit Card - % of Cash Withdrawals Done</t>
  </si>
  <si>
    <t>in Mn</t>
  </si>
  <si>
    <t>Volume</t>
  </si>
  <si>
    <t>in Mn, %</t>
  </si>
  <si>
    <t>Debit</t>
  </si>
  <si>
    <t>Credit</t>
  </si>
  <si>
    <t>Month</t>
  </si>
  <si>
    <t>Debit ATM</t>
  </si>
  <si>
    <t>Debit POS</t>
  </si>
  <si>
    <t>Credit ATM</t>
  </si>
  <si>
    <t xml:space="preserve">Debit </t>
  </si>
  <si>
    <t>% Debit</t>
  </si>
  <si>
    <t>Mar'22</t>
  </si>
  <si>
    <t>June'22</t>
  </si>
  <si>
    <t>Sep'22</t>
  </si>
  <si>
    <t>Dec'22</t>
  </si>
  <si>
    <t>Mar'23</t>
  </si>
  <si>
    <t>June'23</t>
  </si>
  <si>
    <t>Sep'23</t>
  </si>
  <si>
    <t>Dec'23</t>
  </si>
  <si>
    <t>Mar'24</t>
  </si>
  <si>
    <t>June'24</t>
  </si>
  <si>
    <t>Sep'24</t>
  </si>
  <si>
    <t>Dec'24</t>
  </si>
  <si>
    <t>Total Volume of Transactions</t>
  </si>
  <si>
    <t>Volume of Transactions</t>
  </si>
  <si>
    <t>POS</t>
  </si>
  <si>
    <t>Online</t>
  </si>
  <si>
    <t>Others</t>
  </si>
  <si>
    <t>2Y CAGR %</t>
  </si>
  <si>
    <t>2Y CAGR%</t>
  </si>
  <si>
    <t>ATM &amp; Card Statistics for March-2020</t>
  </si>
  <si>
    <t>Bank Name</t>
  </si>
  <si>
    <t>ATMs</t>
  </si>
  <si>
    <t>Credit Cards</t>
  </si>
  <si>
    <t>Debit Cards</t>
  </si>
  <si>
    <t>On-site</t>
  </si>
  <si>
    <t>Off-site</t>
  </si>
  <si>
    <t>On-line</t>
  </si>
  <si>
    <t>Off-line</t>
  </si>
  <si>
    <t>No .of outstanding cards as at the end of the month</t>
  </si>
  <si>
    <t>No. of Transactions (Actuals)</t>
  </si>
  <si>
    <t>Amount of transactions
(Lakh)</t>
  </si>
  <si>
    <t>No. of Transactions
(Actuals)</t>
  </si>
  <si>
    <t>ATM</t>
  </si>
  <si>
    <t>Public Sector Banks</t>
  </si>
  <si>
    <t xml:space="preserve"> </t>
  </si>
  <si>
    <t>1 Number of ATM deployed on site by the bank.</t>
  </si>
  <si>
    <t>2 Number of ATM deployed off site by the bank.</t>
  </si>
  <si>
    <t>3 Number of POS deployed online by the bank</t>
  </si>
  <si>
    <t>4 Number of POS deployed offline by the bank</t>
  </si>
  <si>
    <t>5 Total number of credit cards issued outstanding (after adjusting the number of cards withdrawan/cancelled).</t>
  </si>
  <si>
    <t>6 Total number of financial transactions done by the credit card issued by the bank at ATMs</t>
  </si>
  <si>
    <t>7 Total number of financial transactions done by the credit card issued by the bank at POS terminals</t>
  </si>
  <si>
    <t>8 Total value of financial transactions done by the credit card issued by the bank at ATMs</t>
  </si>
  <si>
    <t>9 Total value of financial transactions done by the credit card issued by the bank at POS terminals.</t>
  </si>
  <si>
    <t>10 Total number of debit cards issued outstanding (after adjusting the number of cards withdrawan/cancelled).</t>
  </si>
  <si>
    <t>11 Total number of financial transactions done by the debit card issued by the bank at ATMs</t>
  </si>
  <si>
    <t>12 Total number of financial transactions done by the debit card issued by the bank at POS terminals</t>
  </si>
  <si>
    <t>13 Total value of financial transactions done by the debit card issued by the bank at ATMs</t>
  </si>
  <si>
    <t>14 Total value of financial transactions done by the debit card issued by the bank at POS terminals.</t>
  </si>
  <si>
    <t>ATM, Acceptance Infrastructure and Card Statistics for the Month December 2020</t>
  </si>
  <si>
    <t>PoS</t>
  </si>
  <si>
    <t>Micro ATMs</t>
  </si>
  <si>
    <t>Bharat QR</t>
  </si>
  <si>
    <t>No. of outstanding cards as at the end of the month</t>
  </si>
  <si>
    <t>Value of transactions
(Rupees Lakh)</t>
  </si>
  <si>
    <t>5 Number of Micro ATMs deployed by the bank</t>
  </si>
  <si>
    <t>6 Number of Bharat QR deployed by the bank</t>
  </si>
  <si>
    <t>7 Total number of credit cards issued outstanding (after adjusting the number of cards withdrawan/cancelled).</t>
  </si>
  <si>
    <t>8 Total number of financial transactions done by the credit card issued by the bank at ATMs</t>
  </si>
  <si>
    <t>9 Total number of financial transactions done by the credit card issued by the bank at POS terminals</t>
  </si>
  <si>
    <t>10 Total value of financial transactions done by the credit card issued by the bank at ATMs</t>
  </si>
  <si>
    <t>11 Total value of financial transactions done by the credit card issued by the bank at POS terminals.</t>
  </si>
  <si>
    <t>12 Total number of debit cards issued outstanding (after adjusting the number of cards withdrawan/cancelled).</t>
  </si>
  <si>
    <t>13 Total number of financial transactions done by the debit card issued by the bank at ATMs</t>
  </si>
  <si>
    <t>14 Total number of financial transactions done by the debit card issued by the bank at POS terminals</t>
  </si>
  <si>
    <t>15 Total value of financial transactions done by the debit card issued by the bank at ATMs</t>
  </si>
  <si>
    <t>16 Total value of financial transactions done by the debit card issued by the bank at POS terminals.</t>
  </si>
  <si>
    <t>ATM, Acceptance Infrastructure and Card Statistics for the Month March 2021</t>
  </si>
  <si>
    <t>ATM, Acceptance Infrastructure and Card Statistics - December 2021</t>
  </si>
  <si>
    <t>ATMs and CRMs</t>
  </si>
  <si>
    <t>Number of ATMs and CRMs deployed on site by the bank.</t>
  </si>
  <si>
    <t>Number of ATMs and CRMs deployed off site by the bank.</t>
  </si>
  <si>
    <t>Number of POS deployed online by the bank</t>
  </si>
  <si>
    <t>Number of POS deployed offline by the bank</t>
  </si>
  <si>
    <t>Number of Micro ATMs deployed by the bank</t>
  </si>
  <si>
    <t>Number of Bharat QR deployed by the bank</t>
  </si>
  <si>
    <t>Total number of credit cards issued outstanding (after adjusting the number of cards withdrawan/cancelled).</t>
  </si>
  <si>
    <t>Total number of financial transactions done by the credit card issued by the bank at ATMs</t>
  </si>
  <si>
    <t>Total number of financial transactions done by the credit card issued by the bank at POS terminals</t>
  </si>
  <si>
    <t>Total value of financial transactions done by the credit card issued by the bank at ATMs</t>
  </si>
  <si>
    <t>Total value of financial transactions done by the credit card issued by the bank at POS terminals.</t>
  </si>
  <si>
    <t>Total number of debit cards issued outstanding (after adjusting the number of cards withdrawan/cancelled).</t>
  </si>
  <si>
    <t>Total number of financial transactions done by the debit card issued by the bank at ATMs</t>
  </si>
  <si>
    <t>Total number of financial transactions done by the debit card issued by the bank at POS terminals</t>
  </si>
  <si>
    <t>Total value of financial transactions done by the debit card issued by the bank at ATMs</t>
  </si>
  <si>
    <t>Total value of financial transactions done by the debit card issued by the bank at POS terminals.</t>
  </si>
  <si>
    <t>ATM, Acceptance Infrastructure and Card Statistics - January 2022</t>
  </si>
  <si>
    <t>0</t>
  </si>
  <si>
    <t>Number of ATM deployed on site by the bank.</t>
  </si>
  <si>
    <t>Number of ATM deployed off site by the bank.</t>
  </si>
  <si>
    <t>ATM, Acceptance Infrastructure and Card Statistics - February 2022</t>
  </si>
  <si>
    <t>ATMs &amp; CRMs</t>
  </si>
  <si>
    <t>Number of ATMs &amp; CRMs deployed on site by the bank.</t>
  </si>
  <si>
    <t>Number of ATMs &amp; CRMs deployed off site by the bank.</t>
  </si>
  <si>
    <t>ATM, Acceptance Infrastructure and Card Statistics for the Month of March 2022</t>
  </si>
  <si>
    <t>Sr. No.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</si>
  <si>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</si>
  <si>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</si>
  <si>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</si>
  <si>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</si>
  <si>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</si>
  <si>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Bharat QR Codes</t>
  </si>
  <si>
    <t>UPI QR Codes</t>
  </si>
  <si>
    <t>Card Payments Transactions</t>
  </si>
  <si>
    <t>Cash Withdrawal</t>
  </si>
  <si>
    <t>at PoS</t>
  </si>
  <si>
    <t>Online (e-com)</t>
  </si>
  <si>
    <t>At ATM</t>
  </si>
  <si>
    <t>Volume (in actuals)</t>
  </si>
  <si>
    <t>Value (in Rs'000)</t>
  </si>
  <si>
    <t>Note</t>
  </si>
  <si>
    <t>The data is provisional</t>
  </si>
  <si>
    <t>Total number of ATMs deployed on-site by the bank</t>
  </si>
  <si>
    <t>Total number of ATMs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</si>
  <si>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</si>
  <si>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</si>
  <si>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</si>
  <si>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</si>
  <si>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</si>
  <si>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</si>
  <si>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</si>
  <si>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</si>
  <si>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</si>
  <si>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</si>
  <si>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</si>
  <si>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</si>
  <si>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</si>
  <si>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</si>
  <si>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</si>
  <si>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</si>
  <si>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</si>
  <si>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</si>
  <si>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</si>
  <si>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</si>
  <si>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</si>
  <si>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</si>
  <si>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</si>
  <si>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</si>
  <si>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ATM, Acceptance Infrastructure and Card Statistics for the Month of April 2022</t>
  </si>
  <si>
    <t>CSB BANK LTD</t>
  </si>
  <si>
    <t>Note The data is provisional</t>
  </si>
  <si>
    <t>1 Total number of ATMs deployed on-site by the bank</t>
  </si>
  <si>
    <t>2 Total number of ATMs deployed off-site by the bank</t>
  </si>
  <si>
    <t>3 Total number of PoS terminals deployed by the bank</t>
  </si>
  <si>
    <t>4 Total number of Micro ATMs deployed by the bank</t>
  </si>
  <si>
    <t>5 Total number of Bharat QR Codes deployed by the bank</t>
  </si>
  <si>
    <t>6 Total number of UPI QR Codes deployed by the bank</t>
  </si>
  <si>
    <t>7 Total number of credit cards issued outstanding (after adjusting the number of cards withdrawan/cancelled)</t>
  </si>
  <si>
    <t>8 Total number of debit cards issued outstanding (after adjusting the number of cards withdrawan/cancelled)</t>
  </si>
  <si>
    <t>9 Total number of financial transactions done by the credit card issued by the bank at PoS terminals</t>
  </si>
  <si>
    <t>10 Total value of financial transactions done by the credit card issued by the bank at PoS terminals</t>
  </si>
  <si>
    <t>11 Total number of financial transactions done by the credit card issued by the bank at online and e-commerce sites</t>
  </si>
  <si>
    <t>12 Total value of financial transactions done by the credit card issued by the bank at online and e-commerce sites</t>
  </si>
  <si>
    <t>13 Total number of other financial transactions done by the credit card issued by the bank (example: Mail-Order and Tele-Order transactions)</t>
  </si>
  <si>
    <t>14 Total value of other financial transactions done by the credit card issued by the bank (example: Mail-Order and Tele-Order transactions)</t>
  </si>
  <si>
    <t>15 Total number of cash withdrawal transactions done by the credit card issued by the bank at ATMs</t>
  </si>
  <si>
    <t>16 Total value of cash withdrawal transactions done by the credit card issued by the bank at ATMs</t>
  </si>
  <si>
    <t>17 Total number of financial transactions done by the debit card issued by the bank at PoS terminals</t>
  </si>
  <si>
    <t>18 Total value of financial transactions done by the debit card issued by the bank at PoS terminals</t>
  </si>
  <si>
    <t>19 Total number of financial transactions done by the debit card issued by the bank at online and e-commerce sites</t>
  </si>
  <si>
    <t>20 Total value of financial transactions done by the debit card issued by the bank at online and e-commerce sites</t>
  </si>
  <si>
    <t>21 Total number of other financial transactions done by the debit card issued by the bank (example: debit card transactions done at ATMs viz card to card transactions, Bill Payments, Credit Card Payments, Mobile Recharge etc)</t>
  </si>
  <si>
    <t>22 Total value of other financial transactions done by the debit card issued by the bank (example: debit card transactions done at ATMs viz card to card transactions, Bill Payments, Credit Card Payments, Mobile Recharge etc)</t>
  </si>
  <si>
    <t>23 Total number of cash withdrawal transactions done by the debit card issued by the bank at ATMs</t>
  </si>
  <si>
    <t>24 Total value of cash withdrawal transactions done by the debit card issued by the bank at ATMs</t>
  </si>
  <si>
    <t>25 Total number of cash withdrawal transactions done by the debit card issued by the bank at PoS terminals</t>
  </si>
  <si>
    <t>26 Total value of cash withdrawal transactions done by the debit card issued by the bank at PoS terminals</t>
  </si>
  <si>
    <t>ATM, Acceptance Infrastructure and Card Statistics for the Month of MAY 2022</t>
  </si>
  <si>
    <t>ATM, Acceptance Infrastructure and Card Statistics for the Month of June 2022</t>
  </si>
  <si>
    <t>ATM, Acceptance Infrastructure and Card Statistics for the Month of July 2022</t>
  </si>
  <si>
    <t>ATM, Acceptance Infrastructure and Card Statistics for the Month of August 2022</t>
  </si>
  <si>
    <t>ATM, Acceptance Infrastructure and Card Statistics for the Month of September 2022</t>
  </si>
  <si>
    <t>Value    (in Rs'000)</t>
  </si>
  <si>
    <t>JIO PAYMENTS BANK</t>
  </si>
  <si>
    <t>ATM, Acceptance Infrastructure and Card Statistics for the Month of October 2022</t>
  </si>
  <si>
    <t>SHIVALIK SMALL FINANCE BANK LIMITED</t>
  </si>
  <si>
    <r>
      <rPr>
        <b/>
        <sz val="10"/>
        <rFont val="Arial"/>
        <family val="2"/>
      </rPr>
      <t>Note</t>
    </r>
    <r>
      <rPr>
        <sz val="10"/>
        <rFont val="Arial"/>
        <family val="2"/>
      </rPr>
      <t xml:space="preserve"> The data is provisional</t>
    </r>
  </si>
  <si>
    <t>ATM, Acceptance Infrastructure and Card Statistics for the Month of November 2022</t>
  </si>
  <si>
    <t>ATM, Acceptance Infrastructure and Card Statistics for the Month of DECEMBER 2022</t>
  </si>
  <si>
    <t>Volume      (in actuals)</t>
  </si>
  <si>
    <t>Value          (in Rs'000)</t>
  </si>
  <si>
    <t>Volume        (in actuals)</t>
  </si>
  <si>
    <t>Volume         (in actuals)</t>
  </si>
  <si>
    <t>Value            (in Rs'000)</t>
  </si>
  <si>
    <t>Volume           (in actuals)</t>
  </si>
  <si>
    <t>Value           (in Rs'000)</t>
  </si>
  <si>
    <t>Volume          (in actuals)</t>
  </si>
  <si>
    <t>Volume            (in actuals)</t>
  </si>
  <si>
    <t>FINCARE SMALL FINANCE BANK LTD</t>
  </si>
  <si>
    <t>Total number of ATMs &amp; CRMs deployed on-site by the bank</t>
  </si>
  <si>
    <t>Total number of ATMs &amp; CRMs deployed off-site by the bank</t>
  </si>
  <si>
    <t>ATM, Acceptance Infrastructure and Card Statistics for the Month of January 2023</t>
  </si>
  <si>
    <t>ATM, Acceptance Infrastructure and Card Statistics for the Month of February-2023</t>
  </si>
  <si>
    <t>Volume       (in actuals)</t>
  </si>
  <si>
    <t>Value        (in Rs'000)</t>
  </si>
  <si>
    <t>Value         (in Rs'000)</t>
  </si>
  <si>
    <t>Value       (in Rs'000)</t>
  </si>
  <si>
    <r>
      <t xml:space="preserve">ATM, Acceptance Infrastructure and Card Statistics for the Month of </t>
    </r>
    <r>
      <rPr>
        <b/>
        <sz val="10"/>
        <rFont val="Arial"/>
        <family val="2"/>
      </rPr>
      <t>March 2023</t>
    </r>
  </si>
  <si>
    <t>ATM, Acceptance Infrastructure and Card Statistics for the Month of April 2023</t>
  </si>
  <si>
    <t>Volume   (in actuals)</t>
  </si>
  <si>
    <t>Volume  (in actuals)</t>
  </si>
  <si>
    <t>ATM, Acceptance Infrastructure and Card Statistics for the Month of May 2023</t>
  </si>
  <si>
    <t>ATM, Acceptance Infrastructure and Card Statistics for the Month of June-23</t>
  </si>
  <si>
    <t>ATM, Acceptance Infrastructure and Card Statistics for the Month of July 2023</t>
  </si>
  <si>
    <t>ATM, Acceptance Infrastructure and Card Statistics for the Month of August 2023</t>
  </si>
  <si>
    <t>ATM, Acceptance Infrastructure and Card Statistics for the Month of September 2023</t>
  </si>
  <si>
    <t>ATM, Acceptance Infrastructure and Card Statistics for the Month of October 2023</t>
  </si>
  <si>
    <t>ATM, Acceptance Infrastructure and Card Statistics for the Month of November 2023</t>
  </si>
  <si>
    <t>1 Total number of ATMs &amp; CRMs deployed on-site by the bank</t>
  </si>
  <si>
    <t>2 Total number of ATMs &amp; CRMs deployed off-site by the bank</t>
  </si>
  <si>
    <t>24 Total number of cash withdrawal transactions done by the debit card issued by the bank at PoS terminals</t>
  </si>
  <si>
    <t>25 Total value of cash withdrawal transactions done by the debit card issued by the bank at PoS terminals</t>
  </si>
  <si>
    <t>ATM, Acceptance Infrastructure and Card Statistics for the Month of December 2023</t>
  </si>
  <si>
    <t>ATM, Acceptance Infrastructure and Card Statistics for the Month of January 2024</t>
  </si>
  <si>
    <t>ATM, Acceptance Infrastructure and Card Statistics for the Month of February 2024</t>
  </si>
  <si>
    <t>ATM, Acceptance Infrastructure and Card Statistics for the Month of March 2024</t>
  </si>
  <si>
    <t>ATM, Acceptance Infrastructure and Card Statistics for the Month of April 2024</t>
  </si>
  <si>
    <t>ATM, Acceptance Infrastructure and Card Statistics for the Month of May 2024</t>
  </si>
  <si>
    <t>ATM, Acceptance Infrastructure and Card Statistics for the Month of June 2024</t>
  </si>
  <si>
    <t>ATM, Acceptance Infrastructure and Card Statistics for the Month of July 2024</t>
  </si>
  <si>
    <t>ATM, Acceptance Infrastructure and Card Statistics for the Month of August 2024</t>
  </si>
  <si>
    <t>ATM, Acceptance Infrastructure and Card Statistics for the Month of September 2024</t>
  </si>
  <si>
    <t>ATM, Acceptance Infrastructure and Card Statistics for the Month of October 2024</t>
  </si>
  <si>
    <t>ATM, Acceptance Infrastructure and Card Statistics for the Month of November 2024</t>
  </si>
  <si>
    <t>ATM, Acceptance Infrastructure and Card Statistics for the Month of December 2024</t>
  </si>
  <si>
    <t>ATM, Acceptance Infrastructure and Card Statistics for the Month of January 2025</t>
  </si>
  <si>
    <t>ATM, Acceptance Infrastructure and Card Statistics for the Month of February 2025</t>
  </si>
  <si>
    <t>ATM, Acceptance Infrastructure and Card Statistics for the Month of March 2025</t>
  </si>
  <si>
    <t>ATM, Acceptance Infrastructure and Card Statistics for the Month of April 2025</t>
  </si>
  <si>
    <t>ATM, Acceptance Infrastructure and Card Statistics for the Month of May 2025</t>
  </si>
  <si>
    <t>DHANALAXMI BANK LTD</t>
  </si>
  <si>
    <t>SLICE SMALL FINANCE BANK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</si>
</sst>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%"/>
    <numFmt numFmtId="166" formatCode="#,##0.0"/>
    <numFmt numFmtId="167" formatCode="0.0"/>
    <numFmt numFmtId="168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indexed="8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14"/>
      <color rgb="FF000000"/>
      <name val="Calibri"/>
      <family val="2"/>
    </font>
    <font>
      <sz val="14"/>
      <color rgb="FF9C0006"/>
      <name val="Calibri"/>
      <family val="2"/>
    </font>
    <font>
      <sz val="14"/>
      <color rgb="FF006100"/>
      <name val="Calibri"/>
      <family val="2"/>
    </font>
    <font>
      <sz val="14"/>
      <color rgb="FF385723"/>
      <name val="Calibri"/>
      <family val="2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</cellStyleXfs>
  <cellXfs count="464">
    <xf numFmtId="0" fontId="0" fillId="0" borderId="0" xfId="0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" fontId="4" fillId="2" borderId="1" xfId="0" applyNumberFormat="1" applyFont="1" applyFill="1" applyBorder="1"/>
    <xf numFmtId="1" fontId="5" fillId="2" borderId="1" xfId="0" applyNumberFormat="1" applyFont="1" applyFill="1" applyBorder="1"/>
    <xf numFmtId="1" fontId="4" fillId="2" borderId="1" xfId="0" applyNumberFormat="1" applyFont="1" applyFill="1" applyBorder="1" applyAlignment="1">
      <alignment horizontal="left"/>
    </xf>
    <xf numFmtId="1" fontId="6" fillId="2" borderId="1" xfId="0" applyNumberFormat="1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left"/>
    </xf>
    <xf numFmtId="1" fontId="7" fillId="2" borderId="1" xfId="0" applyNumberFormat="1" applyFont="1" applyFill="1" applyBorder="1" applyAlignment="1">
      <alignment horizontal="left"/>
    </xf>
    <xf numFmtId="1" fontId="6" fillId="2" borderId="1" xfId="0" applyNumberFormat="1" applyFont="1" applyFill="1" applyBorder="1" applyAlignment="1">
      <alignment horizontal="right"/>
    </xf>
    <xf numFmtId="1" fontId="6" fillId="2" borderId="0" xfId="0" applyNumberFormat="1" applyFont="1" applyFill="1"/>
    <xf numFmtId="1" fontId="8" fillId="2" borderId="1" xfId="0" applyNumberFormat="1" applyFont="1" applyFill="1" applyBorder="1" applyAlignment="1">
      <alignment horizontal="right" vertical="center"/>
    </xf>
    <xf numFmtId="1" fontId="8" fillId="0" borderId="1" xfId="0" applyNumberFormat="1" applyFont="1" applyBorder="1" applyAlignment="1">
      <alignment horizontal="right" vertic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2" fontId="4" fillId="2" borderId="0" xfId="0" applyNumberFormat="1" applyFont="1" applyFill="1"/>
    <xf numFmtId="0" fontId="4" fillId="2" borderId="2" xfId="0" applyFont="1" applyFill="1" applyBorder="1" applyAlignment="1">
      <alignment horizontal="center"/>
    </xf>
    <xf numFmtId="0" fontId="4" fillId="2" borderId="0" xfId="1" applyFill="1" applyAlignment="1">
      <alignment vertical="center" wrapText="1"/>
    </xf>
    <xf numFmtId="0" fontId="4" fillId="2" borderId="2" xfId="1" applyFill="1" applyBorder="1" applyAlignment="1">
      <alignment horizontal="center" vertical="center" wrapText="1"/>
    </xf>
    <xf numFmtId="0" fontId="4" fillId="2" borderId="0" xfId="1" applyFill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0" xfId="0" applyFont="1" applyFill="1"/>
    <xf numFmtId="1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/>
    <xf numFmtId="0" fontId="5" fillId="2" borderId="0" xfId="0" applyFont="1" applyFill="1" applyAlignment="1">
      <alignment horizontal="left"/>
    </xf>
    <xf numFmtId="1" fontId="4" fillId="2" borderId="1" xfId="0" applyNumberFormat="1" applyFont="1" applyFill="1" applyBorder="1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/>
    </xf>
    <xf numFmtId="0" fontId="5" fillId="2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1" xfId="2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left"/>
    </xf>
    <xf numFmtId="2" fontId="6" fillId="2" borderId="0" xfId="0" applyNumberFormat="1" applyFont="1" applyFill="1"/>
    <xf numFmtId="0" fontId="10" fillId="2" borderId="0" xfId="0" applyFont="1" applyFill="1"/>
    <xf numFmtId="0" fontId="4" fillId="2" borderId="0" xfId="0" applyFont="1" applyFill="1" applyAlignment="1">
      <alignment horizontal="center"/>
    </xf>
    <xf numFmtId="0" fontId="10" fillId="2" borderId="0" xfId="1" applyFont="1" applyFill="1" applyAlignment="1">
      <alignment vertical="center" wrapText="1"/>
    </xf>
    <xf numFmtId="0" fontId="4" fillId="2" borderId="0" xfId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 wrapText="1"/>
    </xf>
    <xf numFmtId="0" fontId="11" fillId="2" borderId="0" xfId="1" applyFont="1" applyFill="1" applyAlignment="1">
      <alignment horizontal="left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right" vertical="center" wrapText="1"/>
    </xf>
    <xf numFmtId="0" fontId="11" fillId="2" borderId="1" xfId="1" applyFont="1" applyFill="1" applyBorder="1" applyAlignment="1">
      <alignment vertical="center" wrapText="1"/>
    </xf>
    <xf numFmtId="0" fontId="8" fillId="2" borderId="0" xfId="0" applyFont="1" applyFill="1"/>
    <xf numFmtId="1" fontId="8" fillId="2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8" fillId="2" borderId="0" xfId="0" applyFont="1" applyFill="1" applyAlignment="1">
      <alignment horizontal="left"/>
    </xf>
    <xf numFmtId="1" fontId="6" fillId="2" borderId="1" xfId="0" applyNumberFormat="1" applyFont="1" applyFill="1" applyBorder="1"/>
    <xf numFmtId="1" fontId="6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top"/>
    </xf>
    <xf numFmtId="1" fontId="6" fillId="2" borderId="1" xfId="0" applyNumberFormat="1" applyFont="1" applyFill="1" applyBorder="1" applyAlignment="1">
      <alignment vertical="top"/>
    </xf>
    <xf numFmtId="1" fontId="6" fillId="2" borderId="1" xfId="0" applyNumberFormat="1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  <xf numFmtId="0" fontId="6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4" fillId="2" borderId="1" xfId="0" applyFont="1" applyFill="1" applyBorder="1" applyAlignment="1">
      <alignment horizontal="left"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1" xfId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1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4" fillId="2" borderId="1" xfId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1" fontId="9" fillId="2" borderId="1" xfId="1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/>
    </xf>
    <xf numFmtId="0" fontId="4" fillId="2" borderId="1" xfId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4" fillId="2" borderId="0" xfId="1" applyFill="1" applyAlignment="1" applyProtection="1">
      <alignment horizontal="center" vertical="center" wrapText="1"/>
      <protection locked="0"/>
    </xf>
    <xf numFmtId="0" fontId="5" fillId="2" borderId="0" xfId="1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left"/>
      <protection locked="0"/>
    </xf>
    <xf numFmtId="1" fontId="5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vertical="top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4" fillId="2" borderId="0" xfId="0" applyFont="1" applyFill="1" applyAlignment="1">
      <alignment horizontal="left" vertical="top"/>
    </xf>
    <xf numFmtId="1" fontId="4" fillId="2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vertical="center"/>
      <protection locked="0"/>
    </xf>
    <xf numFmtId="0" fontId="5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2" xfId="1" applyFill="1" applyBorder="1" applyAlignment="1" applyProtection="1">
      <alignment horizontal="center" vertical="center" wrapText="1"/>
      <protection locked="0"/>
    </xf>
    <xf numFmtId="0" fontId="11" fillId="2" borderId="2" xfId="1" applyFont="1" applyFill="1" applyBorder="1" applyAlignment="1" applyProtection="1">
      <alignment horizontal="left" vertical="center" wrapText="1"/>
      <protection locked="0"/>
    </xf>
    <xf numFmtId="0" fontId="11" fillId="2" borderId="2" xfId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left"/>
      <protection locked="0"/>
    </xf>
    <xf numFmtId="0" fontId="8" fillId="2" borderId="0" xfId="0" applyFont="1" applyFill="1" applyAlignment="1" applyProtection="1">
      <alignment horizontal="left"/>
      <protection locked="0"/>
    </xf>
    <xf numFmtId="0" fontId="6" fillId="2" borderId="1" xfId="0" applyFont="1" applyFill="1" applyBorder="1" applyProtection="1">
      <protection locked="0"/>
    </xf>
    <xf numFmtId="0" fontId="8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7" fillId="2" borderId="1" xfId="1" applyFont="1" applyFill="1" applyBorder="1" applyAlignment="1" applyProtection="1">
      <alignment horizontal="center" vertical="center"/>
      <protection locked="0"/>
    </xf>
    <xf numFmtId="0" fontId="7" fillId="2" borderId="1" xfId="1" applyFont="1" applyFill="1" applyBorder="1" applyAlignment="1" applyProtection="1">
      <alignment vertical="center"/>
      <protection locked="0"/>
    </xf>
    <xf numFmtId="0" fontId="7" fillId="2" borderId="1" xfId="1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11" fillId="2" borderId="0" xfId="1" applyFont="1" applyFill="1" applyAlignment="1" applyProtection="1">
      <alignment horizontal="left" vertical="center" wrapText="1"/>
      <protection locked="0"/>
    </xf>
    <xf numFmtId="0" fontId="11" fillId="2" borderId="1" xfId="1" applyFont="1" applyFill="1" applyBorder="1" applyAlignment="1" applyProtection="1">
      <alignment horizontal="center" vertical="center" wrapText="1"/>
      <protection locked="0"/>
    </xf>
    <xf numFmtId="0" fontId="11" fillId="2" borderId="1" xfId="1" applyFont="1" applyFill="1" applyBorder="1" applyAlignment="1" applyProtection="1">
      <alignment horizontal="right" vertical="center" wrapText="1"/>
      <protection locked="0"/>
    </xf>
    <xf numFmtId="0" fontId="11" fillId="2" borderId="1" xfId="1" applyFont="1" applyFill="1" applyBorder="1" applyAlignment="1" applyProtection="1">
      <alignment vertical="center" wrapText="1"/>
      <protection locked="0"/>
    </xf>
    <xf numFmtId="1" fontId="6" fillId="0" borderId="1" xfId="0" applyNumberFormat="1" applyFont="1" applyBorder="1"/>
    <xf numFmtId="0" fontId="4" fillId="2" borderId="3" xfId="1" applyFill="1" applyBorder="1" applyAlignment="1" applyProtection="1">
      <alignment horizontal="left" vertical="center" wrapText="1"/>
      <protection locked="0"/>
    </xf>
    <xf numFmtId="0" fontId="4" fillId="2" borderId="4" xfId="1" applyFill="1" applyBorder="1" applyAlignment="1" applyProtection="1">
      <alignment horizontal="left" vertical="center" wrapText="1"/>
      <protection locked="0"/>
    </xf>
    <xf numFmtId="1" fontId="4" fillId="2" borderId="1" xfId="0" applyNumberFormat="1" applyFont="1" applyFill="1" applyBorder="1" applyAlignment="1">
      <alignment horizontal="right" vertical="top"/>
    </xf>
    <xf numFmtId="1" fontId="4" fillId="0" borderId="1" xfId="0" applyNumberFormat="1" applyFont="1" applyBorder="1"/>
    <xf numFmtId="0" fontId="4" fillId="2" borderId="1" xfId="1" applyFill="1" applyBorder="1" applyAlignment="1" applyProtection="1">
      <alignment horizontal="center" vertical="center" wrapText="1"/>
      <protection locked="0"/>
    </xf>
    <xf numFmtId="0" fontId="11" fillId="2" borderId="5" xfId="1" applyFont="1" applyFill="1" applyBorder="1" applyAlignment="1" applyProtection="1">
      <alignment horizontal="right" vertical="center" wrapText="1"/>
      <protection locked="0"/>
    </xf>
    <xf numFmtId="0" fontId="11" fillId="2" borderId="6" xfId="1" applyFont="1" applyFill="1" applyBorder="1" applyAlignment="1" applyProtection="1">
      <alignment vertical="center" wrapText="1"/>
      <protection locked="0"/>
    </xf>
    <xf numFmtId="0" fontId="0" fillId="2" borderId="0" xfId="0" applyFill="1"/>
    <xf numFmtId="0" fontId="0" fillId="2" borderId="0" xfId="0" applyFill="1" applyAlignment="1">
      <alignment horizontal="right"/>
    </xf>
    <xf numFmtId="0" fontId="3" fillId="2" borderId="0" xfId="0" applyFont="1" applyFill="1"/>
    <xf numFmtId="0" fontId="0" fillId="2" borderId="0" xfId="0" applyFill="1" applyAlignment="1">
      <alignment horizontal="left"/>
    </xf>
    <xf numFmtId="0" fontId="2" fillId="2" borderId="0" xfId="0" applyFont="1" applyFill="1"/>
    <xf numFmtId="0" fontId="12" fillId="2" borderId="1" xfId="0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0" fillId="2" borderId="0" xfId="0" applyFill="1" applyAlignment="1">
      <alignment vertical="top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2" borderId="0" xfId="0" applyFill="1" applyAlignment="1">
      <alignment horizontal="left" vertical="top"/>
    </xf>
    <xf numFmtId="0" fontId="0" fillId="2" borderId="1" xfId="0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0" fillId="2" borderId="0" xfId="0" applyFill="1" applyAlignment="1">
      <alignment vertical="center"/>
    </xf>
    <xf numFmtId="0" fontId="13" fillId="2" borderId="1" xfId="2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left" vertical="center"/>
    </xf>
    <xf numFmtId="0" fontId="14" fillId="2" borderId="0" xfId="0" applyFont="1" applyFill="1"/>
    <xf numFmtId="0" fontId="14" fillId="2" borderId="0" xfId="0" applyFont="1" applyFill="1" applyAlignment="1">
      <alignment horizontal="right"/>
    </xf>
    <xf numFmtId="0" fontId="14" fillId="2" borderId="0" xfId="0" applyFont="1" applyFill="1" applyAlignment="1">
      <alignment horizontal="left"/>
    </xf>
    <xf numFmtId="0" fontId="15" fillId="2" borderId="0" xfId="0" applyFont="1" applyFill="1"/>
    <xf numFmtId="0" fontId="16" fillId="2" borderId="2" xfId="0" applyFont="1" applyFill="1" applyBorder="1" applyAlignment="1" applyProtection="1">
      <alignment horizontal="center"/>
      <protection locked="0"/>
    </xf>
    <xf numFmtId="0" fontId="15" fillId="2" borderId="0" xfId="1" applyFont="1" applyFill="1" applyAlignment="1">
      <alignment vertical="center" wrapText="1"/>
    </xf>
    <xf numFmtId="0" fontId="16" fillId="2" borderId="2" xfId="1" applyFont="1" applyFill="1" applyBorder="1" applyAlignment="1" applyProtection="1">
      <alignment horizontal="center" vertical="center" wrapText="1"/>
      <protection locked="0"/>
    </xf>
    <xf numFmtId="0" fontId="15" fillId="2" borderId="0" xfId="1" applyFont="1" applyFill="1" applyAlignment="1">
      <alignment horizontal="left" vertical="center" wrapText="1"/>
    </xf>
    <xf numFmtId="0" fontId="17" fillId="2" borderId="2" xfId="1" applyFont="1" applyFill="1" applyBorder="1" applyAlignment="1" applyProtection="1">
      <alignment horizontal="left" vertical="center" wrapText="1"/>
      <protection locked="0"/>
    </xf>
    <xf numFmtId="0" fontId="18" fillId="2" borderId="0" xfId="0" applyFont="1" applyFill="1"/>
    <xf numFmtId="1" fontId="18" fillId="2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Protection="1">
      <protection locked="0"/>
    </xf>
    <xf numFmtId="0" fontId="18" fillId="2" borderId="1" xfId="0" applyFont="1" applyFill="1" applyBorder="1" applyAlignment="1" applyProtection="1">
      <alignment vertical="center"/>
      <protection locked="0"/>
    </xf>
    <xf numFmtId="0" fontId="18" fillId="2" borderId="0" xfId="0" applyFont="1" applyFill="1" applyAlignment="1" applyProtection="1">
      <alignment horizontal="left"/>
      <protection locked="0"/>
    </xf>
    <xf numFmtId="1" fontId="18" fillId="0" borderId="1" xfId="0" applyNumberFormat="1" applyFont="1" applyBorder="1" applyAlignment="1">
      <alignment horizontal="right" vertical="center"/>
    </xf>
    <xf numFmtId="1" fontId="14" fillId="2" borderId="1" xfId="0" applyNumberFormat="1" applyFont="1" applyFill="1" applyBorder="1"/>
    <xf numFmtId="0" fontId="16" fillId="2" borderId="1" xfId="0" applyFont="1" applyFill="1" applyBorder="1" applyAlignment="1">
      <alignment horizontal="right"/>
    </xf>
    <xf numFmtId="0" fontId="16" fillId="2" borderId="1" xfId="0" applyFont="1" applyFill="1" applyBorder="1" applyAlignment="1" applyProtection="1">
      <alignment horizontal="left"/>
      <protection locked="0"/>
    </xf>
    <xf numFmtId="0" fontId="16" fillId="2" borderId="1" xfId="0" applyFont="1" applyFill="1" applyBorder="1" applyAlignment="1" applyProtection="1">
      <alignment horizontal="center"/>
      <protection locked="0"/>
    </xf>
    <xf numFmtId="0" fontId="18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right" vertical="center"/>
    </xf>
    <xf numFmtId="0" fontId="14" fillId="2" borderId="0" xfId="0" applyFont="1" applyFill="1" applyAlignment="1">
      <alignment vertical="top"/>
    </xf>
    <xf numFmtId="1" fontId="14" fillId="2" borderId="1" xfId="0" applyNumberFormat="1" applyFont="1" applyFill="1" applyBorder="1" applyAlignment="1">
      <alignment vertical="top"/>
    </xf>
    <xf numFmtId="0" fontId="16" fillId="2" borderId="1" xfId="0" applyFont="1" applyFill="1" applyBorder="1" applyAlignment="1">
      <alignment horizontal="right" vertical="top"/>
    </xf>
    <xf numFmtId="0" fontId="14" fillId="2" borderId="1" xfId="0" applyFont="1" applyFill="1" applyBorder="1" applyAlignment="1" applyProtection="1">
      <alignment vertical="center"/>
      <protection locked="0"/>
    </xf>
    <xf numFmtId="0" fontId="16" fillId="2" borderId="1" xfId="0" applyFont="1" applyFill="1" applyBorder="1" applyAlignment="1" applyProtection="1">
      <alignment horizontal="center" vertical="top"/>
      <protection locked="0"/>
    </xf>
    <xf numFmtId="0" fontId="14" fillId="2" borderId="0" xfId="0" applyFont="1" applyFill="1" applyAlignment="1">
      <alignment horizontal="left" vertical="top"/>
    </xf>
    <xf numFmtId="0" fontId="16" fillId="2" borderId="1" xfId="0" applyFont="1" applyFill="1" applyBorder="1" applyAlignment="1" applyProtection="1">
      <alignment horizontal="left" vertical="center"/>
      <protection locked="0"/>
    </xf>
    <xf numFmtId="0" fontId="14" fillId="0" borderId="0" xfId="0" applyFont="1"/>
    <xf numFmtId="1" fontId="14" fillId="0" borderId="1" xfId="0" applyNumberFormat="1" applyFont="1" applyBorder="1"/>
    <xf numFmtId="0" fontId="16" fillId="0" borderId="1" xfId="0" applyFont="1" applyBorder="1" applyAlignment="1">
      <alignment horizontal="right"/>
    </xf>
    <xf numFmtId="0" fontId="16" fillId="0" borderId="1" xfId="0" applyFont="1" applyBorder="1" applyAlignment="1" applyProtection="1">
      <alignment horizontal="left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14" fillId="0" borderId="0" xfId="0" applyFont="1" applyAlignment="1">
      <alignment horizontal="left"/>
    </xf>
    <xf numFmtId="0" fontId="14" fillId="2" borderId="1" xfId="0" applyFont="1" applyFill="1" applyBorder="1" applyAlignment="1">
      <alignment horizontal="right"/>
    </xf>
    <xf numFmtId="0" fontId="14" fillId="2" borderId="1" xfId="0" applyFont="1" applyFill="1" applyBorder="1" applyAlignment="1" applyProtection="1">
      <alignment horizontal="left"/>
      <protection locked="0"/>
    </xf>
    <xf numFmtId="0" fontId="19" fillId="2" borderId="1" xfId="1" applyFont="1" applyFill="1" applyBorder="1" applyAlignment="1" applyProtection="1">
      <alignment horizontal="center" vertical="center"/>
      <protection locked="0"/>
    </xf>
    <xf numFmtId="0" fontId="19" fillId="2" borderId="1" xfId="1" applyFont="1" applyFill="1" applyBorder="1" applyAlignment="1" applyProtection="1">
      <alignment vertical="center"/>
      <protection locked="0"/>
    </xf>
    <xf numFmtId="0" fontId="14" fillId="2" borderId="0" xfId="0" applyFont="1" applyFill="1" applyAlignment="1">
      <alignment vertical="center"/>
    </xf>
    <xf numFmtId="0" fontId="20" fillId="2" borderId="1" xfId="2" applyFont="1" applyFill="1" applyBorder="1" applyAlignment="1" applyProtection="1">
      <alignment horizontal="center" vertical="center" wrapText="1"/>
      <protection locked="0"/>
    </xf>
    <xf numFmtId="0" fontId="19" fillId="2" borderId="1" xfId="1" applyFont="1" applyFill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>
      <alignment horizontal="left" vertical="center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18" fillId="2" borderId="2" xfId="0" applyFont="1" applyFill="1" applyBorder="1" applyAlignment="1" applyProtection="1">
      <alignment horizontal="center" vertical="center"/>
      <protection locked="0"/>
    </xf>
    <xf numFmtId="0" fontId="11" fillId="2" borderId="1" xfId="1" applyFont="1" applyFill="1" applyBorder="1" applyAlignment="1" applyProtection="1">
      <alignment horizontal="left" vertical="center" wrapText="1"/>
      <protection locked="0"/>
    </xf>
    <xf numFmtId="0" fontId="8" fillId="0" borderId="0" xfId="0" applyFont="1"/>
    <xf numFmtId="0" fontId="8" fillId="0" borderId="1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6" fillId="0" borderId="0" xfId="0" applyFo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0" fillId="2" borderId="1" xfId="0" applyFill="1" applyBorder="1" applyProtection="1"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0" fillId="2" borderId="1" xfId="0" applyFill="1" applyBorder="1" applyAlignment="1">
      <alignment horizontal="right"/>
    </xf>
    <xf numFmtId="0" fontId="12" fillId="2" borderId="0" xfId="0" applyFont="1" applyFill="1"/>
    <xf numFmtId="0" fontId="12" fillId="2" borderId="0" xfId="0" applyFont="1" applyFill="1" applyAlignment="1">
      <alignment horizontal="right"/>
    </xf>
    <xf numFmtId="0" fontId="12" fillId="2" borderId="0" xfId="0" applyFont="1" applyFill="1" applyAlignment="1">
      <alignment horizontal="left"/>
    </xf>
    <xf numFmtId="0" fontId="12" fillId="2" borderId="2" xfId="0" applyFont="1" applyFill="1" applyBorder="1" applyAlignment="1" applyProtection="1">
      <alignment horizontal="center"/>
      <protection locked="0"/>
    </xf>
    <xf numFmtId="0" fontId="5" fillId="2" borderId="2" xfId="1" applyFont="1" applyFill="1" applyBorder="1" applyAlignment="1" applyProtection="1">
      <alignment horizontal="left" vertical="center" wrapText="1"/>
      <protection locked="0"/>
    </xf>
    <xf numFmtId="0" fontId="5" fillId="2" borderId="1" xfId="1" applyFont="1" applyFill="1" applyBorder="1" applyAlignment="1" applyProtection="1">
      <alignment horizontal="right" vertical="center" wrapText="1"/>
      <protection locked="0"/>
    </xf>
    <xf numFmtId="0" fontId="5" fillId="2" borderId="1" xfId="1" applyFont="1" applyFill="1" applyBorder="1" applyAlignment="1" applyProtection="1">
      <alignment vertical="center" wrapText="1"/>
      <protection locked="0"/>
    </xf>
    <xf numFmtId="0" fontId="12" fillId="2" borderId="0" xfId="0" applyFont="1" applyFill="1" applyAlignment="1" applyProtection="1">
      <alignment horizontal="left"/>
      <protection locked="0"/>
    </xf>
    <xf numFmtId="0" fontId="13" fillId="2" borderId="0" xfId="0" applyFont="1" applyFill="1"/>
    <xf numFmtId="0" fontId="13" fillId="2" borderId="0" xfId="0" applyFont="1" applyFill="1" applyAlignment="1" applyProtection="1">
      <alignment horizontal="left"/>
      <protection locked="0"/>
    </xf>
    <xf numFmtId="0" fontId="12" fillId="2" borderId="1" xfId="0" applyFont="1" applyFill="1" applyBorder="1" applyProtection="1">
      <protection locked="0"/>
    </xf>
    <xf numFmtId="0" fontId="12" fillId="2" borderId="0" xfId="0" applyFont="1" applyFill="1" applyAlignment="1">
      <alignment vertical="top"/>
    </xf>
    <xf numFmtId="0" fontId="12" fillId="2" borderId="1" xfId="0" applyFont="1" applyFill="1" applyBorder="1" applyAlignment="1" applyProtection="1">
      <alignment vertical="center"/>
      <protection locked="0"/>
    </xf>
    <xf numFmtId="0" fontId="12" fillId="2" borderId="0" xfId="0" applyFont="1" applyFill="1" applyAlignment="1">
      <alignment horizontal="left" vertical="top"/>
    </xf>
    <xf numFmtId="1" fontId="12" fillId="2" borderId="0" xfId="0" applyNumberFormat="1" applyFont="1" applyFill="1"/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4" fillId="2" borderId="0" xfId="1" applyFill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right" vertical="top"/>
    </xf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horizontal="left"/>
    </xf>
    <xf numFmtId="0" fontId="10" fillId="3" borderId="0" xfId="0" applyFont="1" applyFill="1"/>
    <xf numFmtId="0" fontId="4" fillId="3" borderId="0" xfId="0" applyFont="1" applyFill="1" applyAlignment="1" applyProtection="1">
      <alignment horizontal="center"/>
      <protection locked="0"/>
    </xf>
    <xf numFmtId="0" fontId="10" fillId="3" borderId="0" xfId="1" applyFont="1" applyFill="1" applyAlignment="1">
      <alignment vertical="center" wrapText="1"/>
    </xf>
    <xf numFmtId="0" fontId="4" fillId="3" borderId="0" xfId="1" applyFill="1" applyAlignment="1" applyProtection="1">
      <alignment horizontal="center" vertical="center" wrapText="1"/>
      <protection locked="0"/>
    </xf>
    <xf numFmtId="0" fontId="10" fillId="3" borderId="0" xfId="1" applyFont="1" applyFill="1" applyAlignment="1">
      <alignment horizontal="left" vertical="center" wrapText="1"/>
    </xf>
    <xf numFmtId="0" fontId="11" fillId="3" borderId="0" xfId="1" applyFont="1" applyFill="1" applyAlignment="1" applyProtection="1">
      <alignment horizontal="center" vertical="center" wrapText="1"/>
      <protection locked="0"/>
    </xf>
    <xf numFmtId="0" fontId="8" fillId="3" borderId="0" xfId="0" applyFont="1" applyFill="1"/>
    <xf numFmtId="1" fontId="8" fillId="3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 applyProtection="1">
      <alignment horizontal="left"/>
      <protection locked="0"/>
    </xf>
    <xf numFmtId="1" fontId="6" fillId="3" borderId="1" xfId="0" applyNumberFormat="1" applyFont="1" applyFill="1" applyBorder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/>
    </xf>
    <xf numFmtId="0" fontId="6" fillId="3" borderId="1" xfId="0" applyFont="1" applyFill="1" applyBorder="1" applyProtection="1">
      <protection locked="0"/>
    </xf>
    <xf numFmtId="0" fontId="8" fillId="3" borderId="1" xfId="0" applyFont="1" applyFill="1" applyBorder="1" applyAlignment="1" applyProtection="1">
      <alignment vertical="center"/>
      <protection locked="0"/>
    </xf>
    <xf numFmtId="0" fontId="6" fillId="3" borderId="0" xfId="0" applyFont="1" applyFill="1" applyAlignment="1">
      <alignment vertical="top"/>
    </xf>
    <xf numFmtId="1" fontId="6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horizontal="right" vertical="top"/>
    </xf>
    <xf numFmtId="0" fontId="6" fillId="3" borderId="1" xfId="0" applyFont="1" applyFill="1" applyBorder="1" applyAlignment="1" applyProtection="1">
      <alignment vertical="center"/>
      <protection locked="0"/>
    </xf>
    <xf numFmtId="0" fontId="4" fillId="3" borderId="1" xfId="0" applyFont="1" applyFill="1" applyBorder="1" applyAlignment="1" applyProtection="1">
      <alignment horizontal="center" vertical="top"/>
      <protection locked="0"/>
    </xf>
    <xf numFmtId="0" fontId="6" fillId="3" borderId="0" xfId="0" applyFont="1" applyFill="1" applyAlignment="1">
      <alignment horizontal="left" vertical="top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 applyAlignment="1" applyProtection="1">
      <alignment horizontal="left"/>
      <protection locked="0"/>
    </xf>
    <xf numFmtId="0" fontId="7" fillId="3" borderId="1" xfId="1" applyFont="1" applyFill="1" applyBorder="1" applyAlignment="1" applyProtection="1">
      <alignment horizontal="center" vertical="center"/>
      <protection locked="0"/>
    </xf>
    <xf numFmtId="0" fontId="7" fillId="3" borderId="1" xfId="1" applyFont="1" applyFill="1" applyBorder="1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5" fillId="3" borderId="1" xfId="2" applyFont="1" applyFill="1" applyBorder="1" applyAlignment="1" applyProtection="1">
      <alignment horizontal="center" vertical="center" wrapText="1"/>
      <protection locked="0"/>
    </xf>
    <xf numFmtId="0" fontId="7" fillId="3" borderId="1" xfId="1" applyFont="1" applyFill="1" applyBorder="1" applyAlignment="1" applyProtection="1">
      <alignment horizontal="center" vertical="center" wrapText="1"/>
      <protection locked="0"/>
    </xf>
    <xf numFmtId="0" fontId="6" fillId="3" borderId="0" xfId="0" applyFont="1" applyFill="1" applyAlignment="1">
      <alignment horizontal="left" vertical="center"/>
    </xf>
    <xf numFmtId="0" fontId="4" fillId="3" borderId="0" xfId="0" applyFont="1" applyFill="1" applyAlignment="1" applyProtection="1">
      <alignment horizontal="left"/>
      <protection locked="0"/>
    </xf>
    <xf numFmtId="0" fontId="4" fillId="3" borderId="0" xfId="1" applyFill="1" applyAlignment="1" applyProtection="1">
      <alignment horizontal="left" vertical="center" wrapText="1"/>
      <protection locked="0"/>
    </xf>
    <xf numFmtId="0" fontId="11" fillId="3" borderId="0" xfId="1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>
      <alignment horizontal="center"/>
    </xf>
    <xf numFmtId="164" fontId="11" fillId="2" borderId="3" xfId="1" applyNumberFormat="1" applyFont="1" applyFill="1" applyBorder="1" applyAlignment="1" applyProtection="1">
      <alignment horizontal="right" vertical="center" wrapText="1"/>
      <protection locked="0"/>
    </xf>
    <xf numFmtId="164" fontId="11" fillId="2" borderId="5" xfId="1" applyNumberFormat="1" applyFont="1" applyFill="1" applyBorder="1" applyAlignment="1" applyProtection="1">
      <alignment horizontal="right" vertical="center" wrapText="1"/>
      <protection locked="0"/>
    </xf>
    <xf numFmtId="164" fontId="11" fillId="2" borderId="1" xfId="1" applyNumberFormat="1" applyFont="1" applyFill="1" applyBorder="1" applyAlignment="1" applyProtection="1">
      <alignment horizontal="right" vertical="center" wrapText="1"/>
      <protection locked="0"/>
    </xf>
    <xf numFmtId="2" fontId="5" fillId="2" borderId="1" xfId="1" applyNumberFormat="1" applyFont="1" applyFill="1" applyBorder="1" applyAlignment="1">
      <alignment horizontal="center" vertical="center"/>
    </xf>
    <xf numFmtId="1" fontId="5" fillId="2" borderId="1" xfId="1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1" fontId="8" fillId="2" borderId="0" xfId="0" applyNumberFormat="1" applyFont="1" applyFill="1"/>
    <xf numFmtId="1" fontId="6" fillId="2" borderId="3" xfId="0" applyNumberFormat="1" applyFont="1" applyFill="1" applyBorder="1" applyAlignment="1">
      <alignment horizontal="right"/>
    </xf>
    <xf numFmtId="1" fontId="6" fillId="2" borderId="2" xfId="0" applyNumberFormat="1" applyFont="1" applyFill="1" applyBorder="1" applyAlignment="1">
      <alignment horizontal="right"/>
    </xf>
    <xf numFmtId="1" fontId="6" fillId="0" borderId="1" xfId="0" applyNumberFormat="1" applyFont="1" applyBorder="1" applyAlignment="1">
      <alignment horizontal="right"/>
    </xf>
    <xf numFmtId="1" fontId="8" fillId="2" borderId="0" xfId="0" applyNumberFormat="1" applyFont="1" applyFill="1" applyAlignment="1">
      <alignment horizontal="center"/>
    </xf>
    <xf numFmtId="1" fontId="6" fillId="2" borderId="3" xfId="0" applyNumberFormat="1" applyFont="1" applyFill="1" applyBorder="1"/>
    <xf numFmtId="1" fontId="6" fillId="0" borderId="3" xfId="0" applyNumberFormat="1" applyFont="1" applyBorder="1" applyAlignment="1">
      <alignment horizontal="right"/>
    </xf>
    <xf numFmtId="1" fontId="6" fillId="0" borderId="2" xfId="0" applyNumberFormat="1" applyFont="1" applyBorder="1" applyAlignment="1">
      <alignment horizontal="right"/>
    </xf>
    <xf numFmtId="1" fontId="7" fillId="2" borderId="1" xfId="1" applyNumberFormat="1" applyFont="1" applyFill="1" applyBorder="1" applyAlignment="1">
      <alignment horizontal="center" vertical="center"/>
    </xf>
    <xf numFmtId="1" fontId="6" fillId="2" borderId="0" xfId="0" applyNumberFormat="1" applyFont="1" applyFill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left"/>
      <protection locked="0"/>
    </xf>
    <xf numFmtId="0" fontId="4" fillId="3" borderId="1" xfId="0" applyFont="1" applyFill="1" applyBorder="1" applyProtection="1">
      <protection locked="0"/>
    </xf>
    <xf numFmtId="0" fontId="8" fillId="2" borderId="2" xfId="0" applyFont="1" applyFill="1" applyBorder="1" applyAlignment="1" applyProtection="1">
      <alignment vertical="center"/>
      <protection locked="0"/>
    </xf>
    <xf numFmtId="0" fontId="4" fillId="2" borderId="1" xfId="1" applyFill="1" applyBorder="1" applyAlignment="1" applyProtection="1">
      <alignment vertical="center" wrapText="1"/>
      <protection locked="0"/>
    </xf>
    <xf numFmtId="0" fontId="4" fillId="2" borderId="2" xfId="1" applyFill="1" applyBorder="1" applyAlignment="1" applyProtection="1">
      <alignment vertical="center" wrapText="1"/>
      <protection locked="0"/>
    </xf>
    <xf numFmtId="0" fontId="4" fillId="2" borderId="4" xfId="1" applyFill="1" applyBorder="1" applyAlignment="1" applyProtection="1">
      <alignment vertical="center" wrapText="1"/>
      <protection locked="0"/>
    </xf>
    <xf numFmtId="0" fontId="5" fillId="2" borderId="2" xfId="0" applyFont="1" applyFill="1" applyBorder="1" applyAlignment="1" applyProtection="1">
      <alignment vertical="center"/>
      <protection locked="0"/>
    </xf>
    <xf numFmtId="0" fontId="18" fillId="2" borderId="2" xfId="0" applyFont="1" applyFill="1" applyBorder="1" applyAlignment="1" applyProtection="1">
      <alignment vertical="center"/>
      <protection locked="0"/>
    </xf>
    <xf numFmtId="0" fontId="3" fillId="4" borderId="1" xfId="0" applyFont="1" applyFill="1" applyBorder="1"/>
    <xf numFmtId="17" fontId="3" fillId="4" borderId="1" xfId="0" applyNumberFormat="1" applyFont="1" applyFill="1" applyBorder="1"/>
    <xf numFmtId="0" fontId="5" fillId="2" borderId="1" xfId="0" applyFont="1" applyFill="1" applyBorder="1" applyAlignment="1" applyProtection="1">
      <alignment horizontal="left"/>
      <protection locked="0"/>
    </xf>
    <xf numFmtId="3" fontId="0" fillId="0" borderId="1" xfId="0" applyNumberFormat="1" applyBorder="1"/>
    <xf numFmtId="3" fontId="3" fillId="0" borderId="1" xfId="0" applyNumberFormat="1" applyFont="1" applyBorder="1"/>
    <xf numFmtId="3" fontId="0" fillId="0" borderId="8" xfId="0" applyNumberFormat="1" applyBorder="1"/>
    <xf numFmtId="9" fontId="0" fillId="0" borderId="0" xfId="0" applyNumberFormat="1"/>
    <xf numFmtId="165" fontId="0" fillId="0" borderId="0" xfId="0" applyNumberFormat="1"/>
    <xf numFmtId="17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3" applyFont="1"/>
    <xf numFmtId="0" fontId="21" fillId="0" borderId="0" xfId="0" applyFont="1" applyAlignment="1">
      <alignment horizontal="center" wrapText="1" readingOrder="1"/>
    </xf>
    <xf numFmtId="0" fontId="22" fillId="0" borderId="0" xfId="0" applyFont="1" applyAlignment="1">
      <alignment horizontal="center" wrapText="1" readingOrder="1"/>
    </xf>
    <xf numFmtId="9" fontId="0" fillId="0" borderId="0" xfId="3" applyFont="1" applyFill="1" applyBorder="1"/>
    <xf numFmtId="0" fontId="23" fillId="0" borderId="0" xfId="0" applyFont="1" applyAlignment="1">
      <alignment horizontal="center" wrapText="1" readingOrder="1"/>
    </xf>
    <xf numFmtId="0" fontId="21" fillId="0" borderId="0" xfId="0" applyFont="1" applyAlignment="1">
      <alignment horizontal="left" wrapText="1" readingOrder="1"/>
    </xf>
    <xf numFmtId="9" fontId="22" fillId="0" borderId="0" xfId="0" applyNumberFormat="1" applyFont="1" applyAlignment="1">
      <alignment horizontal="center" wrapText="1" readingOrder="1"/>
    </xf>
    <xf numFmtId="0" fontId="24" fillId="0" borderId="0" xfId="0" applyFont="1" applyAlignment="1">
      <alignment horizontal="center" wrapText="1" readingOrder="1"/>
    </xf>
    <xf numFmtId="9" fontId="24" fillId="0" borderId="0" xfId="0" applyNumberFormat="1" applyFont="1" applyAlignment="1">
      <alignment horizontal="center" wrapText="1" readingOrder="1"/>
    </xf>
    <xf numFmtId="1" fontId="0" fillId="0" borderId="0" xfId="3" applyNumberFormat="1" applyFont="1" applyFill="1" applyBorder="1"/>
    <xf numFmtId="3" fontId="0" fillId="0" borderId="9" xfId="0" applyNumberFormat="1" applyBorder="1"/>
    <xf numFmtId="9" fontId="0" fillId="0" borderId="1" xfId="3" applyFont="1" applyFill="1" applyBorder="1"/>
    <xf numFmtId="9" fontId="3" fillId="0" borderId="1" xfId="3" applyFont="1" applyFill="1" applyBorder="1"/>
    <xf numFmtId="0" fontId="3" fillId="5" borderId="1" xfId="0" applyFont="1" applyFill="1" applyBorder="1"/>
    <xf numFmtId="0" fontId="0" fillId="5" borderId="0" xfId="0" applyFill="1"/>
    <xf numFmtId="0" fontId="3" fillId="5" borderId="0" xfId="0" applyFont="1" applyFill="1"/>
    <xf numFmtId="17" fontId="3" fillId="0" borderId="0" xfId="0" applyNumberFormat="1" applyFont="1"/>
    <xf numFmtId="0" fontId="6" fillId="2" borderId="1" xfId="0" applyFont="1" applyFill="1" applyBorder="1" applyAlignment="1" applyProtection="1">
      <alignment horizontal="left" vertical="center"/>
      <protection locked="0"/>
    </xf>
    <xf numFmtId="2" fontId="8" fillId="2" borderId="1" xfId="0" applyNumberFormat="1" applyFont="1" applyFill="1" applyBorder="1" applyAlignment="1">
      <alignment horizontal="right" vertical="center"/>
    </xf>
    <xf numFmtId="168" fontId="8" fillId="2" borderId="1" xfId="0" applyNumberFormat="1" applyFont="1" applyFill="1" applyBorder="1" applyAlignment="1">
      <alignment horizontal="right" vertical="center"/>
    </xf>
    <xf numFmtId="0" fontId="3" fillId="4" borderId="0" xfId="0" applyFont="1" applyFill="1"/>
    <xf numFmtId="17" fontId="3" fillId="4" borderId="0" xfId="0" applyNumberFormat="1" applyFont="1" applyFill="1"/>
    <xf numFmtId="3" fontId="3" fillId="0" borderId="8" xfId="0" applyNumberFormat="1" applyFont="1" applyBorder="1"/>
    <xf numFmtId="9" fontId="0" fillId="0" borderId="9" xfId="0" applyNumberFormat="1" applyBorder="1"/>
    <xf numFmtId="17" fontId="3" fillId="4" borderId="1" xfId="0" applyNumberFormat="1" applyFont="1" applyFill="1" applyBorder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5" fillId="2" borderId="8" xfId="0" applyFont="1" applyFill="1" applyBorder="1" applyAlignment="1" applyProtection="1">
      <alignment horizontal="left"/>
      <protection locked="0"/>
    </xf>
    <xf numFmtId="166" fontId="3" fillId="0" borderId="0" xfId="0" applyNumberFormat="1" applyFont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10" fontId="0" fillId="0" borderId="0" xfId="0" applyNumberFormat="1"/>
    <xf numFmtId="0" fontId="0" fillId="0" borderId="1" xfId="0" applyBorder="1"/>
    <xf numFmtId="9" fontId="0" fillId="0" borderId="1" xfId="0" applyNumberFormat="1" applyBorder="1"/>
    <xf numFmtId="166" fontId="3" fillId="0" borderId="0" xfId="0" applyNumberFormat="1" applyFont="1"/>
    <xf numFmtId="0" fontId="3" fillId="0" borderId="0" xfId="0" applyFont="1"/>
    <xf numFmtId="0" fontId="0" fillId="0" borderId="10" xfId="0" applyBorder="1"/>
    <xf numFmtId="0" fontId="5" fillId="2" borderId="10" xfId="0" applyFont="1" applyFill="1" applyBorder="1" applyAlignment="1" applyProtection="1">
      <alignment horizontal="left"/>
      <protection locked="0"/>
    </xf>
    <xf numFmtId="4" fontId="3" fillId="0" borderId="10" xfId="0" applyNumberFormat="1" applyFont="1" applyBorder="1"/>
    <xf numFmtId="0" fontId="4" fillId="2" borderId="11" xfId="0" applyFont="1" applyFill="1" applyBorder="1" applyAlignment="1" applyProtection="1">
      <alignment horizontal="left"/>
      <protection locked="0"/>
    </xf>
    <xf numFmtId="3" fontId="3" fillId="0" borderId="10" xfId="0" applyNumberFormat="1" applyFont="1" applyBorder="1"/>
    <xf numFmtId="1" fontId="4" fillId="2" borderId="0" xfId="0" applyNumberFormat="1" applyFont="1" applyFill="1"/>
    <xf numFmtId="1" fontId="0" fillId="2" borderId="0" xfId="0" applyNumberFormat="1" applyFill="1"/>
    <xf numFmtId="1" fontId="14" fillId="2" borderId="0" xfId="0" applyNumberFormat="1" applyFont="1" applyFill="1"/>
    <xf numFmtId="1" fontId="6" fillId="3" borderId="0" xfId="0" applyNumberFormat="1" applyFont="1" applyFill="1"/>
    <xf numFmtId="1" fontId="5" fillId="2" borderId="0" xfId="0" applyNumberFormat="1" applyFont="1" applyFill="1"/>
    <xf numFmtId="0" fontId="5" fillId="3" borderId="0" xfId="0" applyFont="1" applyFill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Continuous" vertical="center"/>
    </xf>
    <xf numFmtId="0" fontId="3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2" xfId="0" applyBorder="1"/>
    <xf numFmtId="17" fontId="0" fillId="0" borderId="12" xfId="0" applyNumberFormat="1" applyBorder="1" applyAlignment="1">
      <alignment horizontal="center" vertical="center"/>
    </xf>
    <xf numFmtId="1" fontId="0" fillId="0" borderId="0" xfId="0" applyNumberFormat="1"/>
    <xf numFmtId="167" fontId="0" fillId="0" borderId="1" xfId="0" applyNumberFormat="1" applyBorder="1"/>
    <xf numFmtId="3" fontId="0" fillId="0" borderId="12" xfId="0" applyNumberFormat="1" applyBorder="1"/>
    <xf numFmtId="2" fontId="7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11" fillId="2" borderId="2" xfId="1" applyFont="1" applyFill="1" applyBorder="1" applyAlignment="1">
      <alignment vertical="center" wrapText="1"/>
    </xf>
    <xf numFmtId="0" fontId="11" fillId="2" borderId="4" xfId="1" applyFont="1" applyFill="1" applyBorder="1" applyAlignment="1">
      <alignment vertical="center" wrapText="1"/>
    </xf>
    <xf numFmtId="0" fontId="11" fillId="2" borderId="3" xfId="1" applyFont="1" applyFill="1" applyBorder="1" applyAlignment="1">
      <alignment vertical="center" wrapText="1"/>
    </xf>
    <xf numFmtId="0" fontId="8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1" xfId="0" applyFont="1" applyBorder="1" applyAlignment="1">
      <alignment horizontal="left"/>
    </xf>
    <xf numFmtId="1" fontId="6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/>
    <xf numFmtId="168" fontId="4" fillId="2" borderId="1" xfId="0" applyNumberFormat="1" applyFont="1" applyFill="1" applyBorder="1"/>
    <xf numFmtId="0" fontId="6" fillId="2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3" fillId="4" borderId="1" xfId="0" applyFont="1" applyFill="1" applyBorder="1" applyAlignment="1">
      <alignment horizontal="right"/>
    </xf>
    <xf numFmtId="0" fontId="8" fillId="3" borderId="1" xfId="0" applyFont="1" applyFill="1" applyBorder="1" applyAlignment="1" applyProtection="1">
      <alignment horizontal="center" vertical="center"/>
      <protection locked="0"/>
    </xf>
    <xf numFmtId="9" fontId="4" fillId="2" borderId="1" xfId="0" applyNumberFormat="1" applyFont="1" applyFill="1" applyBorder="1" applyAlignment="1" applyProtection="1">
      <alignment horizontal="left"/>
      <protection locked="0"/>
    </xf>
    <xf numFmtId="4" fontId="0" fillId="0" borderId="0" xfId="0" applyNumberFormat="1"/>
    <xf numFmtId="9" fontId="0" fillId="0" borderId="8" xfId="0" applyNumberFormat="1" applyBorder="1"/>
    <xf numFmtId="9" fontId="0" fillId="7" borderId="8" xfId="0" applyNumberFormat="1" applyFill="1" applyBorder="1"/>
    <xf numFmtId="0" fontId="8" fillId="2" borderId="6" xfId="0" applyFont="1" applyFill="1" applyBorder="1" applyAlignment="1" applyProtection="1">
      <alignment vertical="center"/>
      <protection locked="0"/>
    </xf>
    <xf numFmtId="0" fontId="0" fillId="2" borderId="6" xfId="0" applyFill="1" applyBorder="1" applyProtection="1">
      <protection locked="0"/>
    </xf>
    <xf numFmtId="1" fontId="8" fillId="2" borderId="5" xfId="0" applyNumberFormat="1" applyFont="1" applyFill="1" applyBorder="1" applyAlignment="1">
      <alignment horizontal="right" vertical="center"/>
    </xf>
    <xf numFmtId="1" fontId="0" fillId="0" borderId="1" xfId="0" applyNumberFormat="1" applyBorder="1"/>
    <xf numFmtId="17" fontId="0" fillId="0" borderId="2" xfId="0" applyNumberFormat="1" applyBorder="1" applyAlignment="1">
      <alignment horizontal="center" vertical="center"/>
    </xf>
    <xf numFmtId="10" fontId="0" fillId="0" borderId="1" xfId="3" applyNumberFormat="1" applyFont="1" applyBorder="1"/>
    <xf numFmtId="17" fontId="0" fillId="0" borderId="0" xfId="0" applyNumberFormat="1" applyAlignment="1">
      <alignment horizontal="center" vertical="center"/>
    </xf>
    <xf numFmtId="0" fontId="25" fillId="0" borderId="0" xfId="0" applyFont="1"/>
    <xf numFmtId="9" fontId="25" fillId="0" borderId="0" xfId="3" applyFont="1"/>
    <xf numFmtId="17" fontId="3" fillId="0" borderId="0" xfId="0" applyNumberFormat="1" applyFont="1" applyAlignment="1">
      <alignment horizontal="center" vertical="center"/>
    </xf>
    <xf numFmtId="4" fontId="3" fillId="0" borderId="0" xfId="0" applyNumberFormat="1" applyFont="1"/>
    <xf numFmtId="9" fontId="4" fillId="6" borderId="1" xfId="0" applyNumberFormat="1" applyFont="1" applyFill="1" applyBorder="1" applyAlignment="1" applyProtection="1">
      <alignment horizontal="left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1" xfId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2" fontId="7" fillId="2" borderId="1" xfId="1" applyNumberFormat="1" applyFont="1" applyFill="1" applyBorder="1" applyAlignment="1">
      <alignment horizontal="center" vertical="center" wrapText="1"/>
    </xf>
    <xf numFmtId="2" fontId="9" fillId="2" borderId="1" xfId="1" applyNumberFormat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/>
    </xf>
    <xf numFmtId="2" fontId="5" fillId="2" borderId="1" xfId="1" applyNumberFormat="1" applyFont="1" applyFill="1" applyBorder="1" applyAlignment="1">
      <alignment horizontal="center" vertical="center" wrapText="1"/>
    </xf>
    <xf numFmtId="2" fontId="4" fillId="2" borderId="1" xfId="1" applyNumberFormat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>
      <alignment horizontal="center" vertical="center"/>
    </xf>
    <xf numFmtId="1" fontId="9" fillId="2" borderId="1" xfId="1" applyNumberFormat="1" applyFont="1" applyFill="1" applyBorder="1" applyAlignment="1">
      <alignment vertical="center" wrapText="1"/>
    </xf>
    <xf numFmtId="1" fontId="7" fillId="2" borderId="1" xfId="1" applyNumberFormat="1" applyFont="1" applyFill="1" applyBorder="1" applyAlignment="1">
      <alignment horizontal="center" vertical="center" wrapText="1"/>
    </xf>
    <xf numFmtId="1" fontId="9" fillId="2" borderId="1" xfId="1" applyNumberFormat="1" applyFont="1" applyFill="1" applyBorder="1" applyAlignment="1">
      <alignment horizontal="center" vertical="center"/>
    </xf>
    <xf numFmtId="1" fontId="9" fillId="2" borderId="1" xfId="1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11" fillId="2" borderId="2" xfId="1" applyNumberFormat="1" applyFont="1" applyFill="1" applyBorder="1" applyAlignment="1">
      <alignment horizontal="center" vertical="center" wrapText="1"/>
    </xf>
    <xf numFmtId="1" fontId="11" fillId="2" borderId="4" xfId="1" applyNumberFormat="1" applyFont="1" applyFill="1" applyBorder="1" applyAlignment="1">
      <alignment horizontal="center" vertical="center" wrapText="1"/>
    </xf>
    <xf numFmtId="1" fontId="11" fillId="2" borderId="3" xfId="1" applyNumberFormat="1" applyFont="1" applyFill="1" applyBorder="1" applyAlignment="1">
      <alignment horizontal="center" vertical="center" wrapText="1"/>
    </xf>
    <xf numFmtId="1" fontId="7" fillId="2" borderId="1" xfId="1" applyNumberFormat="1" applyFont="1" applyFill="1" applyBorder="1" applyAlignment="1" applyProtection="1">
      <alignment horizontal="center" vertical="center"/>
      <protection locked="0"/>
    </xf>
    <xf numFmtId="1" fontId="7" fillId="2" borderId="1" xfId="1" applyNumberFormat="1" applyFont="1" applyFill="1" applyBorder="1" applyAlignment="1">
      <alignment horizontal="center" vertical="center"/>
    </xf>
    <xf numFmtId="0" fontId="4" fillId="2" borderId="1" xfId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4" fillId="2" borderId="2" xfId="1" applyFill="1" applyBorder="1" applyAlignment="1">
      <alignment horizontal="left" vertical="center" wrapText="1"/>
    </xf>
    <xf numFmtId="0" fontId="4" fillId="2" borderId="4" xfId="1" applyFill="1" applyBorder="1" applyAlignment="1">
      <alignment horizontal="left" vertical="center" wrapText="1"/>
    </xf>
    <xf numFmtId="0" fontId="4" fillId="2" borderId="3" xfId="1" applyFill="1" applyBorder="1" applyAlignment="1">
      <alignment horizontal="left" vertical="center" wrapText="1"/>
    </xf>
    <xf numFmtId="0" fontId="4" fillId="2" borderId="6" xfId="1" applyFill="1" applyBorder="1" applyAlignment="1">
      <alignment horizontal="left" vertical="center" wrapText="1"/>
    </xf>
    <xf numFmtId="0" fontId="4" fillId="2" borderId="5" xfId="1" applyFill="1" applyBorder="1" applyAlignment="1">
      <alignment horizontal="left" vertical="center" wrapText="1"/>
    </xf>
    <xf numFmtId="0" fontId="4" fillId="2" borderId="1" xfId="1" applyFill="1" applyBorder="1" applyAlignment="1" applyProtection="1">
      <alignment horizontal="left" vertical="center" wrapText="1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5" fillId="2" borderId="4" xfId="1" applyFont="1" applyFill="1" applyBorder="1" applyAlignment="1" applyProtection="1">
      <alignment horizontal="center" vertical="center" wrapText="1"/>
      <protection locked="0"/>
    </xf>
    <xf numFmtId="0" fontId="5" fillId="2" borderId="3" xfId="1" applyFont="1" applyFill="1" applyBorder="1" applyAlignment="1" applyProtection="1">
      <alignment horizontal="center" vertical="center" wrapText="1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7" fillId="2" borderId="1" xfId="1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11" fillId="2" borderId="2" xfId="1" applyFont="1" applyFill="1" applyBorder="1" applyAlignment="1" applyProtection="1">
      <alignment horizontal="center" vertical="center" wrapText="1"/>
      <protection locked="0"/>
    </xf>
    <xf numFmtId="0" fontId="11" fillId="2" borderId="4" xfId="1" applyFont="1" applyFill="1" applyBorder="1" applyAlignment="1" applyProtection="1">
      <alignment horizontal="center" vertical="center" wrapText="1"/>
      <protection locked="0"/>
    </xf>
    <xf numFmtId="0" fontId="11" fillId="2" borderId="3" xfId="1" applyFont="1" applyFill="1" applyBorder="1" applyAlignment="1" applyProtection="1">
      <alignment horizontal="center" vertical="center" wrapText="1"/>
      <protection locked="0"/>
    </xf>
    <xf numFmtId="0" fontId="11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2" xfId="1" applyFill="1" applyBorder="1" applyAlignment="1" applyProtection="1">
      <alignment horizontal="left" vertical="center" wrapText="1"/>
      <protection locked="0"/>
    </xf>
    <xf numFmtId="0" fontId="4" fillId="2" borderId="4" xfId="1" applyFill="1" applyBorder="1" applyAlignment="1" applyProtection="1">
      <alignment horizontal="left" vertical="center" wrapText="1"/>
      <protection locked="0"/>
    </xf>
    <xf numFmtId="0" fontId="4" fillId="2" borderId="3" xfId="1" applyFill="1" applyBorder="1" applyAlignment="1" applyProtection="1">
      <alignment horizontal="left" vertical="center" wrapText="1"/>
      <protection locked="0"/>
    </xf>
    <xf numFmtId="0" fontId="11" fillId="2" borderId="5" xfId="1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left" vertical="center"/>
      <protection locked="0"/>
    </xf>
    <xf numFmtId="0" fontId="6" fillId="2" borderId="3" xfId="0" applyFont="1" applyFill="1" applyBorder="1" applyAlignment="1" applyProtection="1">
      <alignment horizontal="left" vertical="center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16" fillId="2" borderId="1" xfId="1" applyFont="1" applyFill="1" applyBorder="1" applyAlignment="1" applyProtection="1">
      <alignment horizontal="left" vertical="center" wrapText="1"/>
      <protection locked="0"/>
    </xf>
    <xf numFmtId="0" fontId="19" fillId="2" borderId="1" xfId="1" applyFont="1" applyFill="1" applyBorder="1" applyAlignment="1" applyProtection="1">
      <alignment horizontal="center" vertical="center" wrapText="1"/>
      <protection locked="0"/>
    </xf>
    <xf numFmtId="0" fontId="19" fillId="2" borderId="1" xfId="1" applyFont="1" applyFill="1" applyBorder="1" applyAlignment="1" applyProtection="1">
      <alignment horizontal="center" vertical="center"/>
      <protection locked="0"/>
    </xf>
    <xf numFmtId="0" fontId="20" fillId="2" borderId="1" xfId="1" applyFont="1" applyFill="1" applyBorder="1" applyAlignment="1" applyProtection="1">
      <alignment horizontal="center" vertical="center"/>
      <protection locked="0"/>
    </xf>
    <xf numFmtId="0" fontId="18" fillId="2" borderId="1" xfId="0" applyFont="1" applyFill="1" applyBorder="1" applyAlignment="1" applyProtection="1">
      <alignment horizontal="center" vertical="center"/>
      <protection locked="0"/>
    </xf>
    <xf numFmtId="0" fontId="4" fillId="3" borderId="1" xfId="1" applyFill="1" applyBorder="1" applyAlignment="1" applyProtection="1">
      <alignment horizontal="left" vertical="center" wrapText="1"/>
      <protection locked="0"/>
    </xf>
    <xf numFmtId="0" fontId="7" fillId="3" borderId="1" xfId="1" applyFont="1" applyFill="1" applyBorder="1" applyAlignment="1" applyProtection="1">
      <alignment horizontal="center" vertical="center"/>
      <protection locked="0"/>
    </xf>
    <xf numFmtId="0" fontId="7" fillId="3" borderId="1" xfId="1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 10" xfId="2" xr:uid="{62F9D963-2CAA-47DE-964E-D0145B2DB16E}"/>
    <cellStyle name="Normal 2 2" xfId="1" xr:uid="{5DB5342A-01B0-4F7B-B063-89E7CF38DD39}"/>
    <cellStyle name="Percent" xfId="3" builtinId="5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3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2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Credit Cards</a:t>
            </a:r>
            <a:r>
              <a:rPr lang="en-IN" baseline="0"/>
              <a:t> - Outstanding (Cr) &amp; QoQ Growth %</a:t>
            </a:r>
          </a:p>
        </c:rich>
      </c:tx>
      <c:layout>
        <c:manualLayout>
          <c:xMode val="edge"/>
          <c:yMode val="edge"/>
          <c:x val="0.1357500000000000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CC Vol'!$B$97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CC Vol'!$C$74:$H$74</c:f>
              <c:numCache>
                <c:formatCode>mmm\-yy</c:formatCode>
                <c:ptCount val="6"/>
                <c:pt idx="0">
                  <c:v>45170</c:v>
                </c:pt>
                <c:pt idx="1">
                  <c:v>45261</c:v>
                </c:pt>
                <c:pt idx="2">
                  <c:v>45352</c:v>
                </c:pt>
                <c:pt idx="3">
                  <c:v>45444</c:v>
                </c:pt>
                <c:pt idx="4">
                  <c:v>45536</c:v>
                </c:pt>
                <c:pt idx="5">
                  <c:v>45627</c:v>
                </c:pt>
              </c:numCache>
            </c:numRef>
          </c:cat>
          <c:val>
            <c:numRef>
              <c:f>'Summary CC Vol'!$C$97:$H$97</c:f>
              <c:numCache>
                <c:formatCode>#,##0.0</c:formatCode>
                <c:ptCount val="6"/>
                <c:pt idx="0">
                  <c:v>9.1278257000000007</c:v>
                </c:pt>
                <c:pt idx="1">
                  <c:v>9.6001382</c:v>
                </c:pt>
                <c:pt idx="2">
                  <c:v>10.060016600000001</c:v>
                </c:pt>
                <c:pt idx="3">
                  <c:v>10.3300377</c:v>
                </c:pt>
                <c:pt idx="4">
                  <c:v>10.5492139</c:v>
                </c:pt>
                <c:pt idx="5">
                  <c:v>10.723971000000001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E-4C58-8A77-2A18C3E53E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32299327"/>
        <c:axId val="732299807"/>
      </c:barChart>
      <c:lineChart>
        <c:grouping val="standard"/>
        <c:varyColors val="0"/>
        <c:ser>
          <c:idx val="1"/>
          <c:order val="1"/>
          <c:tx>
            <c:strRef>
              <c:f>'Summary CC Vol'!$B$98</c:f>
              <c:strCache>
                <c:ptCount val="1"/>
                <c:pt idx="0">
                  <c:v>QoQ Growth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CC Vol'!$C$74:$H$74</c:f>
              <c:numCache>
                <c:formatCode>mmm\-yy</c:formatCode>
                <c:ptCount val="6"/>
                <c:pt idx="0">
                  <c:v>45170</c:v>
                </c:pt>
                <c:pt idx="1">
                  <c:v>45261</c:v>
                </c:pt>
                <c:pt idx="2">
                  <c:v>45352</c:v>
                </c:pt>
                <c:pt idx="3">
                  <c:v>45444</c:v>
                </c:pt>
                <c:pt idx="4">
                  <c:v>45536</c:v>
                </c:pt>
                <c:pt idx="5">
                  <c:v>45627</c:v>
                </c:pt>
              </c:numCache>
            </c:numRef>
          </c:cat>
          <c:val>
            <c:numRef>
              <c:f>'Summary CC Vol'!$C$98:$H$98</c:f>
              <c:numCache>
                <c:formatCode>0%</c:formatCode>
                <c:ptCount val="6"/>
                <c:pt idx="0">
                  <c:v>-4.6605497233304982E-2</c:v>
                </c:pt>
                <c:pt idx="1">
                  <c:v>5.1744250550270543E-2</c:v>
                </c:pt>
                <c:pt idx="2">
                  <c:v>4.7903310391927523E-2</c:v>
                </c:pt>
                <c:pt idx="3">
                  <c:v>2.6841019327940252E-2</c:v>
                </c:pt>
                <c:pt idx="4">
                  <c:v>2.1217366902736456E-2</c:v>
                </c:pt>
                <c:pt idx="5">
                  <c:v>1.6565888383399008E-2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1E-4C58-8A77-2A18C3E53E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7353552"/>
        <c:axId val="777352112"/>
      </c:lineChart>
      <c:dateAx>
        <c:axId val="73229932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99807"/>
        <c:crosses val="autoZero"/>
        <c:auto val="1"/>
        <c:lblOffset val="100"/>
        <c:baseTimeUnit val="months"/>
        <c:majorUnit val="3"/>
        <c:majorTimeUnit val="months"/>
      </c:dateAx>
      <c:valAx>
        <c:axId val="732299807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99327"/>
        <c:crosses val="autoZero"/>
        <c:crossBetween val="between"/>
        <c:majorUnit val="1"/>
      </c:valAx>
      <c:valAx>
        <c:axId val="777352112"/>
        <c:scaling>
          <c:orientation val="minMax"/>
          <c:max val="0.2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53552"/>
        <c:crosses val="max"/>
        <c:crossBetween val="between"/>
        <c:majorUnit val="0.1"/>
      </c:valAx>
      <c:dateAx>
        <c:axId val="77735355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7735211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Debit Cards</a:t>
            </a:r>
            <a:r>
              <a:rPr lang="en-IN" baseline="0"/>
              <a:t> - Outstanding (Cr) &amp; QoQ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DC Vol'!$B$97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'Summary DC Vol'!$C$74:$H$74</c:f>
              <c:numCache>
                <c:formatCode>mmm\-yy</c:formatCode>
                <c:ptCount val="6"/>
                <c:pt idx="0">
                  <c:v>45170</c:v>
                </c:pt>
                <c:pt idx="1">
                  <c:v>45261</c:v>
                </c:pt>
                <c:pt idx="2">
                  <c:v>45352</c:v>
                </c:pt>
                <c:pt idx="3">
                  <c:v>45444</c:v>
                </c:pt>
                <c:pt idx="4">
                  <c:v>45536</c:v>
                </c:pt>
                <c:pt idx="5">
                  <c:v>45627</c:v>
                </c:pt>
              </c:numCache>
            </c:numRef>
          </c:cat>
          <c:val>
            <c:numRef>
              <c:f>'Summary DC Vol'!$C$97:$H$97</c:f>
              <c:numCache>
                <c:formatCode>#,##0.0</c:formatCode>
                <c:ptCount val="6"/>
                <c:pt idx="0">
                  <c:v>97.305362299999999</c:v>
                </c:pt>
                <c:pt idx="1">
                  <c:v>97.1274169</c:v>
                </c:pt>
                <c:pt idx="2">
                  <c:v>95.515243100000006</c:v>
                </c:pt>
                <c:pt idx="3">
                  <c:v>97.4773864</c:v>
                </c:pt>
                <c:pt idx="4">
                  <c:v>98.571045999999996</c:v>
                </c:pt>
                <c:pt idx="5">
                  <c:v>97.957176700000005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3-409A-86A0-59780C9D7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32299327"/>
        <c:axId val="732299807"/>
      </c:barChart>
      <c:lineChart>
        <c:grouping val="standard"/>
        <c:varyColors val="0"/>
        <c:ser>
          <c:idx val="1"/>
          <c:order val="1"/>
          <c:tx>
            <c:strRef>
              <c:f>'Summary DC Vol'!$B$98</c:f>
              <c:strCache>
                <c:ptCount val="1"/>
                <c:pt idx="0">
                  <c:v>QoQ Growth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'Summary DC Vol'!$C$74:$H$74</c:f>
              <c:numCache>
                <c:formatCode>mmm\-yy</c:formatCode>
                <c:ptCount val="6"/>
                <c:pt idx="0">
                  <c:v>45170</c:v>
                </c:pt>
                <c:pt idx="1">
                  <c:v>45261</c:v>
                </c:pt>
                <c:pt idx="2">
                  <c:v>45352</c:v>
                </c:pt>
                <c:pt idx="3">
                  <c:v>45444</c:v>
                </c:pt>
                <c:pt idx="4">
                  <c:v>45536</c:v>
                </c:pt>
                <c:pt idx="5">
                  <c:v>45627</c:v>
                </c:pt>
              </c:numCache>
            </c:numRef>
          </c:cat>
          <c:val>
            <c:numRef>
              <c:f>'Summary DC Vol'!$C$98:$H$98</c:f>
              <c:numCache>
                <c:formatCode>0%</c:formatCode>
                <c:ptCount val="6"/>
                <c:pt idx="0">
                  <c:v>-2.2574402501345237E-3</c:v>
                </c:pt>
                <c:pt idx="1">
                  <c:v>-1.8287316936489439E-3</c:v>
                </c:pt>
                <c:pt idx="2">
                  <c:v>-1.6598544998471909E-2</c:v>
                </c:pt>
                <c:pt idx="3">
                  <c:v>2.0542724242932797E-2</c:v>
                </c:pt>
                <c:pt idx="4">
                  <c:v>1.1219623754704866E-2</c:v>
                </c:pt>
                <c:pt idx="5">
                  <c:v>-6.2276837358506976E-3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33-409A-86A0-59780C9D7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7353552"/>
        <c:axId val="777352112"/>
      </c:lineChart>
      <c:dateAx>
        <c:axId val="73229932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99807"/>
        <c:crosses val="autoZero"/>
        <c:auto val="1"/>
        <c:lblOffset val="100"/>
        <c:baseTimeUnit val="months"/>
        <c:majorUnit val="3"/>
        <c:majorTimeUnit val="months"/>
      </c:dateAx>
      <c:valAx>
        <c:axId val="732299807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99327"/>
        <c:crosses val="autoZero"/>
        <c:crossBetween val="between"/>
        <c:majorUnit val="1"/>
      </c:valAx>
      <c:valAx>
        <c:axId val="777352112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53552"/>
        <c:crosses val="max"/>
        <c:crossBetween val="between"/>
        <c:majorUnit val="1.0000000000000002E-2"/>
      </c:valAx>
      <c:dateAx>
        <c:axId val="77735355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7735211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Debit Cards</a:t>
            </a:r>
            <a:r>
              <a:rPr lang="en-IN" baseline="0"/>
              <a:t> - Outstanding (Cr) &amp; QoQ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DC (2)'!$B$104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'Summary DC (2)'!$H$81:$M$81</c:f>
              <c:numCache>
                <c:formatCode>mmm\-yy</c:formatCode>
                <c:ptCount val="6"/>
                <c:pt idx="0">
                  <c:v>45170</c:v>
                </c:pt>
                <c:pt idx="1">
                  <c:v>45261</c:v>
                </c:pt>
                <c:pt idx="2">
                  <c:v>45352</c:v>
                </c:pt>
                <c:pt idx="3">
                  <c:v>45444</c:v>
                </c:pt>
                <c:pt idx="4">
                  <c:v>45536</c:v>
                </c:pt>
                <c:pt idx="5">
                  <c:v>45627</c:v>
                </c:pt>
              </c:numCache>
            </c:numRef>
          </c:cat>
          <c:val>
            <c:numRef>
              <c:f>'Summary DC (2)'!$H$104:$M$104</c:f>
              <c:numCache>
                <c:formatCode>#,##0.0</c:formatCode>
                <c:ptCount val="6"/>
                <c:pt idx="0">
                  <c:v>95.687246099999996</c:v>
                </c:pt>
                <c:pt idx="1">
                  <c:v>97.108577499999996</c:v>
                </c:pt>
                <c:pt idx="2">
                  <c:v>97.328290300000006</c:v>
                </c:pt>
                <c:pt idx="3">
                  <c:v>95.541934600000005</c:v>
                </c:pt>
                <c:pt idx="4">
                  <c:v>95.930971600000007</c:v>
                </c:pt>
                <c:pt idx="5">
                  <c:v>97.971017000000003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F-4BEC-859F-9C33C6DB2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32299327"/>
        <c:axId val="732299807"/>
      </c:barChart>
      <c:lineChart>
        <c:grouping val="standard"/>
        <c:varyColors val="0"/>
        <c:ser>
          <c:idx val="1"/>
          <c:order val="1"/>
          <c:tx>
            <c:strRef>
              <c:f>'Summary DC (2)'!$B$105</c:f>
              <c:strCache>
                <c:ptCount val="1"/>
                <c:pt idx="0">
                  <c:v>QoQ Growth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'Summary DC (2)'!$H$81:$M$81</c:f>
              <c:numCache>
                <c:formatCode>mmm\-yy</c:formatCode>
                <c:ptCount val="6"/>
                <c:pt idx="0">
                  <c:v>45170</c:v>
                </c:pt>
                <c:pt idx="1">
                  <c:v>45261</c:v>
                </c:pt>
                <c:pt idx="2">
                  <c:v>45352</c:v>
                </c:pt>
                <c:pt idx="3">
                  <c:v>45444</c:v>
                </c:pt>
                <c:pt idx="4">
                  <c:v>45536</c:v>
                </c:pt>
                <c:pt idx="5">
                  <c:v>45627</c:v>
                </c:pt>
              </c:numCache>
            </c:numRef>
          </c:cat>
          <c:val>
            <c:numRef>
              <c:f>'Summary DC (2)'!$H$105:$M$105</c:f>
              <c:numCache>
                <c:formatCode>0%</c:formatCode>
                <c:ptCount val="6"/>
                <c:pt idx="0">
                  <c:v>-2.2574402501345237E-3</c:v>
                </c:pt>
                <c:pt idx="1">
                  <c:v>1.4853927330237937E-2</c:v>
                </c:pt>
                <c:pt idx="2">
                  <c:v>2.2625478166438118E-3</c:v>
                </c:pt>
                <c:pt idx="3">
                  <c:v>-1.8353920473624163E-2</c:v>
                </c:pt>
                <c:pt idx="4">
                  <c:v>4.0718978700688968E-3</c:v>
                </c:pt>
                <c:pt idx="5">
                  <c:v>2.1265763975645946E-2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0F-4BEC-859F-9C33C6DB2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7353552"/>
        <c:axId val="777352112"/>
      </c:lineChart>
      <c:dateAx>
        <c:axId val="73229932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99807"/>
        <c:crosses val="autoZero"/>
        <c:auto val="1"/>
        <c:lblOffset val="100"/>
        <c:baseTimeUnit val="months"/>
        <c:majorUnit val="3"/>
        <c:majorTimeUnit val="months"/>
      </c:dateAx>
      <c:valAx>
        <c:axId val="732299807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99327"/>
        <c:crosses val="autoZero"/>
        <c:crossBetween val="between"/>
        <c:majorUnit val="1"/>
      </c:valAx>
      <c:valAx>
        <c:axId val="777352112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53552"/>
        <c:crosses val="max"/>
        <c:crossBetween val="between"/>
        <c:majorUnit val="1.0000000000000002E-2"/>
      </c:valAx>
      <c:dateAx>
        <c:axId val="77735355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7735211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DC (2)'!$C$125</c:f>
              <c:strCache>
                <c:ptCount val="1"/>
                <c:pt idx="0">
                  <c:v>ICICI Bank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'Summary DC (2)'!$D$124:$I$124</c:f>
              <c:numCache>
                <c:formatCode>mmm\-yy</c:formatCode>
                <c:ptCount val="6"/>
                <c:pt idx="0">
                  <c:v>43891</c:v>
                </c:pt>
                <c:pt idx="1">
                  <c:v>44256</c:v>
                </c:pt>
                <c:pt idx="2">
                  <c:v>44650</c:v>
                </c:pt>
                <c:pt idx="3">
                  <c:v>45015</c:v>
                </c:pt>
                <c:pt idx="4">
                  <c:v>45381</c:v>
                </c:pt>
                <c:pt idx="5">
                  <c:v>45746</c:v>
                </c:pt>
              </c:numCache>
            </c:numRef>
          </c:cat>
          <c:val>
            <c:numRef>
              <c:f>'Summary DC (2)'!$D$125:$I$125</c:f>
              <c:numCache>
                <c:formatCode>#,##0.00</c:formatCode>
                <c:ptCount val="6"/>
                <c:pt idx="0">
                  <c:v>46.088262</c:v>
                </c:pt>
                <c:pt idx="1">
                  <c:v>39.001364000000002</c:v>
                </c:pt>
                <c:pt idx="2">
                  <c:v>36.655920000000002</c:v>
                </c:pt>
                <c:pt idx="3">
                  <c:v>32.750633000000001</c:v>
                </c:pt>
                <c:pt idx="4">
                  <c:v>32.311394999999997</c:v>
                </c:pt>
                <c:pt idx="5">
                  <c:v>31.751667000000001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6-4EDE-84BA-6AB36C041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613808"/>
        <c:axId val="17256133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'Summary DC (2)'!$C$127</c15:sqref>
                        </c15:formulaRef>
                      </c:ext>
                    </c:extLst>
                    <c:strCache>
                      <c:ptCount val="1"/>
                      <c:pt idx="0">
                        <c:v>AXIS BANK LTD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'Summary DC (2)'!$D$124:$I$124</c15:sqref>
                        </c15:formulaRef>
                      </c:ext>
                    </c:extLst>
                    <c:numCache>
                      <c:formatCode>mmm\-yy</c:formatCode>
                      <c:ptCount val="6"/>
                      <c:pt idx="0">
                        <c:v>43891</c:v>
                      </c:pt>
                      <c:pt idx="1">
                        <c:v>44256</c:v>
                      </c:pt>
                      <c:pt idx="2">
                        <c:v>44650</c:v>
                      </c:pt>
                      <c:pt idx="3">
                        <c:v>45015</c:v>
                      </c:pt>
                      <c:pt idx="4">
                        <c:v>45381</c:v>
                      </c:pt>
                      <c:pt idx="5">
                        <c:v>45746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'Summary DC (2)'!$D$127:$I$127</c15:sqref>
                        </c15:formulaRef>
                      </c:ext>
                    </c:extLst>
                    <c:numCache>
                      <c:formatCode>#,##0.00</c:formatCode>
                      <c:ptCount val="6"/>
                      <c:pt idx="0">
                        <c:v>24.4879</c:v>
                      </c:pt>
                      <c:pt idx="1">
                        <c:v>23.830172999999998</c:v>
                      </c:pt>
                      <c:pt idx="2">
                        <c:v>27.747647000000001</c:v>
                      </c:pt>
                      <c:pt idx="3">
                        <c:v>30.241706000000001</c:v>
                      </c:pt>
                      <c:pt idx="4">
                        <c:v>34.648677999999997</c:v>
                      </c:pt>
                      <c:pt idx="5">
                        <c:v>39.34252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E56-4EDE-84BA-6AB36C041ED7}"/>
                  </c:ext>
                </c:extLst>
              </c15:ser>
            </c15:filteredBarSeries>
          </c:ext>
        </c:extLst>
      </c:barChart>
      <c:catAx>
        <c:axId val="17256138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13328"/>
        <c:crosses val="autoZero"/>
        <c:auto val="0"/>
        <c:lblAlgn val="ctr"/>
        <c:lblOffset val="100"/>
        <c:noMultiLvlLbl val="0"/>
      </c:catAx>
      <c:valAx>
        <c:axId val="1725613328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1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Axis Bank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'Summary DC (2)'!$C$127</c:f>
              <c:strCache>
                <c:ptCount val="1"/>
                <c:pt idx="0">
                  <c:v>AXIS BANK LTD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DC (2)'!$D$124:$I$124</c:f>
              <c:numCache>
                <c:formatCode>mmm\-yy</c:formatCode>
                <c:ptCount val="6"/>
                <c:pt idx="0">
                  <c:v>43891</c:v>
                </c:pt>
                <c:pt idx="1">
                  <c:v>44256</c:v>
                </c:pt>
                <c:pt idx="2">
                  <c:v>44650</c:v>
                </c:pt>
                <c:pt idx="3">
                  <c:v>45015</c:v>
                </c:pt>
                <c:pt idx="4">
                  <c:v>45381</c:v>
                </c:pt>
                <c:pt idx="5">
                  <c:v>45746</c:v>
                </c:pt>
              </c:numCache>
              <c:extLst xmlns:c15="http://schemas.microsoft.com/office/drawing/2012/chart"/>
            </c:numRef>
          </c:cat>
          <c:val>
            <c:numRef>
              <c:f>'Summary DC (2)'!$D$127:$I$127</c:f>
              <c:numCache>
                <c:formatCode>#,##0.00</c:formatCode>
                <c:ptCount val="6"/>
                <c:pt idx="0">
                  <c:v>24.4879</c:v>
                </c:pt>
                <c:pt idx="1">
                  <c:v>23.830172999999998</c:v>
                </c:pt>
                <c:pt idx="2">
                  <c:v>27.747647000000001</c:v>
                </c:pt>
                <c:pt idx="3">
                  <c:v>30.241706000000001</c:v>
                </c:pt>
                <c:pt idx="4">
                  <c:v>34.648677999999997</c:v>
                </c:pt>
                <c:pt idx="5">
                  <c:v>39.34252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104-4628-A98E-CC3D945A8D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5613808"/>
        <c:axId val="17256133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'Summary DC (2)'!$C$125</c15:sqref>
                        </c15:formulaRef>
                      </c:ext>
                    </c:extLst>
                    <c:strCache>
                      <c:ptCount val="1"/>
                      <c:pt idx="0">
                        <c:v>ICICI Bank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'Summary DC (2)'!$D$124:$I$124</c15:sqref>
                        </c15:formulaRef>
                      </c:ext>
                    </c:extLst>
                    <c:numCache>
                      <c:formatCode>mmm\-yy</c:formatCode>
                      <c:ptCount val="6"/>
                      <c:pt idx="0">
                        <c:v>43891</c:v>
                      </c:pt>
                      <c:pt idx="1">
                        <c:v>44256</c:v>
                      </c:pt>
                      <c:pt idx="2">
                        <c:v>44650</c:v>
                      </c:pt>
                      <c:pt idx="3">
                        <c:v>45015</c:v>
                      </c:pt>
                      <c:pt idx="4">
                        <c:v>45381</c:v>
                      </c:pt>
                      <c:pt idx="5">
                        <c:v>45746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'Summary DC (2)'!$D$125:$I$125</c15:sqref>
                        </c15:formulaRef>
                      </c:ext>
                    </c:extLst>
                    <c:numCache>
                      <c:formatCode>#,##0.00</c:formatCode>
                      <c:ptCount val="6"/>
                      <c:pt idx="0">
                        <c:v>46.088262</c:v>
                      </c:pt>
                      <c:pt idx="1">
                        <c:v>39.001364000000002</c:v>
                      </c:pt>
                      <c:pt idx="2">
                        <c:v>36.655920000000002</c:v>
                      </c:pt>
                      <c:pt idx="3">
                        <c:v>32.750633000000001</c:v>
                      </c:pt>
                      <c:pt idx="4">
                        <c:v>32.311394999999997</c:v>
                      </c:pt>
                      <c:pt idx="5">
                        <c:v>31.751667000000001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104-4628-A98E-CC3D945A8DF6}"/>
                  </c:ext>
                </c:extLst>
              </c15:ser>
            </c15:filteredBarSeries>
          </c:ext>
        </c:extLst>
      </c:barChart>
      <c:catAx>
        <c:axId val="17256138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13328"/>
        <c:crosses val="autoZero"/>
        <c:auto val="0"/>
        <c:lblAlgn val="ctr"/>
        <c:lblOffset val="100"/>
        <c:noMultiLvlLbl val="0"/>
      </c:catAx>
      <c:valAx>
        <c:axId val="172561332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72561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'Summary DC (2)'!$C$126</c:f>
              <c:strCache>
                <c:ptCount val="1"/>
                <c:pt idx="0">
                  <c:v>PNB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'Summary DC (2)'!$D$124:$J$124</c15:sqref>
                  </c15:fullRef>
                </c:ext>
              </c:extLst>
              <c:f>'Summary DC (2)'!$D$124:$I$124</c:f>
              <c:numCache>
                <c:formatCode>mmm\-yy</c:formatCode>
                <c:ptCount val="6"/>
                <c:pt idx="0">
                  <c:v>43891</c:v>
                </c:pt>
                <c:pt idx="1">
                  <c:v>44256</c:v>
                </c:pt>
                <c:pt idx="2">
                  <c:v>44650</c:v>
                </c:pt>
                <c:pt idx="3">
                  <c:v>45015</c:v>
                </c:pt>
                <c:pt idx="4">
                  <c:v>45381</c:v>
                </c:pt>
                <c:pt idx="5">
                  <c:v>45746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DC (2)'!$D$126:$J$126</c15:sqref>
                  </c15:fullRef>
                </c:ext>
              </c:extLst>
              <c:f>'Summary DC (2)'!$D$126:$I$126</c:f>
              <c:numCache>
                <c:formatCode>#,##0.00</c:formatCode>
                <c:ptCount val="6"/>
                <c:pt idx="0">
                  <c:v>24.403555000000001</c:v>
                </c:pt>
                <c:pt idx="1">
                  <c:v>44.403060000000004</c:v>
                </c:pt>
                <c:pt idx="2">
                  <c:v>45.957630999999999</c:v>
                </c:pt>
                <c:pt idx="3">
                  <c:v>40.691768000000003</c:v>
                </c:pt>
                <c:pt idx="4">
                  <c:v>40.08099</c:v>
                </c:pt>
                <c:pt idx="5">
                  <c:v>41.109977000000001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E-4A61-9111-0316FF420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613808"/>
        <c:axId val="17256133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'Summary DC (2)'!$C$125</c15:sqref>
                        </c15:formulaRef>
                      </c:ext>
                    </c:extLst>
                    <c:strCache>
                      <c:ptCount val="1"/>
                      <c:pt idx="0">
                        <c:v>ICICI Bank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'Summary DC (2)'!$D$124:$J$124</c15:sqref>
                        </c15:fullRef>
                        <c15:formulaRef>
                          <c15:sqref>'Summary DC (2)'!$D$124:$I$124</c15:sqref>
                        </c15:formulaRef>
                      </c:ext>
                    </c:extLst>
                    <c:numCache>
                      <c:formatCode>mmm\-yy</c:formatCode>
                      <c:ptCount val="6"/>
                      <c:pt idx="0">
                        <c:v>43891</c:v>
                      </c:pt>
                      <c:pt idx="1">
                        <c:v>44256</c:v>
                      </c:pt>
                      <c:pt idx="2">
                        <c:v>44650</c:v>
                      </c:pt>
                      <c:pt idx="3">
                        <c:v>45015</c:v>
                      </c:pt>
                      <c:pt idx="4">
                        <c:v>45381</c:v>
                      </c:pt>
                      <c:pt idx="5">
                        <c:v>45746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'Summary DC (2)'!$D$125:$J$125</c15:sqref>
                        </c15:fullRef>
                        <c15:formulaRef>
                          <c15:sqref>'Summary DC (2)'!$D$125:$I$125</c15:sqref>
                        </c15:formulaRef>
                      </c:ext>
                    </c:extLst>
                    <c:numCache>
                      <c:formatCode>#,##0.00</c:formatCode>
                      <c:ptCount val="6"/>
                      <c:pt idx="0">
                        <c:v>46.088262</c:v>
                      </c:pt>
                      <c:pt idx="1">
                        <c:v>39.001364000000002</c:v>
                      </c:pt>
                      <c:pt idx="2">
                        <c:v>36.655920000000002</c:v>
                      </c:pt>
                      <c:pt idx="3">
                        <c:v>32.750633000000001</c:v>
                      </c:pt>
                      <c:pt idx="4">
                        <c:v>32.311394999999997</c:v>
                      </c:pt>
                      <c:pt idx="5">
                        <c:v>31.751667000000001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D4E-4A61-9111-0316FF4206D2}"/>
                  </c:ext>
                </c:extLst>
              </c15:ser>
            </c15:filteredBarSeries>
          </c:ext>
        </c:extLst>
      </c:barChart>
      <c:catAx>
        <c:axId val="17256138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13328"/>
        <c:crosses val="autoZero"/>
        <c:auto val="0"/>
        <c:lblAlgn val="ctr"/>
        <c:lblOffset val="100"/>
        <c:noMultiLvlLbl val="0"/>
      </c:catAx>
      <c:valAx>
        <c:axId val="172561332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72561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Credit Cards</a:t>
            </a:r>
            <a:r>
              <a:rPr lang="en-IN" baseline="0"/>
              <a:t> - Outstanding (Cr) &amp; QoQ Growth %</a:t>
            </a:r>
          </a:p>
        </c:rich>
      </c:tx>
      <c:layout>
        <c:manualLayout>
          <c:xMode val="edge"/>
          <c:yMode val="edge"/>
          <c:x val="0.1357500000000000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CC (2)'!$B$104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CC (2)'!$G$81:$L$81</c:f>
              <c:numCache>
                <c:formatCode>mmm\-yy</c:formatCode>
                <c:ptCount val="6"/>
                <c:pt idx="0">
                  <c:v>45170</c:v>
                </c:pt>
                <c:pt idx="1">
                  <c:v>45261</c:v>
                </c:pt>
                <c:pt idx="2">
                  <c:v>45352</c:v>
                </c:pt>
                <c:pt idx="3">
                  <c:v>45444</c:v>
                </c:pt>
                <c:pt idx="4">
                  <c:v>45536</c:v>
                </c:pt>
                <c:pt idx="5">
                  <c:v>45627</c:v>
                </c:pt>
              </c:numCache>
            </c:numRef>
          </c:cat>
          <c:val>
            <c:numRef>
              <c:f>'Summary CC (2)'!$G$104:$L$104</c:f>
              <c:numCache>
                <c:formatCode>#,##0.0</c:formatCode>
                <c:ptCount val="6"/>
                <c:pt idx="0">
                  <c:v>8.6512697999999997</c:v>
                </c:pt>
                <c:pt idx="1">
                  <c:v>8.9873250999999996</c:v>
                </c:pt>
                <c:pt idx="2">
                  <c:v>9.4710816999999992</c:v>
                </c:pt>
                <c:pt idx="3">
                  <c:v>9.9500256999999994</c:v>
                </c:pt>
                <c:pt idx="4">
                  <c:v>10.253975199999999</c:v>
                </c:pt>
                <c:pt idx="5">
                  <c:v>10.4568437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1-417C-8128-857F9E5247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32299327"/>
        <c:axId val="732299807"/>
      </c:barChart>
      <c:lineChart>
        <c:grouping val="standard"/>
        <c:varyColors val="0"/>
        <c:ser>
          <c:idx val="1"/>
          <c:order val="1"/>
          <c:tx>
            <c:strRef>
              <c:f>'Summary CC (2)'!$B$105</c:f>
              <c:strCache>
                <c:ptCount val="1"/>
                <c:pt idx="0">
                  <c:v>QoQ Growth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CC (2)'!$G$81:$L$81</c:f>
              <c:numCache>
                <c:formatCode>mmm\-yy</c:formatCode>
                <c:ptCount val="6"/>
                <c:pt idx="0">
                  <c:v>45170</c:v>
                </c:pt>
                <c:pt idx="1">
                  <c:v>45261</c:v>
                </c:pt>
                <c:pt idx="2">
                  <c:v>45352</c:v>
                </c:pt>
                <c:pt idx="3">
                  <c:v>45444</c:v>
                </c:pt>
                <c:pt idx="4">
                  <c:v>45536</c:v>
                </c:pt>
                <c:pt idx="5">
                  <c:v>45627</c:v>
                </c:pt>
              </c:numCache>
            </c:numRef>
          </c:cat>
          <c:val>
            <c:numRef>
              <c:f>'Summary CC (2)'!$G$105:$L$105</c:f>
              <c:numCache>
                <c:formatCode>0%</c:formatCode>
                <c:ptCount val="6"/>
                <c:pt idx="0">
                  <c:v>-4.6605497233304982E-2</c:v>
                </c:pt>
                <c:pt idx="1">
                  <c:v>3.8844621398814727E-2</c:v>
                </c:pt>
                <c:pt idx="2">
                  <c:v>5.382653844356855E-2</c:v>
                </c:pt>
                <c:pt idx="3">
                  <c:v>5.056909180711644E-2</c:v>
                </c:pt>
                <c:pt idx="4">
                  <c:v>3.0547609540345189E-2</c:v>
                </c:pt>
                <c:pt idx="5">
                  <c:v>1.9784375916961583E-2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41-417C-8128-857F9E5247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7353552"/>
        <c:axId val="777352112"/>
      </c:lineChart>
      <c:dateAx>
        <c:axId val="73229932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99807"/>
        <c:crosses val="autoZero"/>
        <c:auto val="1"/>
        <c:lblOffset val="100"/>
        <c:baseTimeUnit val="months"/>
        <c:majorUnit val="3"/>
        <c:majorTimeUnit val="months"/>
      </c:dateAx>
      <c:valAx>
        <c:axId val="732299807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99327"/>
        <c:crosses val="autoZero"/>
        <c:crossBetween val="between"/>
        <c:majorUnit val="1"/>
      </c:valAx>
      <c:valAx>
        <c:axId val="777352112"/>
        <c:scaling>
          <c:orientation val="minMax"/>
          <c:max val="0.2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353552"/>
        <c:crosses val="max"/>
        <c:crossBetween val="between"/>
        <c:majorUnit val="0.1"/>
      </c:valAx>
      <c:dateAx>
        <c:axId val="77735355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7735211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DC'!$B$75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'Summary DC'!$C$74:$AI$74</c:f>
              <c:numCache>
                <c:formatCode>mmm\-yy</c:formatCode>
                <c:ptCount val="33"/>
                <c:pt idx="0">
                  <c:v>44562</c:v>
                </c:pt>
                <c:pt idx="1">
                  <c:v>44619</c:v>
                </c:pt>
                <c:pt idx="2">
                  <c:v>44650</c:v>
                </c:pt>
                <c:pt idx="3">
                  <c:v>44680</c:v>
                </c:pt>
                <c:pt idx="4">
                  <c:v>44711</c:v>
                </c:pt>
                <c:pt idx="5">
                  <c:v>44741</c:v>
                </c:pt>
                <c:pt idx="6">
                  <c:v>44772</c:v>
                </c:pt>
                <c:pt idx="7">
                  <c:v>44803</c:v>
                </c:pt>
                <c:pt idx="8">
                  <c:v>44833</c:v>
                </c:pt>
                <c:pt idx="9">
                  <c:v>44864</c:v>
                </c:pt>
                <c:pt idx="10">
                  <c:v>44894</c:v>
                </c:pt>
                <c:pt idx="11">
                  <c:v>44925</c:v>
                </c:pt>
                <c:pt idx="12">
                  <c:v>44956</c:v>
                </c:pt>
                <c:pt idx="13">
                  <c:v>44984</c:v>
                </c:pt>
                <c:pt idx="14">
                  <c:v>45015</c:v>
                </c:pt>
                <c:pt idx="15">
                  <c:v>45045</c:v>
                </c:pt>
                <c:pt idx="16">
                  <c:v>45076</c:v>
                </c:pt>
                <c:pt idx="17">
                  <c:v>45106</c:v>
                </c:pt>
                <c:pt idx="18">
                  <c:v>45137</c:v>
                </c:pt>
                <c:pt idx="19">
                  <c:v>45168</c:v>
                </c:pt>
                <c:pt idx="20">
                  <c:v>45198</c:v>
                </c:pt>
                <c:pt idx="21">
                  <c:v>45229</c:v>
                </c:pt>
                <c:pt idx="22">
                  <c:v>45259</c:v>
                </c:pt>
                <c:pt idx="23">
                  <c:v>45290</c:v>
                </c:pt>
                <c:pt idx="24">
                  <c:v>45321</c:v>
                </c:pt>
                <c:pt idx="25">
                  <c:v>45350</c:v>
                </c:pt>
                <c:pt idx="26">
                  <c:v>45381</c:v>
                </c:pt>
                <c:pt idx="27">
                  <c:v>45411</c:v>
                </c:pt>
                <c:pt idx="28">
                  <c:v>45442</c:v>
                </c:pt>
                <c:pt idx="29">
                  <c:v>45472</c:v>
                </c:pt>
                <c:pt idx="30">
                  <c:v>45503</c:v>
                </c:pt>
                <c:pt idx="31">
                  <c:v>45534</c:v>
                </c:pt>
                <c:pt idx="32">
                  <c:v>45564</c:v>
                </c:pt>
              </c:numCache>
            </c:numRef>
          </c:cat>
          <c:val>
            <c:numRef>
              <c:f>'Summary DC'!$C$75:$AI$75</c:f>
              <c:numCache>
                <c:formatCode>#,##0.0</c:formatCode>
                <c:ptCount val="33"/>
                <c:pt idx="0">
                  <c:v>940.928583</c:v>
                </c:pt>
                <c:pt idx="1">
                  <c:v>935.06591400000002</c:v>
                </c:pt>
                <c:pt idx="2">
                  <c:v>917.665707</c:v>
                </c:pt>
                <c:pt idx="3">
                  <c:v>920.51755100000003</c:v>
                </c:pt>
                <c:pt idx="4">
                  <c:v>917.62127999999996</c:v>
                </c:pt>
                <c:pt idx="5">
                  <c:v>915.45110399999999</c:v>
                </c:pt>
                <c:pt idx="6">
                  <c:v>928.13449400000002</c:v>
                </c:pt>
                <c:pt idx="7">
                  <c:v>935.02595899999994</c:v>
                </c:pt>
                <c:pt idx="8">
                  <c:v>938.53789800000004</c:v>
                </c:pt>
                <c:pt idx="9">
                  <c:v>944.23166400000002</c:v>
                </c:pt>
                <c:pt idx="10">
                  <c:v>947.72888</c:v>
                </c:pt>
                <c:pt idx="11">
                  <c:v>939.46589200000005</c:v>
                </c:pt>
                <c:pt idx="12">
                  <c:v>945.58108800000002</c:v>
                </c:pt>
                <c:pt idx="13">
                  <c:v>954.12154899999996</c:v>
                </c:pt>
                <c:pt idx="14">
                  <c:v>961.25876400000004</c:v>
                </c:pt>
                <c:pt idx="15">
                  <c:v>967.01180599999998</c:v>
                </c:pt>
                <c:pt idx="16">
                  <c:v>973.92623500000002</c:v>
                </c:pt>
                <c:pt idx="17">
                  <c:v>975.83313099999998</c:v>
                </c:pt>
                <c:pt idx="18">
                  <c:v>970.74052600000005</c:v>
                </c:pt>
                <c:pt idx="19">
                  <c:v>978.05692099999999</c:v>
                </c:pt>
                <c:pt idx="20">
                  <c:v>978.28620100000001</c:v>
                </c:pt>
                <c:pt idx="21">
                  <c:v>980.17074600000001</c:v>
                </c:pt>
                <c:pt idx="22">
                  <c:v>976.56944099999998</c:v>
                </c:pt>
                <c:pt idx="23">
                  <c:v>960.88069399999995</c:v>
                </c:pt>
                <c:pt idx="24">
                  <c:v>957.56554500000004</c:v>
                </c:pt>
                <c:pt idx="25">
                  <c:v>960.67082400000004</c:v>
                </c:pt>
                <c:pt idx="26">
                  <c:v>964.919399</c:v>
                </c:pt>
                <c:pt idx="27">
                  <c:v>969.41530299999999</c:v>
                </c:pt>
                <c:pt idx="28">
                  <c:v>974.773864</c:v>
                </c:pt>
                <c:pt idx="29">
                  <c:v>979.71016999999995</c:v>
                </c:pt>
                <c:pt idx="30">
                  <c:v>980.46189800000002</c:v>
                </c:pt>
                <c:pt idx="31">
                  <c:v>985.71046000000001</c:v>
                </c:pt>
                <c:pt idx="32">
                  <c:v>990.71787500000005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A-4594-BA44-1A42A1B4A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4553888"/>
        <c:axId val="1919320400"/>
      </c:barChart>
      <c:lineChart>
        <c:grouping val="standard"/>
        <c:varyColors val="0"/>
        <c:ser>
          <c:idx val="1"/>
          <c:order val="1"/>
          <c:tx>
            <c:strRef>
              <c:f>'Summary DC'!$B$76</c:f>
              <c:strCache>
                <c:ptCount val="1"/>
                <c:pt idx="0">
                  <c:v>MoM Addition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'Summary DC'!$C$74:$AI$74</c:f>
              <c:numCache>
                <c:formatCode>mmm\-yy</c:formatCode>
                <c:ptCount val="33"/>
                <c:pt idx="0">
                  <c:v>44562</c:v>
                </c:pt>
                <c:pt idx="1">
                  <c:v>44619</c:v>
                </c:pt>
                <c:pt idx="2">
                  <c:v>44650</c:v>
                </c:pt>
                <c:pt idx="3">
                  <c:v>44680</c:v>
                </c:pt>
                <c:pt idx="4">
                  <c:v>44711</c:v>
                </c:pt>
                <c:pt idx="5">
                  <c:v>44741</c:v>
                </c:pt>
                <c:pt idx="6">
                  <c:v>44772</c:v>
                </c:pt>
                <c:pt idx="7">
                  <c:v>44803</c:v>
                </c:pt>
                <c:pt idx="8">
                  <c:v>44833</c:v>
                </c:pt>
                <c:pt idx="9">
                  <c:v>44864</c:v>
                </c:pt>
                <c:pt idx="10">
                  <c:v>44894</c:v>
                </c:pt>
                <c:pt idx="11">
                  <c:v>44925</c:v>
                </c:pt>
                <c:pt idx="12">
                  <c:v>44956</c:v>
                </c:pt>
                <c:pt idx="13">
                  <c:v>44984</c:v>
                </c:pt>
                <c:pt idx="14">
                  <c:v>45015</c:v>
                </c:pt>
                <c:pt idx="15">
                  <c:v>45045</c:v>
                </c:pt>
                <c:pt idx="16">
                  <c:v>45076</c:v>
                </c:pt>
                <c:pt idx="17">
                  <c:v>45106</c:v>
                </c:pt>
                <c:pt idx="18">
                  <c:v>45137</c:v>
                </c:pt>
                <c:pt idx="19">
                  <c:v>45168</c:v>
                </c:pt>
                <c:pt idx="20">
                  <c:v>45198</c:v>
                </c:pt>
                <c:pt idx="21">
                  <c:v>45229</c:v>
                </c:pt>
                <c:pt idx="22">
                  <c:v>45259</c:v>
                </c:pt>
                <c:pt idx="23">
                  <c:v>45290</c:v>
                </c:pt>
                <c:pt idx="24">
                  <c:v>45321</c:v>
                </c:pt>
                <c:pt idx="25">
                  <c:v>45350</c:v>
                </c:pt>
                <c:pt idx="26">
                  <c:v>45381</c:v>
                </c:pt>
                <c:pt idx="27">
                  <c:v>45411</c:v>
                </c:pt>
                <c:pt idx="28">
                  <c:v>45442</c:v>
                </c:pt>
                <c:pt idx="29">
                  <c:v>45472</c:v>
                </c:pt>
                <c:pt idx="30">
                  <c:v>45503</c:v>
                </c:pt>
                <c:pt idx="31">
                  <c:v>45534</c:v>
                </c:pt>
                <c:pt idx="32">
                  <c:v>45564</c:v>
                </c:pt>
              </c:numCache>
            </c:numRef>
          </c:cat>
          <c:val>
            <c:numRef>
              <c:f>'Summary DC'!$C$76:$AI$76</c:f>
              <c:numCache>
                <c:formatCode>0.0%</c:formatCode>
                <c:ptCount val="33"/>
                <c:pt idx="0">
                  <c:v>0</c:v>
                </c:pt>
                <c:pt idx="1">
                  <c:v>-6.230726864846492E-3</c:v>
                </c:pt>
                <c:pt idx="2">
                  <c:v>-1.8608535226747658E-2</c:v>
                </c:pt>
                <c:pt idx="3">
                  <c:v>3.107715563789748E-3</c:v>
                </c:pt>
                <c:pt idx="4">
                  <c:v>-3.1463506555129417E-3</c:v>
                </c:pt>
                <c:pt idx="5">
                  <c:v>-2.3650018229742775E-3</c:v>
                </c:pt>
                <c:pt idx="6">
                  <c:v>1.385479786367716E-2</c:v>
                </c:pt>
                <c:pt idx="7">
                  <c:v>7.4250715220158803E-3</c:v>
                </c:pt>
                <c:pt idx="8">
                  <c:v>3.7559802123097175E-3</c:v>
                </c:pt>
                <c:pt idx="9">
                  <c:v>6.0666340827932874E-3</c:v>
                </c:pt>
                <c:pt idx="10">
                  <c:v>3.7037690360699482E-3</c:v>
                </c:pt>
                <c:pt idx="11">
                  <c:v>-8.7187255494419746E-3</c:v>
                </c:pt>
                <c:pt idx="12">
                  <c:v>6.5092262019024183E-3</c:v>
                </c:pt>
                <c:pt idx="13">
                  <c:v>9.0319710370518891E-3</c:v>
                </c:pt>
                <c:pt idx="14">
                  <c:v>7.480404365125537E-3</c:v>
                </c:pt>
                <c:pt idx="15">
                  <c:v>5.9849046016084984E-3</c:v>
                </c:pt>
                <c:pt idx="16">
                  <c:v>7.1503046365082312E-3</c:v>
                </c:pt>
                <c:pt idx="17">
                  <c:v>1.9579470512980368E-3</c:v>
                </c:pt>
                <c:pt idx="18">
                  <c:v>-5.2187252494504399E-3</c:v>
                </c:pt>
                <c:pt idx="19">
                  <c:v>7.5369213544094205E-3</c:v>
                </c:pt>
                <c:pt idx="20">
                  <c:v>2.344239840004203E-4</c:v>
                </c:pt>
                <c:pt idx="21">
                  <c:v>1.9263738955672682E-3</c:v>
                </c:pt>
                <c:pt idx="22">
                  <c:v>-3.6741608691104322E-3</c:v>
                </c:pt>
                <c:pt idx="23">
                  <c:v>-1.6065162743506334E-2</c:v>
                </c:pt>
                <c:pt idx="24">
                  <c:v>-3.4501151086713255E-3</c:v>
                </c:pt>
                <c:pt idx="25">
                  <c:v>3.2428892374150031E-3</c:v>
                </c:pt>
                <c:pt idx="26">
                  <c:v>4.4225086198725894E-3</c:v>
                </c:pt>
                <c:pt idx="27">
                  <c:v>4.6593570454271926E-3</c:v>
                </c:pt>
                <c:pt idx="28">
                  <c:v>5.5276216327688754E-3</c:v>
                </c:pt>
                <c:pt idx="29">
                  <c:v>5.0640524764828942E-3</c:v>
                </c:pt>
                <c:pt idx="30">
                  <c:v>7.6729631172445245E-4</c:v>
                </c:pt>
                <c:pt idx="31">
                  <c:v>5.3531524383623186E-3</c:v>
                </c:pt>
                <c:pt idx="32">
                  <c:v>5.0800059481970194E-3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A-4594-BA44-1A42A1B4A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22160"/>
        <c:axId val="109320240"/>
      </c:lineChart>
      <c:dateAx>
        <c:axId val="1364553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320400"/>
        <c:crosses val="autoZero"/>
        <c:auto val="1"/>
        <c:lblOffset val="100"/>
        <c:baseTimeUnit val="months"/>
      </c:dateAx>
      <c:valAx>
        <c:axId val="1919320400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553888"/>
        <c:crosses val="autoZero"/>
        <c:crossBetween val="between"/>
      </c:valAx>
      <c:valAx>
        <c:axId val="10932024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22160"/>
        <c:crosses val="max"/>
        <c:crossBetween val="between"/>
      </c:valAx>
      <c:dateAx>
        <c:axId val="10932216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0932024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CC'!$B$75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12-494D-A677-F93DE5B3413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12-494D-A677-F93DE5B3413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12-494D-A677-F93DE5B3413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E12-494D-A677-F93DE5B3413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E12-494D-A677-F93DE5B3413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E12-494D-A677-F93DE5B3413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12-494D-A677-F93DE5B3413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E12-494D-A677-F93DE5B3413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12-494D-A677-F93DE5B341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CC'!$C$3:$AI$3</c:f>
              <c:numCache>
                <c:formatCode>mmm\-yy</c:formatCode>
                <c:ptCount val="33"/>
                <c:pt idx="0">
                  <c:v>44562</c:v>
                </c:pt>
                <c:pt idx="1">
                  <c:v>44619</c:v>
                </c:pt>
                <c:pt idx="2">
                  <c:v>44650</c:v>
                </c:pt>
                <c:pt idx="3">
                  <c:v>44680</c:v>
                </c:pt>
                <c:pt idx="4">
                  <c:v>44711</c:v>
                </c:pt>
                <c:pt idx="5">
                  <c:v>44741</c:v>
                </c:pt>
                <c:pt idx="6">
                  <c:v>44772</c:v>
                </c:pt>
                <c:pt idx="7">
                  <c:v>44803</c:v>
                </c:pt>
                <c:pt idx="8">
                  <c:v>44833</c:v>
                </c:pt>
                <c:pt idx="9">
                  <c:v>44864</c:v>
                </c:pt>
                <c:pt idx="10">
                  <c:v>44894</c:v>
                </c:pt>
                <c:pt idx="11">
                  <c:v>44925</c:v>
                </c:pt>
                <c:pt idx="12">
                  <c:v>44956</c:v>
                </c:pt>
                <c:pt idx="13">
                  <c:v>44984</c:v>
                </c:pt>
                <c:pt idx="14">
                  <c:v>45015</c:v>
                </c:pt>
                <c:pt idx="15">
                  <c:v>45045</c:v>
                </c:pt>
                <c:pt idx="16">
                  <c:v>45076</c:v>
                </c:pt>
                <c:pt idx="17">
                  <c:v>45106</c:v>
                </c:pt>
                <c:pt idx="18">
                  <c:v>45137</c:v>
                </c:pt>
                <c:pt idx="19">
                  <c:v>45168</c:v>
                </c:pt>
                <c:pt idx="20">
                  <c:v>45198</c:v>
                </c:pt>
                <c:pt idx="21">
                  <c:v>45229</c:v>
                </c:pt>
                <c:pt idx="22">
                  <c:v>45259</c:v>
                </c:pt>
                <c:pt idx="23">
                  <c:v>45290</c:v>
                </c:pt>
                <c:pt idx="24">
                  <c:v>45321</c:v>
                </c:pt>
                <c:pt idx="25">
                  <c:v>45350</c:v>
                </c:pt>
                <c:pt idx="26">
                  <c:v>45381</c:v>
                </c:pt>
                <c:pt idx="27">
                  <c:v>45411</c:v>
                </c:pt>
                <c:pt idx="28">
                  <c:v>45442</c:v>
                </c:pt>
                <c:pt idx="29">
                  <c:v>45472</c:v>
                </c:pt>
                <c:pt idx="30">
                  <c:v>45503</c:v>
                </c:pt>
                <c:pt idx="31">
                  <c:v>45534</c:v>
                </c:pt>
                <c:pt idx="32">
                  <c:v>45564</c:v>
                </c:pt>
              </c:numCache>
            </c:numRef>
          </c:cat>
          <c:val>
            <c:numRef>
              <c:f>'Summary CC'!$C$75:$AI$75</c:f>
              <c:numCache>
                <c:formatCode>#,##0.0</c:formatCode>
                <c:ptCount val="33"/>
                <c:pt idx="0">
                  <c:v>70.252069000000006</c:v>
                </c:pt>
                <c:pt idx="1">
                  <c:v>71.707614000000007</c:v>
                </c:pt>
                <c:pt idx="2">
                  <c:v>73.627330000000001</c:v>
                </c:pt>
                <c:pt idx="3">
                  <c:v>75.166068999999993</c:v>
                </c:pt>
                <c:pt idx="4">
                  <c:v>76.876980000000003</c:v>
                </c:pt>
                <c:pt idx="5">
                  <c:v>78.722617</c:v>
                </c:pt>
                <c:pt idx="6">
                  <c:v>80.255722000000006</c:v>
                </c:pt>
                <c:pt idx="7">
                  <c:v>77.991468999999995</c:v>
                </c:pt>
                <c:pt idx="8">
                  <c:v>77.701744000000005</c:v>
                </c:pt>
                <c:pt idx="9">
                  <c:v>79.367754000000005</c:v>
                </c:pt>
                <c:pt idx="10">
                  <c:v>80.606318999999999</c:v>
                </c:pt>
                <c:pt idx="11">
                  <c:v>81.186874000000003</c:v>
                </c:pt>
                <c:pt idx="12">
                  <c:v>82.452028999999996</c:v>
                </c:pt>
                <c:pt idx="13">
                  <c:v>83.365756000000005</c:v>
                </c:pt>
                <c:pt idx="14">
                  <c:v>85.303237999999993</c:v>
                </c:pt>
                <c:pt idx="15">
                  <c:v>86.512698</c:v>
                </c:pt>
                <c:pt idx="16">
                  <c:v>87.747310999999996</c:v>
                </c:pt>
                <c:pt idx="17">
                  <c:v>88.682355999999999</c:v>
                </c:pt>
                <c:pt idx="18">
                  <c:v>89.873250999999996</c:v>
                </c:pt>
                <c:pt idx="19">
                  <c:v>91.278256999999996</c:v>
                </c:pt>
                <c:pt idx="20">
                  <c:v>93.017482000000001</c:v>
                </c:pt>
                <c:pt idx="21">
                  <c:v>94.710817000000006</c:v>
                </c:pt>
                <c:pt idx="22">
                  <c:v>96.001382000000007</c:v>
                </c:pt>
                <c:pt idx="23">
                  <c:v>97.904611000000003</c:v>
                </c:pt>
                <c:pt idx="24">
                  <c:v>99.500257000000005</c:v>
                </c:pt>
                <c:pt idx="25">
                  <c:v>100.600166</c:v>
                </c:pt>
                <c:pt idx="26">
                  <c:v>101.802736</c:v>
                </c:pt>
                <c:pt idx="27">
                  <c:v>102.53975199999999</c:v>
                </c:pt>
                <c:pt idx="28">
                  <c:v>103.300377</c:v>
                </c:pt>
                <c:pt idx="29">
                  <c:v>103.813018</c:v>
                </c:pt>
                <c:pt idx="30">
                  <c:v>104.568437</c:v>
                </c:pt>
                <c:pt idx="31">
                  <c:v>105.49213899999999</c:v>
                </c:pt>
                <c:pt idx="32">
                  <c:v>106.11337399999999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2-494D-A677-F93DE5B341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33114800"/>
        <c:axId val="1233115280"/>
      </c:barChart>
      <c:lineChart>
        <c:grouping val="standard"/>
        <c:varyColors val="0"/>
        <c:ser>
          <c:idx val="1"/>
          <c:order val="1"/>
          <c:tx>
            <c:strRef>
              <c:f>'Summary CC'!$B$76</c:f>
              <c:strCache>
                <c:ptCount val="1"/>
                <c:pt idx="0">
                  <c:v>MoM Addition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CC'!$C$3:$AI$3</c:f>
              <c:numCache>
                <c:formatCode>mmm\-yy</c:formatCode>
                <c:ptCount val="33"/>
                <c:pt idx="0">
                  <c:v>44562</c:v>
                </c:pt>
                <c:pt idx="1">
                  <c:v>44619</c:v>
                </c:pt>
                <c:pt idx="2">
                  <c:v>44650</c:v>
                </c:pt>
                <c:pt idx="3">
                  <c:v>44680</c:v>
                </c:pt>
                <c:pt idx="4">
                  <c:v>44711</c:v>
                </c:pt>
                <c:pt idx="5">
                  <c:v>44741</c:v>
                </c:pt>
                <c:pt idx="6">
                  <c:v>44772</c:v>
                </c:pt>
                <c:pt idx="7">
                  <c:v>44803</c:v>
                </c:pt>
                <c:pt idx="8">
                  <c:v>44833</c:v>
                </c:pt>
                <c:pt idx="9">
                  <c:v>44864</c:v>
                </c:pt>
                <c:pt idx="10">
                  <c:v>44894</c:v>
                </c:pt>
                <c:pt idx="11">
                  <c:v>44925</c:v>
                </c:pt>
                <c:pt idx="12">
                  <c:v>44956</c:v>
                </c:pt>
                <c:pt idx="13">
                  <c:v>44984</c:v>
                </c:pt>
                <c:pt idx="14">
                  <c:v>45015</c:v>
                </c:pt>
                <c:pt idx="15">
                  <c:v>45045</c:v>
                </c:pt>
                <c:pt idx="16">
                  <c:v>45076</c:v>
                </c:pt>
                <c:pt idx="17">
                  <c:v>45106</c:v>
                </c:pt>
                <c:pt idx="18">
                  <c:v>45137</c:v>
                </c:pt>
                <c:pt idx="19">
                  <c:v>45168</c:v>
                </c:pt>
                <c:pt idx="20">
                  <c:v>45198</c:v>
                </c:pt>
                <c:pt idx="21">
                  <c:v>45229</c:v>
                </c:pt>
                <c:pt idx="22">
                  <c:v>45259</c:v>
                </c:pt>
                <c:pt idx="23">
                  <c:v>45290</c:v>
                </c:pt>
                <c:pt idx="24">
                  <c:v>45321</c:v>
                </c:pt>
                <c:pt idx="25">
                  <c:v>45350</c:v>
                </c:pt>
                <c:pt idx="26">
                  <c:v>45381</c:v>
                </c:pt>
                <c:pt idx="27">
                  <c:v>45411</c:v>
                </c:pt>
                <c:pt idx="28">
                  <c:v>45442</c:v>
                </c:pt>
                <c:pt idx="29">
                  <c:v>45472</c:v>
                </c:pt>
                <c:pt idx="30">
                  <c:v>45503</c:v>
                </c:pt>
                <c:pt idx="31">
                  <c:v>45534</c:v>
                </c:pt>
                <c:pt idx="32">
                  <c:v>45564</c:v>
                </c:pt>
              </c:numCache>
            </c:numRef>
          </c:cat>
          <c:val>
            <c:numRef>
              <c:f>'Summary CC'!$C$76:$AI$76</c:f>
              <c:numCache>
                <c:formatCode>0.0%</c:formatCode>
                <c:ptCount val="33"/>
                <c:pt idx="0">
                  <c:v>0</c:v>
                </c:pt>
                <c:pt idx="1">
                  <c:v>2.0718891567449882E-2</c:v>
                </c:pt>
                <c:pt idx="2">
                  <c:v>2.6771438804253034E-2</c:v>
                </c:pt>
                <c:pt idx="3">
                  <c:v>2.0899019426617871E-2</c:v>
                </c:pt>
                <c:pt idx="4">
                  <c:v>2.2761746393841653E-2</c:v>
                </c:pt>
                <c:pt idx="5">
                  <c:v>2.4007667835026725E-2</c:v>
                </c:pt>
                <c:pt idx="6">
                  <c:v>1.9474771780008338E-2</c:v>
                </c:pt>
                <c:pt idx="7">
                  <c:v>-2.8212979007278705E-2</c:v>
                </c:pt>
                <c:pt idx="8">
                  <c:v>-3.7148293744794225E-3</c:v>
                </c:pt>
                <c:pt idx="9">
                  <c:v>2.1441088889845306E-2</c:v>
                </c:pt>
                <c:pt idx="10">
                  <c:v>1.5605393092010589E-2</c:v>
                </c:pt>
                <c:pt idx="11">
                  <c:v>7.2023509720124945E-3</c:v>
                </c:pt>
                <c:pt idx="12">
                  <c:v>1.5583245636480614E-2</c:v>
                </c:pt>
                <c:pt idx="13">
                  <c:v>1.1081922556448021E-2</c:v>
                </c:pt>
                <c:pt idx="14">
                  <c:v>2.3240741678153709E-2</c:v>
                </c:pt>
                <c:pt idx="15">
                  <c:v>1.4178359794501549E-2</c:v>
                </c:pt>
                <c:pt idx="16">
                  <c:v>1.4270887725637671E-2</c:v>
                </c:pt>
                <c:pt idx="17">
                  <c:v>1.0656110020283105E-2</c:v>
                </c:pt>
                <c:pt idx="18">
                  <c:v>1.3428770430952364E-2</c:v>
                </c:pt>
                <c:pt idx="19">
                  <c:v>1.5633194352789204E-2</c:v>
                </c:pt>
                <c:pt idx="20">
                  <c:v>1.9054099597892282E-2</c:v>
                </c:pt>
                <c:pt idx="21">
                  <c:v>1.8204481174839859E-2</c:v>
                </c:pt>
                <c:pt idx="22">
                  <c:v>1.3626373849145557E-2</c:v>
                </c:pt>
                <c:pt idx="23">
                  <c:v>1.982501668569725E-2</c:v>
                </c:pt>
                <c:pt idx="24">
                  <c:v>1.6297965782224422E-2</c:v>
                </c:pt>
                <c:pt idx="25">
                  <c:v>1.1054333256646842E-2</c:v>
                </c:pt>
                <c:pt idx="26">
                  <c:v>1.1953956417924738E-2</c:v>
                </c:pt>
                <c:pt idx="27">
                  <c:v>7.2396482546401852E-3</c:v>
                </c:pt>
                <c:pt idx="28">
                  <c:v>7.4178548822705359E-3</c:v>
                </c:pt>
                <c:pt idx="29">
                  <c:v>4.9626246765779314E-3</c:v>
                </c:pt>
                <c:pt idx="30">
                  <c:v>7.2767270863851596E-3</c:v>
                </c:pt>
                <c:pt idx="31">
                  <c:v>8.8334685541870961E-3</c:v>
                </c:pt>
                <c:pt idx="32">
                  <c:v>5.8889222068005953E-3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12-494D-A677-F93DE5B341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43372160"/>
        <c:axId val="1243371200"/>
      </c:lineChart>
      <c:dateAx>
        <c:axId val="12331148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115280"/>
        <c:crosses val="autoZero"/>
        <c:auto val="1"/>
        <c:lblOffset val="100"/>
        <c:baseTimeUnit val="months"/>
      </c:dateAx>
      <c:valAx>
        <c:axId val="1233115280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114800"/>
        <c:crosses val="autoZero"/>
        <c:crossBetween val="between"/>
      </c:valAx>
      <c:valAx>
        <c:axId val="1243371200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372160"/>
        <c:crosses val="max"/>
        <c:crossBetween val="between"/>
      </c:valAx>
      <c:dateAx>
        <c:axId val="124337216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24337120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103</xdr:row>
      <xdr:rowOff>167640</xdr:rowOff>
    </xdr:from>
    <xdr:to>
      <xdr:col>7</xdr:col>
      <xdr:colOff>518160</xdr:colOff>
      <xdr:row>116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B2B9EF-E9D7-4D19-B2E5-ED5797907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472446</xdr:colOff>
      <xdr:row>99</xdr:row>
      <xdr:rowOff>118110</xdr:rowOff>
    </xdr:from>
    <xdr:to>
      <xdr:col>5</xdr:col>
      <xdr:colOff>236226</xdr:colOff>
      <xdr:row>114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11CD31-A8D3-4E4F-ACAE-55E47B11C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472446</xdr:colOff>
      <xdr:row>106</xdr:row>
      <xdr:rowOff>118110</xdr:rowOff>
    </xdr:from>
    <xdr:to>
      <xdr:col>10</xdr:col>
      <xdr:colOff>236226</xdr:colOff>
      <xdr:row>121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41BA7-AD38-4562-E302-5A5FB12B9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1177290</xdr:colOff>
      <xdr:row>130</xdr:row>
      <xdr:rowOff>110490</xdr:rowOff>
    </xdr:from>
    <xdr:to>
      <xdr:col>5</xdr:col>
      <xdr:colOff>773430</xdr:colOff>
      <xdr:row>145</xdr:row>
      <xdr:rowOff>110490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6A70C6E7-BC37-256F-DD6B-9478D2046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632460</xdr:colOff>
      <xdr:row>147</xdr:row>
      <xdr:rowOff>45720</xdr:rowOff>
    </xdr:from>
    <xdr:to>
      <xdr:col>5</xdr:col>
      <xdr:colOff>228600</xdr:colOff>
      <xdr:row>162</xdr:row>
      <xdr:rowOff>45720</xdr:rowOff>
    </xdr:to>
    <xdr:graphicFrame macro="">
      <xdr:nvGraphicFramePr>
        <xdr:cNvPr id="37" name="Chart 3">
          <a:extLst>
            <a:ext uri="{FF2B5EF4-FFF2-40B4-BE49-F238E27FC236}">
              <a16:creationId xmlns:a16="http://schemas.microsoft.com/office/drawing/2014/main" id="{E78BA8D4-42CE-41DB-926E-E08C66F0A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883920</xdr:colOff>
      <xdr:row>130</xdr:row>
      <xdr:rowOff>15240</xdr:rowOff>
    </xdr:from>
    <xdr:to>
      <xdr:col>10</xdr:col>
      <xdr:colOff>441960</xdr:colOff>
      <xdr:row>145</xdr:row>
      <xdr:rowOff>15240</xdr:rowOff>
    </xdr:to>
    <xdr:graphicFrame macro="">
      <xdr:nvGraphicFramePr>
        <xdr:cNvPr id="45" name="Chart 4">
          <a:extLst>
            <a:ext uri="{FF2B5EF4-FFF2-40B4-BE49-F238E27FC236}">
              <a16:creationId xmlns:a16="http://schemas.microsoft.com/office/drawing/2014/main" id="{A300F272-1E4C-4A4C-BC71-27BA7B130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777240</xdr:colOff>
      <xdr:row>110</xdr:row>
      <xdr:rowOff>167640</xdr:rowOff>
    </xdr:from>
    <xdr:to>
      <xdr:col>11</xdr:col>
      <xdr:colOff>518160</xdr:colOff>
      <xdr:row>123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5963A0-EBB1-4C81-8237-25EB831F1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552456</xdr:colOff>
      <xdr:row>76</xdr:row>
      <xdr:rowOff>149225</xdr:rowOff>
    </xdr:from>
    <xdr:to>
      <xdr:col>7</xdr:col>
      <xdr:colOff>774706</xdr:colOff>
      <xdr:row>91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23169B-088D-3808-542B-F576B30C1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285756</xdr:colOff>
      <xdr:row>79</xdr:row>
      <xdr:rowOff>9525</xdr:rowOff>
    </xdr:from>
    <xdr:to>
      <xdr:col>10</xdr:col>
      <xdr:colOff>749300</xdr:colOff>
      <xdr:row>93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8C8B4-6490-F672-477B-C4E4DC152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rasadsonawane\Downloads\Monthly%20Cards%20Statistics%20Data%20March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BI/Card%20Statistics/Data/2022%20Feb/2022%20Fe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BI\Card%20Statistics\Data\2022%20July\2022%20July%20Cards%20Statistic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RBI/Card%20Statistics/Data/2022%20August/2022%20August%20Cards%20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wnloaded Data"/>
      <sheetName val="March 2020 Data"/>
      <sheetName val="February 2020 Data"/>
      <sheetName val="Difference Mar-Feb 2020 Data"/>
    </sheetNames>
    <sheetDataSet>
      <sheetData sheetId="0" refreshError="1">
        <row r="8">
          <cell r="E8">
            <v>869</v>
          </cell>
          <cell r="F8">
            <v>94</v>
          </cell>
          <cell r="G8">
            <v>3286</v>
          </cell>
          <cell r="H8">
            <v>0</v>
          </cell>
          <cell r="J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6873972</v>
          </cell>
          <cell r="V8">
            <v>287265</v>
          </cell>
          <cell r="W8">
            <v>4832966</v>
          </cell>
          <cell r="X8">
            <v>1576800000</v>
          </cell>
          <cell r="Y8">
            <v>19553800000</v>
          </cell>
          <cell r="Z8">
            <v>6243</v>
          </cell>
          <cell r="AA8">
            <v>3489485</v>
          </cell>
          <cell r="AB8">
            <v>10400000</v>
          </cell>
          <cell r="AC8">
            <v>3252200000.0000005</v>
          </cell>
        </row>
        <row r="9">
          <cell r="E9">
            <v>3027</v>
          </cell>
          <cell r="F9">
            <v>766</v>
          </cell>
          <cell r="G9">
            <v>13782</v>
          </cell>
          <cell r="H9">
            <v>0</v>
          </cell>
          <cell r="J9">
            <v>303962</v>
          </cell>
          <cell r="L9">
            <v>441</v>
          </cell>
          <cell r="M9">
            <v>7920</v>
          </cell>
          <cell r="N9">
            <v>2405700</v>
          </cell>
          <cell r="O9">
            <v>38389244.369999997</v>
          </cell>
          <cell r="P9">
            <v>1178</v>
          </cell>
          <cell r="Q9">
            <v>534115</v>
          </cell>
          <cell r="R9">
            <v>4986737.6100000003</v>
          </cell>
          <cell r="S9">
            <v>1256606554.73</v>
          </cell>
          <cell r="T9">
            <v>13153572</v>
          </cell>
          <cell r="V9">
            <v>2811300</v>
          </cell>
          <cell r="W9">
            <v>7481997</v>
          </cell>
          <cell r="X9">
            <v>15231991425.15</v>
          </cell>
          <cell r="Y9">
            <v>28211676149</v>
          </cell>
          <cell r="Z9">
            <v>6462</v>
          </cell>
          <cell r="AA9">
            <v>6424149</v>
          </cell>
          <cell r="AB9">
            <v>14928104.33</v>
          </cell>
          <cell r="AC9">
            <v>8405500511.2399998</v>
          </cell>
        </row>
        <row r="10">
          <cell r="E10">
            <v>9354</v>
          </cell>
          <cell r="F10">
            <v>3839</v>
          </cell>
          <cell r="G10">
            <v>59959</v>
          </cell>
          <cell r="H10">
            <v>0</v>
          </cell>
          <cell r="J10">
            <v>467879</v>
          </cell>
          <cell r="L10">
            <v>0</v>
          </cell>
          <cell r="M10">
            <v>12997</v>
          </cell>
          <cell r="N10">
            <v>0</v>
          </cell>
          <cell r="O10">
            <v>56030700</v>
          </cell>
          <cell r="P10">
            <v>8869</v>
          </cell>
          <cell r="Q10">
            <v>970735</v>
          </cell>
          <cell r="R10">
            <v>20985113</v>
          </cell>
          <cell r="S10">
            <v>2087660803</v>
          </cell>
          <cell r="T10">
            <v>54044749</v>
          </cell>
          <cell r="Z10">
            <v>0</v>
          </cell>
          <cell r="AA10">
            <v>15701935</v>
          </cell>
          <cell r="AB10">
            <v>0</v>
          </cell>
          <cell r="AC10">
            <v>19424665176</v>
          </cell>
        </row>
        <row r="11">
          <cell r="E11">
            <v>2413</v>
          </cell>
          <cell r="F11">
            <v>3337</v>
          </cell>
          <cell r="G11">
            <v>48361</v>
          </cell>
          <cell r="H11">
            <v>0</v>
          </cell>
          <cell r="J11">
            <v>164223</v>
          </cell>
          <cell r="L11">
            <v>6496</v>
          </cell>
          <cell r="M11">
            <v>7583</v>
          </cell>
          <cell r="N11">
            <v>40183400</v>
          </cell>
          <cell r="O11">
            <v>42941542.07</v>
          </cell>
          <cell r="P11">
            <v>785</v>
          </cell>
          <cell r="Q11">
            <v>386940</v>
          </cell>
          <cell r="R11">
            <v>2550181.54</v>
          </cell>
          <cell r="S11">
            <v>810415982.09000003</v>
          </cell>
          <cell r="T11">
            <v>40062795</v>
          </cell>
          <cell r="V11">
            <v>4034978</v>
          </cell>
          <cell r="W11">
            <v>13676245</v>
          </cell>
          <cell r="X11">
            <v>17669479961</v>
          </cell>
          <cell r="Y11">
            <v>46853425149.529999</v>
          </cell>
          <cell r="Z11">
            <v>7053</v>
          </cell>
          <cell r="AA11">
            <v>10070005</v>
          </cell>
          <cell r="AB11">
            <v>11221753.529999999</v>
          </cell>
          <cell r="AC11">
            <v>10532655852.379999</v>
          </cell>
        </row>
        <row r="12">
          <cell r="E12">
            <v>1381</v>
          </cell>
          <cell r="F12">
            <v>545</v>
          </cell>
          <cell r="G12">
            <v>2512</v>
          </cell>
          <cell r="H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7643666</v>
          </cell>
          <cell r="Z12">
            <v>66</v>
          </cell>
          <cell r="AA12">
            <v>4547906</v>
          </cell>
          <cell r="AB12">
            <v>245703</v>
          </cell>
          <cell r="AC12">
            <v>4682811765</v>
          </cell>
        </row>
        <row r="13">
          <cell r="E13">
            <v>4734</v>
          </cell>
          <cell r="F13">
            <v>4038</v>
          </cell>
          <cell r="G13">
            <v>24881</v>
          </cell>
          <cell r="H13">
            <v>0</v>
          </cell>
          <cell r="J13">
            <v>537292</v>
          </cell>
          <cell r="L13">
            <v>2473</v>
          </cell>
          <cell r="M13">
            <v>49225</v>
          </cell>
          <cell r="N13">
            <v>13135000</v>
          </cell>
          <cell r="O13">
            <v>238461101.58000001</v>
          </cell>
          <cell r="P13">
            <v>6974</v>
          </cell>
          <cell r="Q13">
            <v>734532</v>
          </cell>
          <cell r="R13">
            <v>31611289.309999999</v>
          </cell>
          <cell r="S13">
            <v>1585037668.95</v>
          </cell>
          <cell r="T13">
            <v>24369941</v>
          </cell>
          <cell r="V13">
            <v>8606024</v>
          </cell>
          <cell r="W13">
            <v>14377048</v>
          </cell>
          <cell r="X13">
            <v>48095192722.019997</v>
          </cell>
          <cell r="Y13">
            <v>56256400448.099998</v>
          </cell>
          <cell r="Z13">
            <v>100721</v>
          </cell>
          <cell r="AA13">
            <v>12343755</v>
          </cell>
          <cell r="AB13">
            <v>155110792.81999999</v>
          </cell>
          <cell r="AC13">
            <v>15178579244.75</v>
          </cell>
        </row>
        <row r="14">
          <cell r="E14">
            <v>2752</v>
          </cell>
          <cell r="F14">
            <v>890</v>
          </cell>
          <cell r="G14">
            <v>3635</v>
          </cell>
          <cell r="H14">
            <v>0</v>
          </cell>
          <cell r="J14">
            <v>87470</v>
          </cell>
          <cell r="L14">
            <v>62</v>
          </cell>
          <cell r="M14">
            <v>1121</v>
          </cell>
          <cell r="N14">
            <v>234700</v>
          </cell>
          <cell r="O14">
            <v>5306229.93</v>
          </cell>
          <cell r="P14">
            <v>1827</v>
          </cell>
          <cell r="Q14">
            <v>115419</v>
          </cell>
          <cell r="R14">
            <v>4118468.33</v>
          </cell>
          <cell r="S14">
            <v>224991636.18000001</v>
          </cell>
          <cell r="T14">
            <v>24099971</v>
          </cell>
          <cell r="V14">
            <v>1427219</v>
          </cell>
          <cell r="W14">
            <v>9301133</v>
          </cell>
          <cell r="X14">
            <v>8001052700</v>
          </cell>
          <cell r="Y14">
            <v>36448012312</v>
          </cell>
          <cell r="Z14">
            <v>6667</v>
          </cell>
          <cell r="AA14">
            <v>5867319</v>
          </cell>
          <cell r="AB14">
            <v>14344725.73</v>
          </cell>
          <cell r="AC14">
            <v>7401126914</v>
          </cell>
        </row>
        <row r="15">
          <cell r="E15">
            <v>2267</v>
          </cell>
          <cell r="F15">
            <v>356</v>
          </cell>
          <cell r="G15">
            <v>301195</v>
          </cell>
          <cell r="H15">
            <v>0</v>
          </cell>
          <cell r="J15">
            <v>114497</v>
          </cell>
          <cell r="L15">
            <v>91</v>
          </cell>
          <cell r="M15">
            <v>1323</v>
          </cell>
          <cell r="N15">
            <v>552000</v>
          </cell>
          <cell r="O15">
            <v>6686075.4800000004</v>
          </cell>
          <cell r="P15">
            <v>3877</v>
          </cell>
          <cell r="Q15">
            <v>128974</v>
          </cell>
          <cell r="R15">
            <v>8065575.5</v>
          </cell>
          <cell r="S15">
            <v>294027505.14999998</v>
          </cell>
          <cell r="T15">
            <v>8143209</v>
          </cell>
          <cell r="V15">
            <v>1369922</v>
          </cell>
          <cell r="W15">
            <v>4842940</v>
          </cell>
          <cell r="X15">
            <v>7157678700</v>
          </cell>
          <cell r="Y15">
            <v>18670823446.549999</v>
          </cell>
          <cell r="Z15">
            <v>0</v>
          </cell>
          <cell r="AA15">
            <v>3864931</v>
          </cell>
          <cell r="AB15">
            <v>0</v>
          </cell>
          <cell r="AC15">
            <v>4498941316.71</v>
          </cell>
        </row>
        <row r="16">
          <cell r="E16">
            <v>3359</v>
          </cell>
          <cell r="F16">
            <v>700</v>
          </cell>
          <cell r="G16">
            <v>10566</v>
          </cell>
          <cell r="H16">
            <v>0</v>
          </cell>
          <cell r="J16">
            <v>103284</v>
          </cell>
          <cell r="L16">
            <v>2024</v>
          </cell>
          <cell r="M16">
            <v>1739</v>
          </cell>
          <cell r="N16">
            <v>15173000</v>
          </cell>
          <cell r="O16">
            <v>8612796</v>
          </cell>
          <cell r="P16">
            <v>1883</v>
          </cell>
          <cell r="Q16">
            <v>153753</v>
          </cell>
          <cell r="R16">
            <v>5512749.5999999996</v>
          </cell>
          <cell r="S16">
            <v>341004638</v>
          </cell>
          <cell r="T16">
            <v>14727798</v>
          </cell>
          <cell r="V16">
            <v>8066978</v>
          </cell>
          <cell r="W16">
            <v>14225590</v>
          </cell>
          <cell r="X16">
            <v>46996657094</v>
          </cell>
          <cell r="Y16">
            <v>36501759780</v>
          </cell>
          <cell r="Z16">
            <v>150027</v>
          </cell>
          <cell r="AA16">
            <v>6943508</v>
          </cell>
          <cell r="AB16">
            <v>164839016.19999999</v>
          </cell>
          <cell r="AC16">
            <v>8170655277</v>
          </cell>
        </row>
        <row r="17">
          <cell r="E17">
            <v>2678</v>
          </cell>
          <cell r="F17">
            <v>354</v>
          </cell>
          <cell r="H17">
            <v>0</v>
          </cell>
          <cell r="J17">
            <v>60116</v>
          </cell>
          <cell r="L17">
            <v>812</v>
          </cell>
          <cell r="M17">
            <v>15</v>
          </cell>
          <cell r="N17">
            <v>3655900</v>
          </cell>
          <cell r="O17">
            <v>96796</v>
          </cell>
          <cell r="P17">
            <v>81600</v>
          </cell>
          <cell r="Q17">
            <v>696</v>
          </cell>
          <cell r="R17">
            <v>139098567</v>
          </cell>
          <cell r="S17">
            <v>3083320</v>
          </cell>
          <cell r="T17">
            <v>17924815</v>
          </cell>
          <cell r="Z17">
            <v>0</v>
          </cell>
          <cell r="AA17">
            <v>4878567</v>
          </cell>
          <cell r="AB17">
            <v>0</v>
          </cell>
          <cell r="AC17">
            <v>5938680014</v>
          </cell>
        </row>
        <row r="18">
          <cell r="E18">
            <v>2340</v>
          </cell>
          <cell r="F18">
            <v>272</v>
          </cell>
          <cell r="G18">
            <v>10142</v>
          </cell>
          <cell r="H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8172952</v>
          </cell>
          <cell r="V18">
            <v>1145690</v>
          </cell>
          <cell r="W18">
            <v>3712761</v>
          </cell>
          <cell r="X18">
            <v>6338907900</v>
          </cell>
          <cell r="Y18">
            <v>15020361526.459999</v>
          </cell>
          <cell r="Z18">
            <v>6390</v>
          </cell>
          <cell r="AA18">
            <v>3530928</v>
          </cell>
          <cell r="AB18">
            <v>9903254.75</v>
          </cell>
          <cell r="AC18">
            <v>4018870376.5300002</v>
          </cell>
        </row>
        <row r="19">
          <cell r="E19">
            <v>1024</v>
          </cell>
          <cell r="F19">
            <v>30</v>
          </cell>
          <cell r="G19">
            <v>894</v>
          </cell>
          <cell r="H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2755251</v>
          </cell>
          <cell r="V19">
            <v>272104</v>
          </cell>
          <cell r="W19">
            <v>1161008</v>
          </cell>
          <cell r="X19">
            <v>1381828500</v>
          </cell>
          <cell r="Y19">
            <v>4660819200</v>
          </cell>
          <cell r="Z19">
            <v>0</v>
          </cell>
          <cell r="AA19">
            <v>916743</v>
          </cell>
          <cell r="AB19">
            <v>0</v>
          </cell>
          <cell r="AC19">
            <v>1184539873.72</v>
          </cell>
        </row>
        <row r="20">
          <cell r="E20">
            <v>5430</v>
          </cell>
          <cell r="F20">
            <v>3738</v>
          </cell>
          <cell r="H20">
            <v>0</v>
          </cell>
          <cell r="J20">
            <v>346663</v>
          </cell>
          <cell r="L20">
            <v>1451</v>
          </cell>
          <cell r="M20">
            <v>2095</v>
          </cell>
          <cell r="N20">
            <v>3861800</v>
          </cell>
          <cell r="O20">
            <v>5575153.6200000001</v>
          </cell>
          <cell r="P20">
            <v>3409</v>
          </cell>
          <cell r="Q20">
            <v>536037</v>
          </cell>
          <cell r="R20">
            <v>9553182.0899999999</v>
          </cell>
          <cell r="S20">
            <v>1107402110.95</v>
          </cell>
          <cell r="T20">
            <v>24403555</v>
          </cell>
          <cell r="V20">
            <v>7527969</v>
          </cell>
          <cell r="W20">
            <v>14246250</v>
          </cell>
          <cell r="X20">
            <v>39277369095.870003</v>
          </cell>
          <cell r="Y20">
            <v>60220180252.730003</v>
          </cell>
          <cell r="Z20">
            <v>33419</v>
          </cell>
          <cell r="AA20">
            <v>12468396</v>
          </cell>
          <cell r="AB20">
            <v>60308750.729999997</v>
          </cell>
          <cell r="AC20">
            <v>17512596152.040001</v>
          </cell>
        </row>
        <row r="21">
          <cell r="E21">
            <v>4172</v>
          </cell>
          <cell r="F21">
            <v>401</v>
          </cell>
          <cell r="G21">
            <v>12497</v>
          </cell>
          <cell r="H21">
            <v>0</v>
          </cell>
          <cell r="J21">
            <v>46511</v>
          </cell>
          <cell r="L21">
            <v>0</v>
          </cell>
          <cell r="M21">
            <v>2125</v>
          </cell>
          <cell r="N21">
            <v>0</v>
          </cell>
          <cell r="O21">
            <v>9728935</v>
          </cell>
          <cell r="P21">
            <v>0</v>
          </cell>
          <cell r="Q21">
            <v>158950</v>
          </cell>
          <cell r="R21">
            <v>0</v>
          </cell>
          <cell r="S21">
            <v>217523345</v>
          </cell>
          <cell r="T21">
            <v>9871132</v>
          </cell>
          <cell r="V21">
            <v>1726126</v>
          </cell>
          <cell r="W21">
            <v>6276143</v>
          </cell>
          <cell r="X21">
            <v>8447396166</v>
          </cell>
          <cell r="Y21">
            <v>24731175161</v>
          </cell>
          <cell r="Z21">
            <v>38873</v>
          </cell>
          <cell r="AA21">
            <v>4925902</v>
          </cell>
          <cell r="AB21">
            <v>40969895</v>
          </cell>
          <cell r="AC21">
            <v>5479504094</v>
          </cell>
        </row>
        <row r="22">
          <cell r="E22">
            <v>2050</v>
          </cell>
          <cell r="F22">
            <v>186</v>
          </cell>
          <cell r="G22">
            <v>8260</v>
          </cell>
          <cell r="H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8422524</v>
          </cell>
          <cell r="V22">
            <v>1088025</v>
          </cell>
          <cell r="W22">
            <v>4649973</v>
          </cell>
          <cell r="X22">
            <v>5406943617</v>
          </cell>
          <cell r="Y22">
            <v>17812183559</v>
          </cell>
          <cell r="Z22">
            <v>2036800</v>
          </cell>
          <cell r="AA22">
            <v>1469114</v>
          </cell>
          <cell r="AB22">
            <v>1792510554</v>
          </cell>
          <cell r="AC22">
            <v>2177079435</v>
          </cell>
        </row>
        <row r="23">
          <cell r="E23">
            <v>3979</v>
          </cell>
          <cell r="F23">
            <v>2916</v>
          </cell>
          <cell r="G23">
            <v>55245</v>
          </cell>
          <cell r="H23">
            <v>0</v>
          </cell>
          <cell r="J23">
            <v>44214</v>
          </cell>
          <cell r="L23">
            <v>262</v>
          </cell>
          <cell r="M23">
            <v>2619</v>
          </cell>
          <cell r="N23">
            <v>1943500</v>
          </cell>
          <cell r="O23">
            <v>13285657.08</v>
          </cell>
          <cell r="P23">
            <v>3930</v>
          </cell>
          <cell r="Q23">
            <v>181287</v>
          </cell>
          <cell r="R23">
            <v>9347465.3499999996</v>
          </cell>
          <cell r="S23">
            <v>414201233.69999999</v>
          </cell>
          <cell r="T23">
            <v>20378661</v>
          </cell>
          <cell r="V23">
            <v>9550251</v>
          </cell>
          <cell r="W23">
            <v>14920626</v>
          </cell>
          <cell r="X23">
            <v>24504080824</v>
          </cell>
          <cell r="Y23">
            <v>4168354477</v>
          </cell>
          <cell r="Z23">
            <v>128585</v>
          </cell>
          <cell r="AA23">
            <v>8844813</v>
          </cell>
          <cell r="AB23">
            <v>181890662.09999999</v>
          </cell>
          <cell r="AC23">
            <v>9539909507</v>
          </cell>
        </row>
        <row r="24">
          <cell r="E24">
            <v>1021</v>
          </cell>
          <cell r="F24">
            <v>996</v>
          </cell>
          <cell r="H24">
            <v>0</v>
          </cell>
          <cell r="J24">
            <v>7643</v>
          </cell>
          <cell r="L24">
            <v>0</v>
          </cell>
          <cell r="M24">
            <v>215</v>
          </cell>
          <cell r="N24">
            <v>0</v>
          </cell>
          <cell r="O24">
            <v>926000</v>
          </cell>
          <cell r="P24">
            <v>0</v>
          </cell>
          <cell r="Q24">
            <v>13864</v>
          </cell>
          <cell r="R24">
            <v>0</v>
          </cell>
          <cell r="S24">
            <v>24882473.16</v>
          </cell>
          <cell r="T24">
            <v>9311730</v>
          </cell>
          <cell r="V24">
            <v>1049729</v>
          </cell>
          <cell r="W24">
            <v>3476276</v>
          </cell>
          <cell r="X24">
            <v>6004125277</v>
          </cell>
          <cell r="Y24">
            <v>15380216517.09</v>
          </cell>
          <cell r="Z24">
            <v>0</v>
          </cell>
          <cell r="AA24">
            <v>2363495</v>
          </cell>
          <cell r="AB24">
            <v>0</v>
          </cell>
          <cell r="AC24">
            <v>2707307335</v>
          </cell>
        </row>
        <row r="25">
          <cell r="E25">
            <v>2207</v>
          </cell>
          <cell r="F25">
            <v>1476</v>
          </cell>
          <cell r="G25">
            <v>34775</v>
          </cell>
          <cell r="H25">
            <v>0</v>
          </cell>
          <cell r="J25">
            <v>36372</v>
          </cell>
          <cell r="L25">
            <v>54</v>
          </cell>
          <cell r="M25">
            <v>558</v>
          </cell>
          <cell r="N25">
            <v>261600</v>
          </cell>
          <cell r="O25">
            <v>3272600</v>
          </cell>
          <cell r="P25">
            <v>0</v>
          </cell>
          <cell r="Q25">
            <v>111312</v>
          </cell>
          <cell r="R25">
            <v>0</v>
          </cell>
          <cell r="S25">
            <v>258305729.80000001</v>
          </cell>
          <cell r="T25">
            <v>12640911</v>
          </cell>
          <cell r="Z25">
            <v>12871</v>
          </cell>
          <cell r="AA25">
            <v>5070303</v>
          </cell>
          <cell r="AB25">
            <v>20636636.73</v>
          </cell>
          <cell r="AC25">
            <v>6686481031.9099998</v>
          </cell>
        </row>
        <row r="26">
          <cell r="E26">
            <v>25634</v>
          </cell>
          <cell r="F26">
            <v>32921</v>
          </cell>
          <cell r="G26">
            <v>672862</v>
          </cell>
          <cell r="H26">
            <v>0</v>
          </cell>
          <cell r="J26">
            <v>10547502</v>
          </cell>
          <cell r="L26">
            <v>0</v>
          </cell>
          <cell r="M26">
            <v>125814</v>
          </cell>
          <cell r="N26">
            <v>0</v>
          </cell>
          <cell r="O26">
            <v>503643913</v>
          </cell>
          <cell r="P26">
            <v>0</v>
          </cell>
          <cell r="Q26">
            <v>31230912</v>
          </cell>
          <cell r="R26">
            <v>0</v>
          </cell>
          <cell r="S26">
            <v>95330173268</v>
          </cell>
          <cell r="T26">
            <v>278133593</v>
          </cell>
          <cell r="Z26">
            <v>30061472</v>
          </cell>
          <cell r="AA26">
            <v>74928806</v>
          </cell>
          <cell r="AB26">
            <v>42534100316</v>
          </cell>
          <cell r="AC26">
            <v>96519170406</v>
          </cell>
        </row>
        <row r="27">
          <cell r="E27">
            <v>5447</v>
          </cell>
          <cell r="F27">
            <v>12030</v>
          </cell>
          <cell r="G27">
            <v>522523</v>
          </cell>
          <cell r="H27">
            <v>0</v>
          </cell>
          <cell r="J27">
            <v>6985774</v>
          </cell>
          <cell r="L27">
            <v>20254</v>
          </cell>
          <cell r="M27">
            <v>30210</v>
          </cell>
          <cell r="N27">
            <v>127009800</v>
          </cell>
          <cell r="O27">
            <v>122688606</v>
          </cell>
          <cell r="P27">
            <v>4144084</v>
          </cell>
          <cell r="Q27">
            <v>10016823</v>
          </cell>
          <cell r="R27">
            <v>23344317885</v>
          </cell>
          <cell r="S27">
            <v>26305425674</v>
          </cell>
          <cell r="T27">
            <v>24487900</v>
          </cell>
          <cell r="Z27">
            <v>2769327</v>
          </cell>
          <cell r="AA27">
            <v>19796682</v>
          </cell>
          <cell r="AB27">
            <v>4799664786.3599997</v>
          </cell>
          <cell r="AC27">
            <v>28634329691.030006</v>
          </cell>
        </row>
        <row r="29">
          <cell r="E29">
            <v>248</v>
          </cell>
          <cell r="F29">
            <v>51</v>
          </cell>
          <cell r="G29">
            <v>0</v>
          </cell>
          <cell r="H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694837</v>
          </cell>
          <cell r="V29">
            <v>123015</v>
          </cell>
          <cell r="W29">
            <v>305605</v>
          </cell>
          <cell r="X29">
            <v>608169200</v>
          </cell>
          <cell r="Y29">
            <v>1135587088</v>
          </cell>
          <cell r="Z29">
            <v>0</v>
          </cell>
          <cell r="AA29">
            <v>236354</v>
          </cell>
          <cell r="AB29">
            <v>0</v>
          </cell>
          <cell r="AC29">
            <v>289995886</v>
          </cell>
        </row>
        <row r="30">
          <cell r="E30">
            <v>1110</v>
          </cell>
          <cell r="F30">
            <v>683</v>
          </cell>
          <cell r="G30">
            <v>9600</v>
          </cell>
          <cell r="H30">
            <v>0</v>
          </cell>
          <cell r="J30">
            <v>6715</v>
          </cell>
          <cell r="L30">
            <v>185</v>
          </cell>
          <cell r="M30">
            <v>0</v>
          </cell>
          <cell r="N30">
            <v>551923</v>
          </cell>
          <cell r="O30">
            <v>0</v>
          </cell>
          <cell r="P30">
            <v>0</v>
          </cell>
          <cell r="Q30">
            <v>14445</v>
          </cell>
          <cell r="R30">
            <v>0</v>
          </cell>
          <cell r="S30">
            <v>38866602.829999998</v>
          </cell>
          <cell r="T30">
            <v>2027703</v>
          </cell>
          <cell r="V30">
            <v>1184920</v>
          </cell>
          <cell r="W30">
            <v>1145249</v>
          </cell>
          <cell r="X30">
            <v>7026057700</v>
          </cell>
          <cell r="Y30">
            <v>3666191789.9000001</v>
          </cell>
          <cell r="Z30">
            <v>53</v>
          </cell>
          <cell r="AA30">
            <v>1471407</v>
          </cell>
          <cell r="AB30">
            <v>42440.5</v>
          </cell>
          <cell r="AC30">
            <v>1766069510.6800001</v>
          </cell>
        </row>
        <row r="31">
          <cell r="E31">
            <v>299</v>
          </cell>
          <cell r="F31">
            <v>205</v>
          </cell>
          <cell r="G31">
            <v>8334</v>
          </cell>
          <cell r="H31">
            <v>0</v>
          </cell>
          <cell r="J31">
            <v>26463</v>
          </cell>
          <cell r="L31">
            <v>130</v>
          </cell>
          <cell r="M31">
            <v>630</v>
          </cell>
          <cell r="N31">
            <v>1359900</v>
          </cell>
          <cell r="O31">
            <v>3564671</v>
          </cell>
          <cell r="P31">
            <v>20</v>
          </cell>
          <cell r="Q31">
            <v>53027</v>
          </cell>
          <cell r="R31">
            <v>68348</v>
          </cell>
          <cell r="S31">
            <v>61201616</v>
          </cell>
          <cell r="T31">
            <v>735901</v>
          </cell>
          <cell r="V31">
            <v>90982</v>
          </cell>
          <cell r="W31">
            <v>324005</v>
          </cell>
          <cell r="X31">
            <v>804660372</v>
          </cell>
          <cell r="Y31">
            <v>1717250917</v>
          </cell>
          <cell r="Z31">
            <v>841</v>
          </cell>
          <cell r="AA31">
            <v>485124</v>
          </cell>
          <cell r="AB31">
            <v>862534</v>
          </cell>
          <cell r="AC31">
            <v>931861820</v>
          </cell>
        </row>
        <row r="32">
          <cell r="E32">
            <v>201</v>
          </cell>
          <cell r="F32">
            <v>53</v>
          </cell>
          <cell r="G32">
            <v>1363</v>
          </cell>
          <cell r="H32">
            <v>0</v>
          </cell>
          <cell r="J32">
            <v>6140</v>
          </cell>
          <cell r="L32">
            <v>26</v>
          </cell>
          <cell r="M32">
            <v>402</v>
          </cell>
          <cell r="N32">
            <v>59000</v>
          </cell>
          <cell r="O32">
            <v>563072</v>
          </cell>
          <cell r="P32">
            <v>0</v>
          </cell>
          <cell r="Q32">
            <v>19831</v>
          </cell>
          <cell r="R32">
            <v>0</v>
          </cell>
          <cell r="S32">
            <v>35170390.579999998</v>
          </cell>
          <cell r="T32">
            <v>475756</v>
          </cell>
          <cell r="V32">
            <v>165364</v>
          </cell>
          <cell r="W32">
            <v>309275</v>
          </cell>
          <cell r="X32">
            <v>537819950</v>
          </cell>
          <cell r="Y32">
            <v>1072268296.49</v>
          </cell>
          <cell r="Z32">
            <v>0</v>
          </cell>
          <cell r="AA32">
            <v>254626</v>
          </cell>
          <cell r="AB32">
            <v>0</v>
          </cell>
          <cell r="AC32">
            <v>322497878.88999999</v>
          </cell>
        </row>
        <row r="33">
          <cell r="E33">
            <v>1480</v>
          </cell>
          <cell r="F33">
            <v>457</v>
          </cell>
          <cell r="G33">
            <v>14308</v>
          </cell>
          <cell r="H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7658347</v>
          </cell>
          <cell r="Z33">
            <v>170378</v>
          </cell>
          <cell r="AA33">
            <v>4900752</v>
          </cell>
          <cell r="AB33">
            <v>378814059.19999999</v>
          </cell>
          <cell r="AC33">
            <v>6057561463.46</v>
          </cell>
        </row>
        <row r="34">
          <cell r="E34">
            <v>6268</v>
          </cell>
          <cell r="F34">
            <v>7793</v>
          </cell>
          <cell r="G34">
            <v>872912</v>
          </cell>
          <cell r="H34">
            <v>0</v>
          </cell>
          <cell r="J34">
            <v>14499647</v>
          </cell>
          <cell r="L34">
            <v>95263</v>
          </cell>
          <cell r="M34">
            <v>86348</v>
          </cell>
          <cell r="N34">
            <v>674589804</v>
          </cell>
          <cell r="O34">
            <v>411875406.93000001</v>
          </cell>
          <cell r="P34">
            <v>29360396</v>
          </cell>
          <cell r="Q34">
            <v>18887912</v>
          </cell>
          <cell r="R34">
            <v>95681562080.929993</v>
          </cell>
          <cell r="S34">
            <v>54982357811.320007</v>
          </cell>
          <cell r="T34">
            <v>32113096</v>
          </cell>
          <cell r="V34">
            <v>14512630</v>
          </cell>
          <cell r="W34">
            <v>20797878</v>
          </cell>
          <cell r="X34">
            <v>106929448755.40997</v>
          </cell>
          <cell r="Y34">
            <v>82395403787</v>
          </cell>
          <cell r="Z34">
            <v>20552998</v>
          </cell>
          <cell r="AA34">
            <v>21473424</v>
          </cell>
          <cell r="AB34">
            <v>32172985247.149994</v>
          </cell>
          <cell r="AC34">
            <v>28807094065.289997</v>
          </cell>
        </row>
        <row r="35">
          <cell r="E35">
            <v>7258</v>
          </cell>
          <cell r="F35">
            <v>10172</v>
          </cell>
          <cell r="G35">
            <v>483538</v>
          </cell>
          <cell r="H35">
            <v>0</v>
          </cell>
          <cell r="J35">
            <v>9110690</v>
          </cell>
          <cell r="L35">
            <v>19707</v>
          </cell>
          <cell r="M35">
            <v>24682</v>
          </cell>
          <cell r="N35">
            <v>93815600</v>
          </cell>
          <cell r="O35">
            <v>128532950</v>
          </cell>
          <cell r="P35">
            <v>7216370</v>
          </cell>
          <cell r="Q35">
            <v>17519515</v>
          </cell>
          <cell r="R35">
            <v>16281763393</v>
          </cell>
          <cell r="S35">
            <v>50641756586</v>
          </cell>
          <cell r="T35">
            <v>46088262</v>
          </cell>
          <cell r="Z35">
            <v>7946253</v>
          </cell>
          <cell r="AA35">
            <v>23952258</v>
          </cell>
          <cell r="AB35">
            <v>9041077524</v>
          </cell>
          <cell r="AC35">
            <v>37587598805</v>
          </cell>
        </row>
        <row r="36">
          <cell r="E36">
            <v>336</v>
          </cell>
          <cell r="F36">
            <v>21</v>
          </cell>
          <cell r="G36">
            <v>4746</v>
          </cell>
          <cell r="H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2043451</v>
          </cell>
          <cell r="V36">
            <v>102167</v>
          </cell>
          <cell r="W36">
            <v>2081640</v>
          </cell>
          <cell r="X36">
            <v>853809000</v>
          </cell>
          <cell r="Y36">
            <v>6627919498</v>
          </cell>
          <cell r="Z36">
            <v>6620</v>
          </cell>
          <cell r="AA36">
            <v>1536908</v>
          </cell>
          <cell r="AB36">
            <v>31515749.010000002</v>
          </cell>
          <cell r="AC36">
            <v>1434382420.96</v>
          </cell>
        </row>
        <row r="37">
          <cell r="E37">
            <v>1255</v>
          </cell>
          <cell r="F37">
            <v>1505</v>
          </cell>
          <cell r="G37">
            <v>115793</v>
          </cell>
          <cell r="H37">
            <v>0</v>
          </cell>
          <cell r="J37">
            <v>1354206</v>
          </cell>
          <cell r="L37">
            <v>0</v>
          </cell>
          <cell r="M37">
            <v>16004</v>
          </cell>
          <cell r="N37">
            <v>0</v>
          </cell>
          <cell r="O37">
            <v>88057903</v>
          </cell>
          <cell r="P37">
            <v>0</v>
          </cell>
          <cell r="Q37">
            <v>3197635</v>
          </cell>
          <cell r="R37">
            <v>0</v>
          </cell>
          <cell r="S37">
            <v>21163598504</v>
          </cell>
          <cell r="T37">
            <v>5553541</v>
          </cell>
          <cell r="V37">
            <v>581068</v>
          </cell>
          <cell r="W37">
            <v>3115632</v>
          </cell>
          <cell r="X37">
            <v>5748203424.8299999</v>
          </cell>
          <cell r="Y37">
            <v>11308857701.059999</v>
          </cell>
          <cell r="Z37">
            <v>0</v>
          </cell>
          <cell r="AA37">
            <v>2637477</v>
          </cell>
          <cell r="AB37">
            <v>0</v>
          </cell>
          <cell r="AC37">
            <v>4187832348</v>
          </cell>
        </row>
        <row r="38">
          <cell r="E38">
            <v>590</v>
          </cell>
          <cell r="F38">
            <v>764</v>
          </cell>
          <cell r="G38">
            <v>15198</v>
          </cell>
          <cell r="H38">
            <v>0</v>
          </cell>
          <cell r="J38">
            <v>138619</v>
          </cell>
          <cell r="L38">
            <v>6572</v>
          </cell>
          <cell r="M38">
            <v>1180</v>
          </cell>
          <cell r="N38">
            <v>25343500</v>
          </cell>
          <cell r="O38">
            <v>4876000</v>
          </cell>
          <cell r="P38">
            <v>0</v>
          </cell>
          <cell r="Q38">
            <v>241911</v>
          </cell>
          <cell r="R38">
            <v>0</v>
          </cell>
          <cell r="S38">
            <v>816779531.12</v>
          </cell>
          <cell r="T38">
            <v>4222607</v>
          </cell>
          <cell r="V38">
            <v>4397435</v>
          </cell>
          <cell r="W38">
            <v>1042334</v>
          </cell>
          <cell r="X38">
            <v>23954073300</v>
          </cell>
          <cell r="Y38">
            <v>4090742888</v>
          </cell>
          <cell r="Z38">
            <v>83909</v>
          </cell>
          <cell r="AA38">
            <v>1816627</v>
          </cell>
          <cell r="AB38">
            <v>207408551.92000002</v>
          </cell>
          <cell r="AC38">
            <v>1836438649.9699998</v>
          </cell>
        </row>
        <row r="39">
          <cell r="E39">
            <v>348</v>
          </cell>
          <cell r="F39">
            <v>675</v>
          </cell>
          <cell r="G39">
            <v>13112</v>
          </cell>
          <cell r="H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4688947</v>
          </cell>
          <cell r="V39">
            <v>1450576</v>
          </cell>
          <cell r="W39">
            <v>2880549</v>
          </cell>
          <cell r="X39">
            <v>7189490705</v>
          </cell>
          <cell r="Y39">
            <v>10083574303</v>
          </cell>
          <cell r="Z39">
            <v>0</v>
          </cell>
          <cell r="AA39">
            <v>3005699</v>
          </cell>
          <cell r="AB39">
            <v>0</v>
          </cell>
          <cell r="AC39">
            <v>3363344245</v>
          </cell>
        </row>
        <row r="40">
          <cell r="E40">
            <v>744</v>
          </cell>
          <cell r="F40">
            <v>915</v>
          </cell>
          <cell r="G40">
            <v>15534</v>
          </cell>
          <cell r="H40">
            <v>0</v>
          </cell>
          <cell r="J40">
            <v>2861</v>
          </cell>
          <cell r="L40">
            <v>0</v>
          </cell>
          <cell r="M40">
            <v>259</v>
          </cell>
          <cell r="N40">
            <v>0</v>
          </cell>
          <cell r="O40">
            <v>1025902</v>
          </cell>
          <cell r="P40">
            <v>0</v>
          </cell>
          <cell r="Q40">
            <v>9701</v>
          </cell>
          <cell r="R40">
            <v>0</v>
          </cell>
          <cell r="S40">
            <v>69912479</v>
          </cell>
          <cell r="T40">
            <v>3952670</v>
          </cell>
          <cell r="V40">
            <v>2267076</v>
          </cell>
          <cell r="W40">
            <v>2721579</v>
          </cell>
          <cell r="X40">
            <v>12367306490</v>
          </cell>
          <cell r="Y40">
            <v>10022271037</v>
          </cell>
          <cell r="Z40">
            <v>0</v>
          </cell>
          <cell r="AA40">
            <v>1631617</v>
          </cell>
          <cell r="AB40">
            <v>0</v>
          </cell>
          <cell r="AC40">
            <v>2436736529</v>
          </cell>
        </row>
        <row r="41">
          <cell r="E41">
            <v>1269</v>
          </cell>
          <cell r="F41">
            <v>1250</v>
          </cell>
          <cell r="G41">
            <v>34046</v>
          </cell>
          <cell r="H41">
            <v>0</v>
          </cell>
          <cell r="J41">
            <v>2324280</v>
          </cell>
          <cell r="L41">
            <v>9696</v>
          </cell>
          <cell r="M41">
            <v>24732</v>
          </cell>
          <cell r="N41">
            <v>56919600</v>
          </cell>
          <cell r="O41">
            <v>106152300</v>
          </cell>
          <cell r="P41">
            <v>0</v>
          </cell>
          <cell r="Q41">
            <v>4912214</v>
          </cell>
          <cell r="R41">
            <v>0</v>
          </cell>
          <cell r="S41">
            <v>14385970000</v>
          </cell>
          <cell r="T41">
            <v>14948333</v>
          </cell>
          <cell r="V41">
            <v>1783075</v>
          </cell>
          <cell r="W41">
            <v>6209277</v>
          </cell>
          <cell r="X41">
            <v>11304900000</v>
          </cell>
          <cell r="Y41">
            <v>21931100000</v>
          </cell>
          <cell r="Z41">
            <v>0</v>
          </cell>
          <cell r="AA41">
            <v>9462210</v>
          </cell>
          <cell r="AB41">
            <v>0</v>
          </cell>
          <cell r="AC41">
            <v>12284100000</v>
          </cell>
        </row>
        <row r="42">
          <cell r="E42">
            <v>289</v>
          </cell>
          <cell r="F42">
            <v>100</v>
          </cell>
          <cell r="H42">
            <v>0</v>
          </cell>
          <cell r="J42">
            <v>2681336</v>
          </cell>
          <cell r="L42">
            <v>2090</v>
          </cell>
          <cell r="M42">
            <v>143721</v>
          </cell>
          <cell r="N42">
            <v>11921100</v>
          </cell>
          <cell r="O42">
            <v>487911840</v>
          </cell>
          <cell r="P42">
            <v>157589</v>
          </cell>
          <cell r="Q42">
            <v>7604992</v>
          </cell>
          <cell r="R42">
            <v>115592967.7</v>
          </cell>
          <cell r="S42">
            <v>25544807383</v>
          </cell>
          <cell r="T42">
            <v>960827</v>
          </cell>
          <cell r="Z42">
            <v>1955</v>
          </cell>
          <cell r="AA42">
            <v>550849</v>
          </cell>
          <cell r="AB42">
            <v>1928757.8</v>
          </cell>
          <cell r="AC42">
            <v>713045261</v>
          </cell>
        </row>
        <row r="43">
          <cell r="E43">
            <v>817</v>
          </cell>
          <cell r="F43">
            <v>607</v>
          </cell>
          <cell r="G43">
            <v>12622</v>
          </cell>
          <cell r="H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3198476</v>
          </cell>
          <cell r="Z43">
            <v>63788</v>
          </cell>
          <cell r="AA43">
            <v>1898495</v>
          </cell>
          <cell r="AB43">
            <v>129531167</v>
          </cell>
          <cell r="AC43">
            <v>2405351507</v>
          </cell>
        </row>
        <row r="44">
          <cell r="E44">
            <v>592</v>
          </cell>
          <cell r="F44">
            <v>729</v>
          </cell>
          <cell r="G44">
            <v>4524</v>
          </cell>
          <cell r="H44">
            <v>0</v>
          </cell>
          <cell r="J44">
            <v>28454</v>
          </cell>
          <cell r="L44">
            <v>2399</v>
          </cell>
          <cell r="M44">
            <v>0</v>
          </cell>
          <cell r="N44">
            <v>10506800</v>
          </cell>
          <cell r="O44">
            <v>0</v>
          </cell>
          <cell r="P44">
            <v>19176</v>
          </cell>
          <cell r="Q44">
            <v>33966</v>
          </cell>
          <cell r="R44">
            <v>53556892</v>
          </cell>
          <cell r="S44">
            <v>145104774</v>
          </cell>
          <cell r="T44">
            <v>1774186</v>
          </cell>
          <cell r="Z44">
            <v>398572</v>
          </cell>
          <cell r="AA44">
            <v>330718</v>
          </cell>
          <cell r="AB44">
            <v>447161647.69</v>
          </cell>
          <cell r="AC44">
            <v>526841707.55000001</v>
          </cell>
        </row>
        <row r="45">
          <cell r="E45">
            <v>445</v>
          </cell>
          <cell r="F45">
            <v>528</v>
          </cell>
          <cell r="G45">
            <v>3634</v>
          </cell>
          <cell r="H45">
            <v>0</v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1396924</v>
          </cell>
          <cell r="V45">
            <v>251498</v>
          </cell>
          <cell r="W45">
            <v>573730</v>
          </cell>
          <cell r="X45">
            <v>1583553747</v>
          </cell>
          <cell r="Y45">
            <v>2276095556.8499999</v>
          </cell>
          <cell r="Z45">
            <v>3124</v>
          </cell>
          <cell r="AA45">
            <v>336911</v>
          </cell>
          <cell r="AB45">
            <v>4352417.82</v>
          </cell>
          <cell r="AC45">
            <v>467229968.30000001</v>
          </cell>
        </row>
        <row r="46">
          <cell r="E46">
            <v>1002</v>
          </cell>
          <cell r="F46">
            <v>348</v>
          </cell>
          <cell r="H46">
            <v>0</v>
          </cell>
          <cell r="J46">
            <v>873454</v>
          </cell>
          <cell r="L46">
            <v>1074</v>
          </cell>
          <cell r="M46">
            <v>6878</v>
          </cell>
          <cell r="N46">
            <v>6221800</v>
          </cell>
          <cell r="O46">
            <v>29530986.34</v>
          </cell>
          <cell r="P46">
            <v>18749</v>
          </cell>
          <cell r="Q46">
            <v>911508</v>
          </cell>
          <cell r="R46">
            <v>65348556.740000002</v>
          </cell>
          <cell r="S46">
            <v>2859444303.77</v>
          </cell>
          <cell r="T46">
            <v>2909012</v>
          </cell>
          <cell r="Z46">
            <v>0</v>
          </cell>
          <cell r="AA46">
            <v>1033187</v>
          </cell>
          <cell r="AB46">
            <v>0</v>
          </cell>
          <cell r="AC46">
            <v>1707757831</v>
          </cell>
        </row>
        <row r="47">
          <cell r="E47">
            <v>0</v>
          </cell>
          <cell r="F47">
            <v>0</v>
          </cell>
          <cell r="G47">
            <v>50636</v>
          </cell>
          <cell r="H47">
            <v>0</v>
          </cell>
          <cell r="J47">
            <v>1693175</v>
          </cell>
          <cell r="L47">
            <v>0</v>
          </cell>
          <cell r="M47">
            <v>2270</v>
          </cell>
          <cell r="N47">
            <v>0</v>
          </cell>
          <cell r="O47">
            <v>17531700</v>
          </cell>
          <cell r="P47">
            <v>5644114</v>
          </cell>
          <cell r="Q47">
            <v>0</v>
          </cell>
          <cell r="R47">
            <v>24441619696</v>
          </cell>
          <cell r="S47">
            <v>0</v>
          </cell>
          <cell r="T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J48">
            <v>27795</v>
          </cell>
          <cell r="L48">
            <v>0</v>
          </cell>
          <cell r="M48">
            <v>3</v>
          </cell>
          <cell r="N48">
            <v>0</v>
          </cell>
          <cell r="O48">
            <v>24500</v>
          </cell>
          <cell r="P48">
            <v>0</v>
          </cell>
          <cell r="Q48">
            <v>41564</v>
          </cell>
          <cell r="R48">
            <v>0</v>
          </cell>
          <cell r="S48">
            <v>233119856.97</v>
          </cell>
          <cell r="T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</row>
        <row r="49">
          <cell r="E49">
            <v>0</v>
          </cell>
          <cell r="F49">
            <v>0</v>
          </cell>
          <cell r="G49">
            <v>0</v>
          </cell>
          <cell r="H49">
            <v>0</v>
          </cell>
          <cell r="J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2237</v>
          </cell>
          <cell r="V49">
            <v>0</v>
          </cell>
          <cell r="W49">
            <v>82</v>
          </cell>
          <cell r="X49">
            <v>0</v>
          </cell>
          <cell r="Y49">
            <v>535150.47</v>
          </cell>
          <cell r="Z49">
            <v>0</v>
          </cell>
          <cell r="AA49">
            <v>163</v>
          </cell>
          <cell r="AB49">
            <v>0</v>
          </cell>
          <cell r="AC49">
            <v>425520.82</v>
          </cell>
        </row>
        <row r="50">
          <cell r="E50">
            <v>47</v>
          </cell>
          <cell r="F50">
            <v>478</v>
          </cell>
          <cell r="G50">
            <v>0</v>
          </cell>
          <cell r="H50">
            <v>0</v>
          </cell>
          <cell r="J50">
            <v>2793766</v>
          </cell>
          <cell r="L50">
            <v>2628</v>
          </cell>
          <cell r="M50">
            <v>20292</v>
          </cell>
          <cell r="N50">
            <v>27659700</v>
          </cell>
          <cell r="O50">
            <v>98169500</v>
          </cell>
          <cell r="P50">
            <v>152427</v>
          </cell>
          <cell r="Q50">
            <v>13700020</v>
          </cell>
          <cell r="R50">
            <v>573794833</v>
          </cell>
          <cell r="S50">
            <v>30782878993</v>
          </cell>
          <cell r="T50">
            <v>1695554</v>
          </cell>
          <cell r="V50">
            <v>201860</v>
          </cell>
          <cell r="W50">
            <v>1425286</v>
          </cell>
          <cell r="X50">
            <v>1538119100</v>
          </cell>
          <cell r="Y50">
            <v>5803908639</v>
          </cell>
          <cell r="Z50">
            <v>7923</v>
          </cell>
          <cell r="AA50">
            <v>3734576</v>
          </cell>
          <cell r="AB50">
            <v>21755554</v>
          </cell>
          <cell r="AC50">
            <v>4795809763</v>
          </cell>
        </row>
        <row r="51">
          <cell r="E51">
            <v>20</v>
          </cell>
          <cell r="F51">
            <v>34</v>
          </cell>
          <cell r="G51">
            <v>0</v>
          </cell>
          <cell r="H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1471374</v>
          </cell>
          <cell r="V51">
            <v>5352</v>
          </cell>
          <cell r="W51">
            <v>784459</v>
          </cell>
          <cell r="X51">
            <v>37759700</v>
          </cell>
          <cell r="Y51">
            <v>2044080218</v>
          </cell>
          <cell r="Z51">
            <v>0</v>
          </cell>
          <cell r="AA51">
            <v>1152419</v>
          </cell>
          <cell r="AB51">
            <v>0</v>
          </cell>
          <cell r="AC51">
            <v>924775843</v>
          </cell>
        </row>
        <row r="52">
          <cell r="E52">
            <v>13</v>
          </cell>
          <cell r="F52">
            <v>19</v>
          </cell>
          <cell r="G52">
            <v>0</v>
          </cell>
          <cell r="H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125991</v>
          </cell>
          <cell r="V52">
            <v>6859</v>
          </cell>
          <cell r="W52">
            <v>64647</v>
          </cell>
          <cell r="X52">
            <v>38615900</v>
          </cell>
          <cell r="Y52">
            <v>332795562</v>
          </cell>
          <cell r="Z52">
            <v>0</v>
          </cell>
          <cell r="AA52">
            <v>144623</v>
          </cell>
          <cell r="AB52">
            <v>0</v>
          </cell>
          <cell r="AC52">
            <v>212171218</v>
          </cell>
        </row>
        <row r="53">
          <cell r="E53">
            <v>46</v>
          </cell>
          <cell r="F53">
            <v>38</v>
          </cell>
          <cell r="G53">
            <v>0</v>
          </cell>
          <cell r="H53">
            <v>0</v>
          </cell>
          <cell r="J53">
            <v>873411</v>
          </cell>
          <cell r="L53">
            <v>0</v>
          </cell>
          <cell r="M53">
            <v>3204</v>
          </cell>
          <cell r="N53">
            <v>0</v>
          </cell>
          <cell r="O53">
            <v>22588961.990000006</v>
          </cell>
          <cell r="P53">
            <v>0</v>
          </cell>
          <cell r="Q53">
            <v>1832701</v>
          </cell>
          <cell r="R53">
            <v>0</v>
          </cell>
          <cell r="S53">
            <v>6025274094.2200298</v>
          </cell>
          <cell r="T53">
            <v>482630</v>
          </cell>
          <cell r="V53">
            <v>31090</v>
          </cell>
          <cell r="W53">
            <v>223537</v>
          </cell>
          <cell r="X53">
            <v>314570800</v>
          </cell>
          <cell r="Y53">
            <v>4764665958.0500002</v>
          </cell>
          <cell r="Z53">
            <v>0</v>
          </cell>
          <cell r="AA53">
            <v>350791</v>
          </cell>
          <cell r="AB53">
            <v>0</v>
          </cell>
          <cell r="AC53">
            <v>1112361137.4800005</v>
          </cell>
        </row>
        <row r="54">
          <cell r="E54">
            <v>99</v>
          </cell>
          <cell r="F54">
            <v>109</v>
          </cell>
          <cell r="G54">
            <v>0</v>
          </cell>
          <cell r="H54">
            <v>0</v>
          </cell>
          <cell r="J54">
            <v>1450691</v>
          </cell>
          <cell r="L54">
            <v>308</v>
          </cell>
          <cell r="M54">
            <v>4377</v>
          </cell>
          <cell r="N54">
            <v>2362400</v>
          </cell>
          <cell r="O54">
            <v>27995338</v>
          </cell>
          <cell r="P54">
            <v>0</v>
          </cell>
          <cell r="Q54">
            <v>3587365</v>
          </cell>
          <cell r="R54">
            <v>0</v>
          </cell>
          <cell r="S54">
            <v>8124537795</v>
          </cell>
          <cell r="T54">
            <v>981669</v>
          </cell>
          <cell r="V54">
            <v>70883</v>
          </cell>
          <cell r="W54">
            <v>1256281</v>
          </cell>
          <cell r="X54">
            <v>483490100</v>
          </cell>
          <cell r="Y54">
            <v>4596819625.46</v>
          </cell>
          <cell r="Z54">
            <v>0</v>
          </cell>
          <cell r="AA54">
            <v>2289382</v>
          </cell>
          <cell r="AB54">
            <v>0</v>
          </cell>
          <cell r="AC54">
            <v>2729101153.2399998</v>
          </cell>
        </row>
        <row r="56">
          <cell r="E56">
            <v>0</v>
          </cell>
          <cell r="F56">
            <v>0</v>
          </cell>
          <cell r="G56">
            <v>0</v>
          </cell>
          <cell r="H56">
            <v>0</v>
          </cell>
          <cell r="J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1193129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326361</v>
          </cell>
          <cell r="AB56">
            <v>0</v>
          </cell>
          <cell r="AC56">
            <v>170977959</v>
          </cell>
        </row>
        <row r="57">
          <cell r="E57">
            <v>0</v>
          </cell>
          <cell r="F57">
            <v>0</v>
          </cell>
          <cell r="G57">
            <v>338</v>
          </cell>
          <cell r="H57">
            <v>0</v>
          </cell>
          <cell r="J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1118167</v>
          </cell>
          <cell r="V57">
            <v>0</v>
          </cell>
          <cell r="W57">
            <v>396842</v>
          </cell>
          <cell r="X57">
            <v>0</v>
          </cell>
          <cell r="Y57">
            <v>1177100355</v>
          </cell>
          <cell r="Z57">
            <v>0</v>
          </cell>
          <cell r="AA57">
            <v>169934</v>
          </cell>
          <cell r="AB57">
            <v>0</v>
          </cell>
          <cell r="AC57">
            <v>140944946.90000001</v>
          </cell>
        </row>
        <row r="58">
          <cell r="E58">
            <v>0</v>
          </cell>
          <cell r="F58">
            <v>0</v>
          </cell>
          <cell r="G58">
            <v>0</v>
          </cell>
          <cell r="H58">
            <v>0</v>
          </cell>
          <cell r="J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30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J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J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2733</v>
          </cell>
          <cell r="V60">
            <v>0</v>
          </cell>
          <cell r="W60">
            <v>4</v>
          </cell>
          <cell r="X60">
            <v>0</v>
          </cell>
          <cell r="Y60">
            <v>21500</v>
          </cell>
          <cell r="Z60">
            <v>0</v>
          </cell>
          <cell r="AA60">
            <v>4837</v>
          </cell>
          <cell r="AB60">
            <v>0</v>
          </cell>
          <cell r="AC60">
            <v>2402595.73</v>
          </cell>
        </row>
        <row r="61">
          <cell r="E61">
            <v>2</v>
          </cell>
          <cell r="F61">
            <v>14</v>
          </cell>
          <cell r="G61">
            <v>156178</v>
          </cell>
          <cell r="H61">
            <v>0</v>
          </cell>
          <cell r="J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57530813</v>
          </cell>
          <cell r="V61">
            <v>1037</v>
          </cell>
          <cell r="W61">
            <v>2009094</v>
          </cell>
          <cell r="X61">
            <v>3513500</v>
          </cell>
          <cell r="Y61">
            <v>5773414531</v>
          </cell>
          <cell r="Z61">
            <v>31354</v>
          </cell>
          <cell r="AA61">
            <v>2591369</v>
          </cell>
          <cell r="AB61">
            <v>29902339</v>
          </cell>
          <cell r="AC61">
            <v>1838625442</v>
          </cell>
        </row>
        <row r="62">
          <cell r="E62">
            <v>311</v>
          </cell>
          <cell r="F62">
            <v>3</v>
          </cell>
          <cell r="G62">
            <v>0</v>
          </cell>
          <cell r="H62">
            <v>0</v>
          </cell>
          <cell r="J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1264358</v>
          </cell>
          <cell r="Z62">
            <v>0</v>
          </cell>
          <cell r="AA62">
            <v>324293</v>
          </cell>
          <cell r="AB62">
            <v>0</v>
          </cell>
          <cell r="AC62">
            <v>562597856</v>
          </cell>
        </row>
        <row r="63">
          <cell r="E63">
            <v>150</v>
          </cell>
          <cell r="F63">
            <v>1</v>
          </cell>
          <cell r="G63">
            <v>0</v>
          </cell>
          <cell r="H63">
            <v>0</v>
          </cell>
          <cell r="J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126171</v>
          </cell>
          <cell r="V63">
            <v>23141</v>
          </cell>
          <cell r="W63">
            <v>51391</v>
          </cell>
          <cell r="X63">
            <v>122111100</v>
          </cell>
          <cell r="Y63">
            <v>239695104</v>
          </cell>
          <cell r="Z63">
            <v>0</v>
          </cell>
          <cell r="AA63">
            <v>57735</v>
          </cell>
          <cell r="AB63">
            <v>0</v>
          </cell>
          <cell r="AC63">
            <v>83827840.579999998</v>
          </cell>
        </row>
        <row r="64">
          <cell r="E64">
            <v>103</v>
          </cell>
          <cell r="F64">
            <v>5</v>
          </cell>
          <cell r="G64">
            <v>0</v>
          </cell>
          <cell r="H64">
            <v>0</v>
          </cell>
          <cell r="J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2769442</v>
          </cell>
          <cell r="V64">
            <v>36380</v>
          </cell>
          <cell r="W64">
            <v>936653</v>
          </cell>
          <cell r="X64">
            <v>139378300</v>
          </cell>
          <cell r="Y64">
            <v>3591056289</v>
          </cell>
          <cell r="Z64">
            <v>0</v>
          </cell>
          <cell r="AA64">
            <v>56061</v>
          </cell>
          <cell r="AB64">
            <v>0</v>
          </cell>
          <cell r="AC64">
            <v>48294925.659999996</v>
          </cell>
        </row>
        <row r="65">
          <cell r="E65">
            <v>320</v>
          </cell>
          <cell r="F65">
            <v>2</v>
          </cell>
          <cell r="G65">
            <v>0</v>
          </cell>
          <cell r="H65">
            <v>0</v>
          </cell>
          <cell r="J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670439</v>
          </cell>
          <cell r="Z65">
            <v>134384</v>
          </cell>
          <cell r="AA65">
            <v>0</v>
          </cell>
          <cell r="AB65">
            <v>231800000</v>
          </cell>
          <cell r="AC65">
            <v>0</v>
          </cell>
        </row>
        <row r="66">
          <cell r="E66">
            <v>220</v>
          </cell>
          <cell r="F66">
            <v>2</v>
          </cell>
          <cell r="H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3110365</v>
          </cell>
          <cell r="V66">
            <v>94585</v>
          </cell>
          <cell r="W66">
            <v>696417</v>
          </cell>
          <cell r="X66">
            <v>555946323</v>
          </cell>
          <cell r="Y66">
            <v>3834894831</v>
          </cell>
          <cell r="Z66">
            <v>0</v>
          </cell>
          <cell r="AA66">
            <v>158166</v>
          </cell>
          <cell r="AB66">
            <v>0</v>
          </cell>
          <cell r="AC66">
            <v>125068695.04000001</v>
          </cell>
        </row>
        <row r="67">
          <cell r="E67">
            <v>128</v>
          </cell>
          <cell r="F67">
            <v>3</v>
          </cell>
          <cell r="G67">
            <v>0</v>
          </cell>
          <cell r="H67">
            <v>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1378310</v>
          </cell>
          <cell r="V67">
            <v>23225</v>
          </cell>
          <cell r="W67">
            <v>481828</v>
          </cell>
          <cell r="X67">
            <v>124883500</v>
          </cell>
          <cell r="Y67">
            <v>2449653700</v>
          </cell>
          <cell r="Z67">
            <v>0</v>
          </cell>
          <cell r="AA67">
            <v>84693</v>
          </cell>
          <cell r="AB67">
            <v>0</v>
          </cell>
          <cell r="AC67">
            <v>90544129.569999993</v>
          </cell>
        </row>
        <row r="68">
          <cell r="E68">
            <v>0</v>
          </cell>
          <cell r="F68">
            <v>0</v>
          </cell>
          <cell r="G68">
            <v>0</v>
          </cell>
          <cell r="H68">
            <v>0</v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155314</v>
          </cell>
          <cell r="V68">
            <v>0</v>
          </cell>
          <cell r="W68">
            <v>19621</v>
          </cell>
          <cell r="X68">
            <v>0</v>
          </cell>
          <cell r="Y68">
            <v>77570831</v>
          </cell>
          <cell r="Z68">
            <v>0</v>
          </cell>
          <cell r="AA68">
            <v>14428</v>
          </cell>
          <cell r="AB68">
            <v>0</v>
          </cell>
          <cell r="AC68">
            <v>11170546.359999999</v>
          </cell>
        </row>
        <row r="69">
          <cell r="E69">
            <v>25</v>
          </cell>
          <cell r="F69">
            <v>1</v>
          </cell>
          <cell r="G69">
            <v>0</v>
          </cell>
          <cell r="H69">
            <v>0</v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54092</v>
          </cell>
          <cell r="Z69">
            <v>0</v>
          </cell>
          <cell r="AA69">
            <v>27973</v>
          </cell>
          <cell r="AB69">
            <v>0</v>
          </cell>
          <cell r="AC69">
            <v>34991796</v>
          </cell>
        </row>
        <row r="70">
          <cell r="E70">
            <v>472</v>
          </cell>
          <cell r="F70">
            <v>3</v>
          </cell>
          <cell r="G70">
            <v>0</v>
          </cell>
          <cell r="H70">
            <v>0</v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5321014</v>
          </cell>
          <cell r="V70">
            <v>428792</v>
          </cell>
          <cell r="W70">
            <v>1848845</v>
          </cell>
          <cell r="X70">
            <v>2392740100</v>
          </cell>
          <cell r="Y70">
            <v>6966149671</v>
          </cell>
          <cell r="Z70">
            <v>0</v>
          </cell>
          <cell r="AA70">
            <v>429302</v>
          </cell>
          <cell r="AB70">
            <v>0</v>
          </cell>
          <cell r="AC70">
            <v>436263041</v>
          </cell>
        </row>
        <row r="71">
          <cell r="E71">
            <v>141</v>
          </cell>
          <cell r="F71">
            <v>36</v>
          </cell>
          <cell r="G71">
            <v>0</v>
          </cell>
          <cell r="H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407712</v>
          </cell>
          <cell r="V71">
            <v>15539</v>
          </cell>
          <cell r="W71">
            <v>118725</v>
          </cell>
          <cell r="X71">
            <v>96543793</v>
          </cell>
          <cell r="Y71">
            <v>342007926</v>
          </cell>
          <cell r="Z71">
            <v>0</v>
          </cell>
          <cell r="AA71">
            <v>44530</v>
          </cell>
          <cell r="AB71">
            <v>0</v>
          </cell>
          <cell r="AC71">
            <v>44241656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letin Format"/>
      <sheetName val="Interim Data-Current Month"/>
      <sheetName val="Regular Data-Current Month"/>
      <sheetName val="Inconsistency"/>
      <sheetName val="Difference in %"/>
      <sheetName val="Difference in Actual"/>
      <sheetName val="Bankwise Variation"/>
      <sheetName val="Sheet1"/>
      <sheetName val="WLAs"/>
      <sheetName val="RBI website Data Sheet format"/>
      <sheetName val="Interim Data-Previous Month"/>
      <sheetName val="Verification"/>
      <sheetName val="Contact"/>
      <sheetName val="Bankwise Email IDs"/>
    </sheetNames>
    <sheetDataSet>
      <sheetData sheetId="0"/>
      <sheetData sheetId="1">
        <row r="12">
          <cell r="B12">
            <v>154183</v>
          </cell>
          <cell r="C12">
            <v>26745992</v>
          </cell>
          <cell r="F12">
            <v>9412</v>
          </cell>
          <cell r="G12">
            <v>0</v>
          </cell>
          <cell r="I12">
            <v>115956</v>
          </cell>
          <cell r="J12">
            <v>337996880</v>
          </cell>
          <cell r="K12">
            <v>65873</v>
          </cell>
          <cell r="L12">
            <v>201316398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3293</v>
          </cell>
          <cell r="R12">
            <v>21275422</v>
          </cell>
          <cell r="S12">
            <v>5394224</v>
          </cell>
          <cell r="T12">
            <v>9505949071</v>
          </cell>
          <cell r="U12">
            <v>2859519</v>
          </cell>
          <cell r="V12">
            <v>3797270314</v>
          </cell>
          <cell r="W12">
            <v>5886</v>
          </cell>
          <cell r="X12">
            <v>91426006.489999995</v>
          </cell>
          <cell r="Y12">
            <v>0</v>
          </cell>
          <cell r="Z12">
            <v>0</v>
          </cell>
          <cell r="AA12">
            <v>18885716</v>
          </cell>
          <cell r="AB12">
            <v>88992125946</v>
          </cell>
          <cell r="AC12">
            <v>36269</v>
          </cell>
          <cell r="AD12">
            <v>35953960.68</v>
          </cell>
        </row>
      </sheetData>
      <sheetData sheetId="2">
        <row r="12">
          <cell r="G12">
            <v>14884</v>
          </cell>
          <cell r="H1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im Data-Current Month"/>
      <sheetName val="Regular Data-Current Month"/>
      <sheetName val="Inconsistency"/>
      <sheetName val="Difference in %"/>
      <sheetName val="Difference in Actual"/>
      <sheetName val="Bankwise Variation"/>
      <sheetName val="Variation Table "/>
      <sheetName val="Bulletin Format"/>
      <sheetName val="For Website "/>
      <sheetName val="Bulletin Vs Website"/>
      <sheetName val="DPSS_CISBI"/>
      <sheetName val="Website M-O-M"/>
      <sheetName val="Interim Data-Previous Month"/>
      <sheetName val="Data Revision"/>
      <sheetName val="For Website Previous Month"/>
    </sheetNames>
    <sheetDataSet>
      <sheetData sheetId="0">
        <row r="7">
          <cell r="C7">
            <v>1416927</v>
          </cell>
          <cell r="D7">
            <v>76491940</v>
          </cell>
          <cell r="F7">
            <v>25758</v>
          </cell>
          <cell r="G7">
            <v>37816</v>
          </cell>
          <cell r="H7">
            <v>11907</v>
          </cell>
          <cell r="I7">
            <v>802773</v>
          </cell>
          <cell r="J7">
            <v>1595737</v>
          </cell>
          <cell r="K7">
            <v>4965048039</v>
          </cell>
          <cell r="L7">
            <v>1591195</v>
          </cell>
          <cell r="M7">
            <v>7782340442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20703</v>
          </cell>
          <cell r="S7">
            <v>95339700</v>
          </cell>
          <cell r="T7">
            <v>7928069</v>
          </cell>
          <cell r="U7">
            <v>14477324877</v>
          </cell>
          <cell r="V7">
            <v>4041585</v>
          </cell>
          <cell r="W7">
            <v>6982928437</v>
          </cell>
          <cell r="X7">
            <v>4</v>
          </cell>
          <cell r="Y7">
            <v>7040</v>
          </cell>
          <cell r="Z7">
            <v>0</v>
          </cell>
          <cell r="AA7">
            <v>0</v>
          </cell>
          <cell r="AB7">
            <v>27799590</v>
          </cell>
          <cell r="AC7">
            <v>127554009019</v>
          </cell>
          <cell r="AD7">
            <v>1538</v>
          </cell>
          <cell r="AE7">
            <v>1370332.64</v>
          </cell>
        </row>
        <row r="8">
          <cell r="C8">
            <v>161832</v>
          </cell>
          <cell r="D8">
            <v>45431685</v>
          </cell>
          <cell r="F8">
            <v>46857</v>
          </cell>
          <cell r="G8">
            <v>11956</v>
          </cell>
          <cell r="H8">
            <v>103</v>
          </cell>
          <cell r="I8">
            <v>425143</v>
          </cell>
          <cell r="J8">
            <v>140706</v>
          </cell>
          <cell r="K8">
            <v>475262536.62</v>
          </cell>
          <cell r="L8">
            <v>106785</v>
          </cell>
          <cell r="M8">
            <v>314510913.44999999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8537</v>
          </cell>
          <cell r="S8">
            <v>48267230.82</v>
          </cell>
          <cell r="T8">
            <v>4755844</v>
          </cell>
          <cell r="U8">
            <v>8048259148.0100002</v>
          </cell>
          <cell r="V8">
            <v>2760930</v>
          </cell>
          <cell r="W8">
            <v>3697356062.5300002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17565150</v>
          </cell>
          <cell r="AC8">
            <v>67388710941.900002</v>
          </cell>
          <cell r="AD8">
            <v>3857</v>
          </cell>
          <cell r="AE8">
            <v>3664644</v>
          </cell>
        </row>
        <row r="9">
          <cell r="C9">
            <v>76761</v>
          </cell>
          <cell r="D9">
            <v>12784888</v>
          </cell>
          <cell r="F9">
            <v>2871</v>
          </cell>
          <cell r="G9">
            <v>0</v>
          </cell>
          <cell r="H9">
            <v>355014</v>
          </cell>
          <cell r="I9">
            <v>601845</v>
          </cell>
          <cell r="J9">
            <v>79760</v>
          </cell>
          <cell r="K9">
            <v>328788542.10000002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904</v>
          </cell>
          <cell r="S9">
            <v>4186906</v>
          </cell>
          <cell r="T9">
            <v>2377708</v>
          </cell>
          <cell r="U9">
            <v>3483841816</v>
          </cell>
          <cell r="V9">
            <v>1062916</v>
          </cell>
          <cell r="W9">
            <v>1492120422</v>
          </cell>
          <cell r="X9">
            <v>8809</v>
          </cell>
          <cell r="Y9">
            <v>96675173.900000006</v>
          </cell>
          <cell r="Z9">
            <v>0</v>
          </cell>
          <cell r="AA9">
            <v>0</v>
          </cell>
          <cell r="AB9">
            <v>7043405</v>
          </cell>
          <cell r="AC9">
            <v>29302557429</v>
          </cell>
          <cell r="AD9">
            <v>0</v>
          </cell>
          <cell r="AE9">
            <v>0</v>
          </cell>
        </row>
        <row r="10">
          <cell r="C10">
            <v>913399</v>
          </cell>
          <cell r="D10">
            <v>46819589</v>
          </cell>
          <cell r="F10">
            <v>50362</v>
          </cell>
          <cell r="G10">
            <v>8906</v>
          </cell>
          <cell r="H10">
            <v>66</v>
          </cell>
          <cell r="I10">
            <v>1504456</v>
          </cell>
          <cell r="J10">
            <v>669447</v>
          </cell>
          <cell r="K10">
            <v>1750369936.1100001</v>
          </cell>
          <cell r="L10">
            <v>304917</v>
          </cell>
          <cell r="M10">
            <v>1057839261.04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56638</v>
          </cell>
          <cell r="S10">
            <v>285988040.33999997</v>
          </cell>
          <cell r="T10">
            <v>9643828</v>
          </cell>
          <cell r="U10">
            <v>18907587066.110001</v>
          </cell>
          <cell r="V10">
            <v>3901673</v>
          </cell>
          <cell r="W10">
            <v>7081912421.4099998</v>
          </cell>
          <cell r="X10">
            <v>4387</v>
          </cell>
          <cell r="Y10">
            <v>67096413</v>
          </cell>
          <cell r="Z10">
            <v>0</v>
          </cell>
          <cell r="AA10">
            <v>0</v>
          </cell>
          <cell r="AB10">
            <v>31285845</v>
          </cell>
          <cell r="AC10">
            <v>138755977058.48001</v>
          </cell>
          <cell r="AD10">
            <v>1877</v>
          </cell>
          <cell r="AE10">
            <v>1596522</v>
          </cell>
        </row>
        <row r="11">
          <cell r="C11">
            <v>0</v>
          </cell>
          <cell r="D11">
            <v>27305718</v>
          </cell>
          <cell r="F11">
            <v>2588</v>
          </cell>
          <cell r="G11">
            <v>8982</v>
          </cell>
          <cell r="H11">
            <v>8154</v>
          </cell>
          <cell r="I11">
            <v>195055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2788601</v>
          </cell>
          <cell r="U11">
            <v>5735353554</v>
          </cell>
          <cell r="V11">
            <v>779735</v>
          </cell>
          <cell r="W11">
            <v>1416751350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8623339</v>
          </cell>
          <cell r="AC11">
            <v>37431115859</v>
          </cell>
          <cell r="AD11">
            <v>10238</v>
          </cell>
          <cell r="AE11">
            <v>10330915</v>
          </cell>
        </row>
        <row r="12">
          <cell r="C12">
            <v>157121</v>
          </cell>
          <cell r="D12">
            <v>28168095</v>
          </cell>
          <cell r="F12">
            <v>14871</v>
          </cell>
          <cell r="G12">
            <v>9657</v>
          </cell>
          <cell r="H12">
            <v>0</v>
          </cell>
          <cell r="I12">
            <v>384662</v>
          </cell>
          <cell r="J12">
            <v>129222</v>
          </cell>
          <cell r="K12">
            <v>381326953</v>
          </cell>
          <cell r="L12">
            <v>69997</v>
          </cell>
          <cell r="M12">
            <v>304786459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3172</v>
          </cell>
          <cell r="S12">
            <v>20219654</v>
          </cell>
          <cell r="T12">
            <v>5885682</v>
          </cell>
          <cell r="U12">
            <v>10751459102</v>
          </cell>
          <cell r="V12">
            <v>2777357</v>
          </cell>
          <cell r="W12">
            <v>4217590529</v>
          </cell>
          <cell r="X12">
            <v>4980</v>
          </cell>
          <cell r="Y12">
            <v>74590611.780000001</v>
          </cell>
          <cell r="Z12">
            <v>0</v>
          </cell>
          <cell r="AA12">
            <v>0</v>
          </cell>
          <cell r="AB12">
            <v>20607476</v>
          </cell>
          <cell r="AC12">
            <v>94473840404</v>
          </cell>
          <cell r="AD12">
            <v>42372</v>
          </cell>
          <cell r="AE12">
            <v>41987463.009999998</v>
          </cell>
        </row>
        <row r="13">
          <cell r="C13">
            <v>78878</v>
          </cell>
          <cell r="D13">
            <v>15101912</v>
          </cell>
          <cell r="F13">
            <v>0</v>
          </cell>
          <cell r="G13">
            <v>0</v>
          </cell>
          <cell r="H13">
            <v>0</v>
          </cell>
          <cell r="I13">
            <v>112593</v>
          </cell>
          <cell r="J13">
            <v>64615</v>
          </cell>
          <cell r="K13">
            <v>156913570</v>
          </cell>
          <cell r="L13">
            <v>21577</v>
          </cell>
          <cell r="M13">
            <v>60707323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840</v>
          </cell>
          <cell r="S13">
            <v>3911268</v>
          </cell>
          <cell r="T13">
            <v>3764432</v>
          </cell>
          <cell r="U13">
            <v>6702438586.3500004</v>
          </cell>
          <cell r="V13">
            <v>1121903</v>
          </cell>
          <cell r="W13">
            <v>1880929074.4100001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15340800</v>
          </cell>
          <cell r="AC13">
            <v>65077876899.600006</v>
          </cell>
          <cell r="AD13">
            <v>0</v>
          </cell>
          <cell r="AE13">
            <v>0</v>
          </cell>
        </row>
        <row r="14">
          <cell r="C14">
            <v>0</v>
          </cell>
          <cell r="D14">
            <v>3525744</v>
          </cell>
          <cell r="F14">
            <v>1055</v>
          </cell>
          <cell r="G14">
            <v>357</v>
          </cell>
          <cell r="H14">
            <v>1139</v>
          </cell>
          <cell r="I14">
            <v>13794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553806</v>
          </cell>
          <cell r="U14">
            <v>1111026397.4200001</v>
          </cell>
          <cell r="V14">
            <v>347351</v>
          </cell>
          <cell r="W14">
            <v>773234963.25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1569033</v>
          </cell>
          <cell r="AC14">
            <v>6905555400</v>
          </cell>
          <cell r="AD14">
            <v>0</v>
          </cell>
          <cell r="AE14">
            <v>0</v>
          </cell>
        </row>
        <row r="15">
          <cell r="C15">
            <v>334350</v>
          </cell>
          <cell r="D15">
            <v>46524689</v>
          </cell>
          <cell r="F15">
            <v>43978</v>
          </cell>
          <cell r="G15">
            <v>11265</v>
          </cell>
          <cell r="H15">
            <v>601551</v>
          </cell>
          <cell r="I15">
            <v>58560</v>
          </cell>
          <cell r="J15">
            <v>429276</v>
          </cell>
          <cell r="K15">
            <v>1311719561.4000001</v>
          </cell>
          <cell r="L15">
            <v>176772</v>
          </cell>
          <cell r="M15">
            <v>600418956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2825</v>
          </cell>
          <cell r="S15">
            <v>8371569.6100000003</v>
          </cell>
          <cell r="T15">
            <v>8318698</v>
          </cell>
          <cell r="U15">
            <v>16578987586.610001</v>
          </cell>
          <cell r="V15">
            <v>5097474</v>
          </cell>
          <cell r="W15">
            <v>8974772046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28850260</v>
          </cell>
          <cell r="AC15">
            <v>138239976430.35999</v>
          </cell>
          <cell r="AD15">
            <v>0</v>
          </cell>
          <cell r="AE15">
            <v>0</v>
          </cell>
        </row>
        <row r="16">
          <cell r="C16">
            <v>14534667</v>
          </cell>
          <cell r="D16">
            <v>274637296</v>
          </cell>
          <cell r="F16">
            <v>960482</v>
          </cell>
          <cell r="G16">
            <v>51824</v>
          </cell>
          <cell r="H16">
            <v>523555</v>
          </cell>
          <cell r="I16">
            <v>1798015</v>
          </cell>
          <cell r="J16">
            <v>23252233</v>
          </cell>
          <cell r="K16">
            <v>68104072181</v>
          </cell>
          <cell r="L16">
            <v>18555938</v>
          </cell>
          <cell r="M16">
            <v>125573667429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87546</v>
          </cell>
          <cell r="S16">
            <v>329434163</v>
          </cell>
          <cell r="T16">
            <v>58908663</v>
          </cell>
          <cell r="U16">
            <v>115134647982.25</v>
          </cell>
          <cell r="V16">
            <v>29102002</v>
          </cell>
          <cell r="W16">
            <v>51503012101.790001</v>
          </cell>
          <cell r="X16">
            <v>0</v>
          </cell>
          <cell r="Y16">
            <v>0</v>
          </cell>
          <cell r="Z16">
            <v>2035</v>
          </cell>
          <cell r="AA16">
            <v>25099826.579999998</v>
          </cell>
          <cell r="AB16">
            <v>192085183</v>
          </cell>
          <cell r="AC16">
            <v>932490547301.04004</v>
          </cell>
          <cell r="AD16">
            <v>67185</v>
          </cell>
          <cell r="AE16">
            <v>64509721.689999998</v>
          </cell>
        </row>
        <row r="17">
          <cell r="C17">
            <v>0</v>
          </cell>
          <cell r="D17">
            <v>11643639</v>
          </cell>
          <cell r="F17">
            <v>10165</v>
          </cell>
          <cell r="G17">
            <v>3568</v>
          </cell>
          <cell r="H17">
            <v>1598</v>
          </cell>
          <cell r="I17">
            <v>418339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1918027</v>
          </cell>
          <cell r="U17">
            <v>3548020200</v>
          </cell>
          <cell r="V17">
            <v>1015585</v>
          </cell>
          <cell r="W17">
            <v>1745968235</v>
          </cell>
          <cell r="X17">
            <v>1271</v>
          </cell>
          <cell r="Y17">
            <v>18338516</v>
          </cell>
          <cell r="Z17">
            <v>0</v>
          </cell>
          <cell r="AA17">
            <v>0</v>
          </cell>
          <cell r="AB17">
            <v>6898167</v>
          </cell>
          <cell r="AC17">
            <v>29636148851</v>
          </cell>
          <cell r="AD17">
            <v>2644</v>
          </cell>
          <cell r="AE17">
            <v>1639618</v>
          </cell>
        </row>
        <row r="18">
          <cell r="C18">
            <v>560409</v>
          </cell>
          <cell r="D18">
            <v>49339980</v>
          </cell>
          <cell r="F18">
            <v>39115</v>
          </cell>
          <cell r="G18">
            <v>8032</v>
          </cell>
          <cell r="H18">
            <v>8936</v>
          </cell>
          <cell r="I18">
            <v>234203</v>
          </cell>
          <cell r="J18">
            <v>486951</v>
          </cell>
          <cell r="K18">
            <v>1500869238.9300001</v>
          </cell>
          <cell r="L18">
            <v>250338</v>
          </cell>
          <cell r="M18">
            <v>999098264.34000003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5948</v>
          </cell>
          <cell r="S18">
            <v>30577137.18</v>
          </cell>
          <cell r="T18">
            <v>10446474</v>
          </cell>
          <cell r="U18">
            <v>17968749790</v>
          </cell>
          <cell r="V18">
            <v>6589816</v>
          </cell>
          <cell r="W18">
            <v>10497583561</v>
          </cell>
          <cell r="X18">
            <v>2257</v>
          </cell>
          <cell r="Y18">
            <v>8203874</v>
          </cell>
          <cell r="Z18">
            <v>0</v>
          </cell>
          <cell r="AA18">
            <v>0</v>
          </cell>
          <cell r="AB18">
            <v>47119469</v>
          </cell>
          <cell r="AC18">
            <v>145568983542.14001</v>
          </cell>
          <cell r="AD18">
            <v>13014</v>
          </cell>
          <cell r="AE18">
            <v>13008978.890000001</v>
          </cell>
        </row>
        <row r="19">
          <cell r="C19">
            <v>9932333</v>
          </cell>
          <cell r="D19">
            <v>29034253</v>
          </cell>
          <cell r="F19">
            <v>1131376</v>
          </cell>
          <cell r="G19">
            <v>710</v>
          </cell>
          <cell r="H19">
            <v>393450</v>
          </cell>
          <cell r="I19">
            <v>41167353</v>
          </cell>
          <cell r="J19">
            <v>15514532</v>
          </cell>
          <cell r="K19">
            <v>46531243710</v>
          </cell>
          <cell r="L19">
            <v>11195923</v>
          </cell>
          <cell r="M19">
            <v>54121093678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56038</v>
          </cell>
          <cell r="S19">
            <v>233338035</v>
          </cell>
          <cell r="T19">
            <v>12178597</v>
          </cell>
          <cell r="U19">
            <v>27115687845</v>
          </cell>
          <cell r="V19">
            <v>5705569</v>
          </cell>
          <cell r="W19">
            <v>17532249528</v>
          </cell>
          <cell r="X19">
            <v>20684</v>
          </cell>
          <cell r="Y19">
            <v>511520586.94</v>
          </cell>
          <cell r="Z19">
            <v>0</v>
          </cell>
          <cell r="AA19">
            <v>0</v>
          </cell>
          <cell r="AB19">
            <v>21492417</v>
          </cell>
          <cell r="AC19">
            <v>129879097174.53</v>
          </cell>
          <cell r="AD19">
            <v>0</v>
          </cell>
          <cell r="AE19">
            <v>0</v>
          </cell>
        </row>
        <row r="20">
          <cell r="C20">
            <v>0</v>
          </cell>
          <cell r="D20">
            <v>5096560</v>
          </cell>
          <cell r="F20">
            <v>36762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564058</v>
          </cell>
          <cell r="U20">
            <v>1268998635.79</v>
          </cell>
          <cell r="V20">
            <v>306908</v>
          </cell>
          <cell r="W20">
            <v>756678656.38000011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2986361</v>
          </cell>
          <cell r="AC20">
            <v>13253269080</v>
          </cell>
          <cell r="AD20">
            <v>27365</v>
          </cell>
          <cell r="AE20">
            <v>27456146.220000006</v>
          </cell>
        </row>
        <row r="21">
          <cell r="C21">
            <v>1671</v>
          </cell>
          <cell r="D21">
            <v>2623101</v>
          </cell>
          <cell r="F21">
            <v>7260</v>
          </cell>
          <cell r="G21">
            <v>26236</v>
          </cell>
          <cell r="H21">
            <v>0</v>
          </cell>
          <cell r="I21">
            <v>35633</v>
          </cell>
          <cell r="J21">
            <v>1508</v>
          </cell>
          <cell r="K21">
            <v>3897910.4</v>
          </cell>
          <cell r="L21">
            <v>335</v>
          </cell>
          <cell r="M21">
            <v>1060192.43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13</v>
          </cell>
          <cell r="S21">
            <v>47500</v>
          </cell>
          <cell r="T21">
            <v>922452</v>
          </cell>
          <cell r="U21">
            <v>1733798954.8699999</v>
          </cell>
          <cell r="V21">
            <v>187973</v>
          </cell>
          <cell r="W21">
            <v>342149672.41000003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2763308</v>
          </cell>
          <cell r="AC21">
            <v>14368481924</v>
          </cell>
          <cell r="AD21">
            <v>0</v>
          </cell>
          <cell r="AE21">
            <v>0</v>
          </cell>
        </row>
        <row r="22">
          <cell r="C22">
            <v>0</v>
          </cell>
          <cell r="D22">
            <v>833519</v>
          </cell>
          <cell r="F22">
            <v>0</v>
          </cell>
          <cell r="G22">
            <v>1174</v>
          </cell>
          <cell r="H22">
            <v>4934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264522</v>
          </cell>
          <cell r="U22">
            <v>448376007.04000002</v>
          </cell>
          <cell r="V22">
            <v>47562</v>
          </cell>
          <cell r="W22">
            <v>92575220.260000005</v>
          </cell>
          <cell r="X22">
            <v>2</v>
          </cell>
          <cell r="Y22">
            <v>300</v>
          </cell>
          <cell r="Z22">
            <v>0</v>
          </cell>
          <cell r="AA22">
            <v>0</v>
          </cell>
          <cell r="AB22">
            <v>501979</v>
          </cell>
          <cell r="AC22">
            <v>2325568980.48</v>
          </cell>
          <cell r="AD22">
            <v>98</v>
          </cell>
          <cell r="AE22">
            <v>18200</v>
          </cell>
        </row>
        <row r="23">
          <cell r="C23">
            <v>3469</v>
          </cell>
          <cell r="D23">
            <v>895555</v>
          </cell>
          <cell r="F23">
            <v>8983</v>
          </cell>
          <cell r="G23">
            <v>0</v>
          </cell>
          <cell r="H23">
            <v>5976</v>
          </cell>
          <cell r="I23">
            <v>0</v>
          </cell>
          <cell r="J23">
            <v>5914</v>
          </cell>
          <cell r="K23">
            <v>13843308</v>
          </cell>
          <cell r="L23">
            <v>2417</v>
          </cell>
          <cell r="M23">
            <v>11122882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124</v>
          </cell>
          <cell r="S23">
            <v>715560</v>
          </cell>
          <cell r="T23">
            <v>282514</v>
          </cell>
          <cell r="U23">
            <v>540237618</v>
          </cell>
          <cell r="V23">
            <v>61642</v>
          </cell>
          <cell r="W23">
            <v>200136705</v>
          </cell>
          <cell r="X23">
            <v>0</v>
          </cell>
          <cell r="Y23">
            <v>0</v>
          </cell>
          <cell r="Z23">
            <v>433</v>
          </cell>
          <cell r="AA23">
            <v>14002418</v>
          </cell>
          <cell r="AB23">
            <v>283769</v>
          </cell>
          <cell r="AC23">
            <v>1652873570</v>
          </cell>
          <cell r="AD23">
            <v>0</v>
          </cell>
          <cell r="AE23">
            <v>0</v>
          </cell>
        </row>
        <row r="24">
          <cell r="C24">
            <v>7645</v>
          </cell>
          <cell r="D24">
            <v>515156</v>
          </cell>
          <cell r="F24">
            <v>1547</v>
          </cell>
          <cell r="G24">
            <v>0</v>
          </cell>
          <cell r="H24">
            <v>0</v>
          </cell>
          <cell r="I24">
            <v>22467</v>
          </cell>
          <cell r="J24">
            <v>18374</v>
          </cell>
          <cell r="K24">
            <v>38376521.469999999</v>
          </cell>
          <cell r="L24">
            <v>5594</v>
          </cell>
          <cell r="M24">
            <v>18654921.690000001</v>
          </cell>
          <cell r="N24">
            <v>0</v>
          </cell>
          <cell r="O24">
            <v>0</v>
          </cell>
          <cell r="P24">
            <v>4</v>
          </cell>
          <cell r="Q24">
            <v>54322.78</v>
          </cell>
          <cell r="R24">
            <v>123</v>
          </cell>
          <cell r="S24">
            <v>485804.72</v>
          </cell>
          <cell r="T24">
            <v>260315</v>
          </cell>
          <cell r="U24">
            <v>411897269.94</v>
          </cell>
          <cell r="V24">
            <v>46748</v>
          </cell>
          <cell r="W24">
            <v>86798036.280000001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470714</v>
          </cell>
          <cell r="AC24">
            <v>2000254867.8199999</v>
          </cell>
          <cell r="AD24">
            <v>0</v>
          </cell>
          <cell r="AE24">
            <v>0</v>
          </cell>
        </row>
        <row r="25">
          <cell r="C25">
            <v>264497</v>
          </cell>
          <cell r="D25">
            <v>12437294</v>
          </cell>
          <cell r="F25">
            <v>16175</v>
          </cell>
          <cell r="G25">
            <v>0</v>
          </cell>
          <cell r="H25">
            <v>98818</v>
          </cell>
          <cell r="I25">
            <v>3358314</v>
          </cell>
          <cell r="J25">
            <v>595999</v>
          </cell>
          <cell r="K25">
            <v>1914936761</v>
          </cell>
          <cell r="L25">
            <v>568934</v>
          </cell>
          <cell r="M25">
            <v>3089047054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2560</v>
          </cell>
          <cell r="S25">
            <v>12532288.359999999</v>
          </cell>
          <cell r="T25">
            <v>5727724</v>
          </cell>
          <cell r="U25">
            <v>9972839259</v>
          </cell>
          <cell r="V25">
            <v>2124085</v>
          </cell>
          <cell r="W25">
            <v>4549081058</v>
          </cell>
          <cell r="X25">
            <v>2232</v>
          </cell>
          <cell r="Y25">
            <v>25108678</v>
          </cell>
          <cell r="Z25">
            <v>0</v>
          </cell>
          <cell r="AA25">
            <v>0</v>
          </cell>
          <cell r="AB25">
            <v>9418683</v>
          </cell>
          <cell r="AC25">
            <v>45123828490</v>
          </cell>
          <cell r="AD25">
            <v>313</v>
          </cell>
          <cell r="AE25">
            <v>265700</v>
          </cell>
        </row>
        <row r="26">
          <cell r="C26">
            <v>17949861</v>
          </cell>
          <cell r="D26">
            <v>45803977</v>
          </cell>
          <cell r="F26">
            <v>1343923</v>
          </cell>
          <cell r="G26">
            <v>3318</v>
          </cell>
          <cell r="H26">
            <v>1533482</v>
          </cell>
          <cell r="I26">
            <v>0</v>
          </cell>
          <cell r="J26">
            <v>31106524</v>
          </cell>
          <cell r="K26">
            <v>118646627688</v>
          </cell>
          <cell r="L26">
            <v>28419157</v>
          </cell>
          <cell r="M26">
            <v>209802098908</v>
          </cell>
          <cell r="R26">
            <v>177877</v>
          </cell>
          <cell r="S26">
            <v>1030691562</v>
          </cell>
          <cell r="T26">
            <v>25061455</v>
          </cell>
          <cell r="U26">
            <v>58117716318</v>
          </cell>
          <cell r="V26">
            <v>17162436</v>
          </cell>
          <cell r="W26">
            <v>47619427907</v>
          </cell>
          <cell r="Z26">
            <v>575356</v>
          </cell>
          <cell r="AA26">
            <v>3337232271</v>
          </cell>
          <cell r="AB26">
            <v>39947824</v>
          </cell>
          <cell r="AC26">
            <v>235441316389</v>
          </cell>
          <cell r="AD26">
            <v>51583</v>
          </cell>
          <cell r="AE26">
            <v>51572855</v>
          </cell>
        </row>
        <row r="27">
          <cell r="C27">
            <v>13725493</v>
          </cell>
          <cell r="D27">
            <v>35712273</v>
          </cell>
          <cell r="F27">
            <v>1058189</v>
          </cell>
          <cell r="G27">
            <v>2553</v>
          </cell>
          <cell r="H27">
            <v>518525</v>
          </cell>
          <cell r="I27">
            <v>3189402</v>
          </cell>
          <cell r="J27">
            <v>21235622</v>
          </cell>
          <cell r="K27">
            <v>76230295828.939835</v>
          </cell>
          <cell r="L27">
            <v>24997303</v>
          </cell>
          <cell r="M27">
            <v>157232089335.14206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47973</v>
          </cell>
          <cell r="S27">
            <v>238796628.84000003</v>
          </cell>
          <cell r="T27">
            <v>17163013</v>
          </cell>
          <cell r="U27">
            <v>42593664891.7603</v>
          </cell>
          <cell r="V27">
            <v>6638948</v>
          </cell>
          <cell r="W27">
            <v>27082859153.079735</v>
          </cell>
          <cell r="X27">
            <v>0</v>
          </cell>
          <cell r="Y27">
            <v>0</v>
          </cell>
          <cell r="Z27">
            <v>26648</v>
          </cell>
          <cell r="AA27">
            <v>252042398.40000001</v>
          </cell>
          <cell r="AB27">
            <v>22897632</v>
          </cell>
          <cell r="AC27">
            <v>142661868910</v>
          </cell>
          <cell r="AD27">
            <v>95</v>
          </cell>
          <cell r="AE27">
            <v>63515.21</v>
          </cell>
        </row>
        <row r="28">
          <cell r="C28">
            <v>42508</v>
          </cell>
          <cell r="D28">
            <v>12779200</v>
          </cell>
          <cell r="F28">
            <v>22711</v>
          </cell>
          <cell r="G28">
            <v>216</v>
          </cell>
          <cell r="H28">
            <v>6232</v>
          </cell>
          <cell r="I28">
            <v>185996</v>
          </cell>
          <cell r="J28">
            <v>67843</v>
          </cell>
          <cell r="K28">
            <v>204060332.69999999</v>
          </cell>
          <cell r="L28">
            <v>46345</v>
          </cell>
          <cell r="M28">
            <v>167407241.5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354</v>
          </cell>
          <cell r="S28">
            <v>1924616.12</v>
          </cell>
          <cell r="T28">
            <v>2657426</v>
          </cell>
          <cell r="U28">
            <v>5004793008</v>
          </cell>
          <cell r="V28">
            <v>828357</v>
          </cell>
          <cell r="W28">
            <v>1654087913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6727152</v>
          </cell>
          <cell r="AC28">
            <v>32496460644</v>
          </cell>
          <cell r="AD28">
            <v>500</v>
          </cell>
          <cell r="AE28">
            <v>481851.42</v>
          </cell>
        </row>
        <row r="29">
          <cell r="C29">
            <v>1042747</v>
          </cell>
          <cell r="D29">
            <v>4579140</v>
          </cell>
          <cell r="F29">
            <v>32032</v>
          </cell>
          <cell r="G29">
            <v>11637</v>
          </cell>
          <cell r="H29">
            <v>0</v>
          </cell>
          <cell r="I29">
            <v>38079</v>
          </cell>
          <cell r="J29">
            <v>1513732</v>
          </cell>
          <cell r="K29">
            <v>5222811593.1400003</v>
          </cell>
          <cell r="L29">
            <v>1269475</v>
          </cell>
          <cell r="M29">
            <v>8475636432.1400003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13663</v>
          </cell>
          <cell r="S29">
            <v>48523600</v>
          </cell>
          <cell r="T29">
            <v>1435524</v>
          </cell>
          <cell r="U29">
            <v>2211696631</v>
          </cell>
          <cell r="V29">
            <v>450999</v>
          </cell>
          <cell r="W29">
            <v>1492307557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3118291</v>
          </cell>
          <cell r="AC29">
            <v>12769300953</v>
          </cell>
          <cell r="AD29">
            <v>0</v>
          </cell>
          <cell r="AE29">
            <v>0</v>
          </cell>
        </row>
        <row r="30">
          <cell r="C30">
            <v>1822569</v>
          </cell>
          <cell r="D30">
            <v>7412670</v>
          </cell>
          <cell r="F30">
            <v>234311</v>
          </cell>
          <cell r="G30">
            <v>164</v>
          </cell>
          <cell r="H30">
            <v>36081</v>
          </cell>
          <cell r="I30">
            <v>65571</v>
          </cell>
          <cell r="J30">
            <v>2428119</v>
          </cell>
          <cell r="K30">
            <v>10579315316</v>
          </cell>
          <cell r="L30">
            <v>2634284</v>
          </cell>
          <cell r="M30">
            <v>46249642602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20879</v>
          </cell>
          <cell r="S30">
            <v>105309043</v>
          </cell>
          <cell r="T30">
            <v>1680339</v>
          </cell>
          <cell r="U30">
            <v>3441222315</v>
          </cell>
          <cell r="V30">
            <v>1035879</v>
          </cell>
          <cell r="W30">
            <v>3129713058</v>
          </cell>
          <cell r="X30">
            <v>0</v>
          </cell>
          <cell r="Y30">
            <v>0</v>
          </cell>
          <cell r="Z30">
            <v>946</v>
          </cell>
          <cell r="AA30">
            <v>56791857.799999997</v>
          </cell>
          <cell r="AB30">
            <v>5487675</v>
          </cell>
          <cell r="AC30">
            <v>24751100914</v>
          </cell>
          <cell r="AD30">
            <v>0</v>
          </cell>
          <cell r="AE30">
            <v>0</v>
          </cell>
        </row>
        <row r="31">
          <cell r="C31">
            <v>81101</v>
          </cell>
          <cell r="D31">
            <v>3574096</v>
          </cell>
          <cell r="F31">
            <v>11574</v>
          </cell>
          <cell r="G31">
            <v>945</v>
          </cell>
          <cell r="H31">
            <v>0</v>
          </cell>
          <cell r="I31">
            <v>37622</v>
          </cell>
          <cell r="J31">
            <v>122521</v>
          </cell>
          <cell r="K31">
            <v>762696289.40999997</v>
          </cell>
          <cell r="L31">
            <v>100480</v>
          </cell>
          <cell r="M31">
            <v>264449755.97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5749</v>
          </cell>
          <cell r="S31">
            <v>24704800</v>
          </cell>
          <cell r="T31">
            <v>1168365</v>
          </cell>
          <cell r="U31">
            <v>2650718913.52</v>
          </cell>
          <cell r="V31">
            <v>3250074</v>
          </cell>
          <cell r="W31">
            <v>1525872364.1700001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6030376</v>
          </cell>
          <cell r="AC31">
            <v>32100092579</v>
          </cell>
          <cell r="AD31">
            <v>3</v>
          </cell>
          <cell r="AE31">
            <v>900</v>
          </cell>
        </row>
        <row r="32">
          <cell r="C32">
            <v>0</v>
          </cell>
          <cell r="D32">
            <v>5186059</v>
          </cell>
          <cell r="F32">
            <v>9103</v>
          </cell>
          <cell r="G32">
            <v>0</v>
          </cell>
          <cell r="H32">
            <v>0</v>
          </cell>
          <cell r="I32">
            <v>36423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1954061</v>
          </cell>
          <cell r="U32">
            <v>2772802081.6100001</v>
          </cell>
          <cell r="V32">
            <v>398693</v>
          </cell>
          <cell r="W32">
            <v>643224805.00999999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4446443</v>
          </cell>
          <cell r="AC32">
            <v>18837140063</v>
          </cell>
          <cell r="AD32">
            <v>0</v>
          </cell>
          <cell r="AE32">
            <v>0</v>
          </cell>
        </row>
        <row r="33">
          <cell r="C33">
            <v>9680</v>
          </cell>
          <cell r="D33">
            <v>3991619</v>
          </cell>
          <cell r="F33">
            <v>12216</v>
          </cell>
          <cell r="G33">
            <v>0</v>
          </cell>
          <cell r="H33">
            <v>0</v>
          </cell>
          <cell r="I33">
            <v>18515</v>
          </cell>
          <cell r="J33">
            <v>19715</v>
          </cell>
          <cell r="K33">
            <v>105246359.60000001</v>
          </cell>
          <cell r="L33">
            <v>5541</v>
          </cell>
          <cell r="M33">
            <v>53971944.720000006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459</v>
          </cell>
          <cell r="S33">
            <v>3526771.15</v>
          </cell>
          <cell r="T33">
            <v>1975517</v>
          </cell>
          <cell r="U33">
            <v>4055695424.4299989</v>
          </cell>
          <cell r="V33">
            <v>410368</v>
          </cell>
          <cell r="W33">
            <v>1135651458.7099998</v>
          </cell>
          <cell r="X33">
            <v>10337</v>
          </cell>
          <cell r="Y33">
            <v>206385016.47000003</v>
          </cell>
          <cell r="Z33">
            <v>0</v>
          </cell>
          <cell r="AA33">
            <v>0</v>
          </cell>
          <cell r="AB33">
            <v>5175839</v>
          </cell>
          <cell r="AC33">
            <v>24526286855.010002</v>
          </cell>
          <cell r="AD33">
            <v>0</v>
          </cell>
          <cell r="AE33">
            <v>0</v>
          </cell>
        </row>
        <row r="34">
          <cell r="C34">
            <v>4052093</v>
          </cell>
          <cell r="D34">
            <v>24983429</v>
          </cell>
          <cell r="F34">
            <v>61547</v>
          </cell>
          <cell r="G34">
            <v>6715</v>
          </cell>
          <cell r="H34">
            <v>28802</v>
          </cell>
          <cell r="I34">
            <v>285595</v>
          </cell>
          <cell r="J34">
            <v>4441587</v>
          </cell>
          <cell r="K34">
            <v>14361016554</v>
          </cell>
          <cell r="L34">
            <v>3628302</v>
          </cell>
          <cell r="M34">
            <v>21958720866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39354</v>
          </cell>
          <cell r="S34">
            <v>152583284.19999999</v>
          </cell>
          <cell r="T34">
            <v>5237184</v>
          </cell>
          <cell r="U34">
            <v>9182085366</v>
          </cell>
          <cell r="V34">
            <v>3811352</v>
          </cell>
          <cell r="W34">
            <v>8280605625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10473227</v>
          </cell>
          <cell r="AC34">
            <v>46907868509</v>
          </cell>
          <cell r="AD34">
            <v>0</v>
          </cell>
          <cell r="AE34">
            <v>0</v>
          </cell>
        </row>
        <row r="35">
          <cell r="C35">
            <v>4005255</v>
          </cell>
          <cell r="D35">
            <v>1404224</v>
          </cell>
          <cell r="F35">
            <v>1022066</v>
          </cell>
          <cell r="G35">
            <v>0</v>
          </cell>
          <cell r="H35">
            <v>47147</v>
          </cell>
          <cell r="I35">
            <v>62244</v>
          </cell>
          <cell r="J35">
            <v>5500699</v>
          </cell>
          <cell r="K35">
            <v>20506676130</v>
          </cell>
          <cell r="L35">
            <v>4230708</v>
          </cell>
          <cell r="M35">
            <v>26244885262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36004</v>
          </cell>
          <cell r="S35">
            <v>120749187.40000001</v>
          </cell>
          <cell r="T35">
            <v>320132</v>
          </cell>
          <cell r="U35">
            <v>625691943.70000005</v>
          </cell>
          <cell r="V35">
            <v>148382</v>
          </cell>
          <cell r="W35">
            <v>466511545.60000002</v>
          </cell>
          <cell r="X35">
            <v>0</v>
          </cell>
          <cell r="Y35">
            <v>0</v>
          </cell>
          <cell r="Z35">
            <v>138</v>
          </cell>
          <cell r="AA35">
            <v>5680302.1200000001</v>
          </cell>
          <cell r="AB35">
            <v>614671</v>
          </cell>
          <cell r="AC35">
            <v>3022858412</v>
          </cell>
          <cell r="AD35">
            <v>0</v>
          </cell>
          <cell r="AE35">
            <v>0</v>
          </cell>
        </row>
        <row r="36">
          <cell r="C36">
            <v>115538</v>
          </cell>
          <cell r="D36">
            <v>3668438</v>
          </cell>
          <cell r="F36">
            <v>12296</v>
          </cell>
          <cell r="G36">
            <v>0</v>
          </cell>
          <cell r="H36">
            <v>4794</v>
          </cell>
          <cell r="I36">
            <v>59220</v>
          </cell>
          <cell r="J36">
            <v>319340</v>
          </cell>
          <cell r="K36">
            <v>1009014029</v>
          </cell>
          <cell r="L36">
            <v>291038</v>
          </cell>
          <cell r="M36">
            <v>1659152995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1969550</v>
          </cell>
          <cell r="U36">
            <v>3568324806</v>
          </cell>
          <cell r="V36">
            <v>424386</v>
          </cell>
          <cell r="W36">
            <v>1013287319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3172357</v>
          </cell>
          <cell r="AC36">
            <v>14184811269</v>
          </cell>
          <cell r="AD36">
            <v>0</v>
          </cell>
          <cell r="AE36">
            <v>0</v>
          </cell>
        </row>
        <row r="37">
          <cell r="C37">
            <v>40991</v>
          </cell>
          <cell r="D37">
            <v>2105557</v>
          </cell>
          <cell r="F37">
            <v>4704</v>
          </cell>
          <cell r="G37">
            <v>0</v>
          </cell>
          <cell r="H37">
            <v>0</v>
          </cell>
          <cell r="I37">
            <v>0</v>
          </cell>
          <cell r="J37">
            <v>49344</v>
          </cell>
          <cell r="K37">
            <v>215154110</v>
          </cell>
          <cell r="L37">
            <v>21653</v>
          </cell>
          <cell r="M37">
            <v>106219681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2225</v>
          </cell>
          <cell r="S37">
            <v>8667700</v>
          </cell>
          <cell r="T37">
            <v>486404</v>
          </cell>
          <cell r="U37">
            <v>1001048854.66</v>
          </cell>
          <cell r="V37">
            <v>136359</v>
          </cell>
          <cell r="W37">
            <v>239329048.22999999</v>
          </cell>
          <cell r="X37">
            <v>123</v>
          </cell>
          <cell r="Y37">
            <v>353275</v>
          </cell>
          <cell r="Z37">
            <v>0</v>
          </cell>
          <cell r="AA37">
            <v>0</v>
          </cell>
          <cell r="AB37">
            <v>5299032</v>
          </cell>
          <cell r="AC37">
            <v>22071216300</v>
          </cell>
          <cell r="AD37">
            <v>0</v>
          </cell>
          <cell r="AE37">
            <v>0</v>
          </cell>
        </row>
        <row r="38">
          <cell r="C38">
            <v>1331990</v>
          </cell>
          <cell r="D38">
            <v>3958870</v>
          </cell>
          <cell r="F38">
            <v>57662</v>
          </cell>
          <cell r="G38">
            <v>95630</v>
          </cell>
          <cell r="H38">
            <v>303938</v>
          </cell>
          <cell r="I38">
            <v>117226656</v>
          </cell>
          <cell r="J38">
            <v>1591393</v>
          </cell>
          <cell r="K38">
            <v>4619925725.4200001</v>
          </cell>
          <cell r="L38">
            <v>1089753</v>
          </cell>
          <cell r="M38">
            <v>7168965072.6000004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17207</v>
          </cell>
          <cell r="S38">
            <v>73404550</v>
          </cell>
          <cell r="X38">
            <v>0</v>
          </cell>
          <cell r="Y38">
            <v>0</v>
          </cell>
          <cell r="Z38">
            <v>56</v>
          </cell>
          <cell r="AA38">
            <v>1114277</v>
          </cell>
          <cell r="AB38">
            <v>2608071</v>
          </cell>
          <cell r="AC38">
            <v>12127747500</v>
          </cell>
          <cell r="AD38">
            <v>1128</v>
          </cell>
          <cell r="AE38">
            <v>1121650</v>
          </cell>
        </row>
        <row r="39">
          <cell r="C39">
            <v>1356420</v>
          </cell>
          <cell r="D39">
            <v>0</v>
          </cell>
          <cell r="F39">
            <v>47948</v>
          </cell>
          <cell r="G39">
            <v>0</v>
          </cell>
          <cell r="H39">
            <v>0</v>
          </cell>
          <cell r="I39">
            <v>0</v>
          </cell>
          <cell r="J39">
            <v>1005261</v>
          </cell>
          <cell r="K39">
            <v>7204702269</v>
          </cell>
          <cell r="L39">
            <v>3246269</v>
          </cell>
          <cell r="M39">
            <v>22976105784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C40">
            <v>21092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29471</v>
          </cell>
          <cell r="K40">
            <v>125099091.94999999</v>
          </cell>
          <cell r="L40">
            <v>13528</v>
          </cell>
          <cell r="M40">
            <v>171900577.34999996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1</v>
          </cell>
          <cell r="S40">
            <v>10000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C41">
            <v>0</v>
          </cell>
          <cell r="D41">
            <v>1645</v>
          </cell>
          <cell r="F41">
            <v>0</v>
          </cell>
          <cell r="G41">
            <v>0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50</v>
          </cell>
          <cell r="U41">
            <v>211538</v>
          </cell>
          <cell r="V41">
            <v>19</v>
          </cell>
          <cell r="W41">
            <v>14129.8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395</v>
          </cell>
          <cell r="AC41">
            <v>3554500</v>
          </cell>
          <cell r="AD41">
            <v>0</v>
          </cell>
          <cell r="AE41">
            <v>0</v>
          </cell>
        </row>
        <row r="42">
          <cell r="C42">
            <v>2545671</v>
          </cell>
          <cell r="D42">
            <v>1333354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6427826</v>
          </cell>
          <cell r="K42">
            <v>17346416224.700001</v>
          </cell>
          <cell r="L42">
            <v>5721055</v>
          </cell>
          <cell r="M42">
            <v>24657323492.259998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10881</v>
          </cell>
          <cell r="S42">
            <v>64539500</v>
          </cell>
          <cell r="T42">
            <v>972795</v>
          </cell>
          <cell r="U42">
            <v>2416645795.8699999</v>
          </cell>
          <cell r="V42">
            <v>988675</v>
          </cell>
          <cell r="W42">
            <v>2907840221.1000004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873389</v>
          </cell>
          <cell r="AC42">
            <v>4901371061</v>
          </cell>
          <cell r="AD42">
            <v>0</v>
          </cell>
          <cell r="AE42">
            <v>0</v>
          </cell>
        </row>
        <row r="43">
          <cell r="C43">
            <v>34686</v>
          </cell>
          <cell r="D43">
            <v>2038403</v>
          </cell>
          <cell r="F43">
            <v>389</v>
          </cell>
          <cell r="G43">
            <v>99</v>
          </cell>
          <cell r="H43">
            <v>0</v>
          </cell>
          <cell r="I43">
            <v>2400</v>
          </cell>
          <cell r="J43">
            <v>33022</v>
          </cell>
          <cell r="K43">
            <v>113664886.95</v>
          </cell>
          <cell r="L43">
            <v>22266</v>
          </cell>
          <cell r="M43">
            <v>167807907.88999999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305</v>
          </cell>
          <cell r="S43">
            <v>991629.2</v>
          </cell>
          <cell r="T43">
            <v>649780</v>
          </cell>
          <cell r="U43">
            <v>952846371.38999999</v>
          </cell>
          <cell r="V43">
            <v>262948</v>
          </cell>
          <cell r="W43">
            <v>483032694.85000002</v>
          </cell>
          <cell r="X43">
            <v>441</v>
          </cell>
          <cell r="Y43">
            <v>7276318</v>
          </cell>
          <cell r="Z43">
            <v>0</v>
          </cell>
          <cell r="AA43">
            <v>0</v>
          </cell>
          <cell r="AB43">
            <v>1198505</v>
          </cell>
          <cell r="AC43">
            <v>5324916967.4300003</v>
          </cell>
          <cell r="AD43">
            <v>55</v>
          </cell>
          <cell r="AE43">
            <v>47910</v>
          </cell>
        </row>
        <row r="44">
          <cell r="C44">
            <v>0</v>
          </cell>
          <cell r="D44">
            <v>121353</v>
          </cell>
          <cell r="F44">
            <v>0</v>
          </cell>
          <cell r="G44">
            <v>0</v>
          </cell>
          <cell r="H44">
            <v>0</v>
          </cell>
          <cell r="I44">
            <v>6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66553</v>
          </cell>
          <cell r="U44">
            <v>163656936.10999957</v>
          </cell>
          <cell r="V44">
            <v>26256</v>
          </cell>
          <cell r="W44">
            <v>77109086.230000004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48481</v>
          </cell>
          <cell r="AC44">
            <v>275393595.63</v>
          </cell>
          <cell r="AD44">
            <v>0</v>
          </cell>
          <cell r="AE44">
            <v>0</v>
          </cell>
        </row>
        <row r="45">
          <cell r="C45">
            <v>762067</v>
          </cell>
          <cell r="D45">
            <v>530747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664528</v>
          </cell>
          <cell r="K45">
            <v>3621771761.3699999</v>
          </cell>
          <cell r="L45">
            <v>1055283</v>
          </cell>
          <cell r="M45">
            <v>3878482819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1503</v>
          </cell>
          <cell r="S45">
            <v>11525142.039999999</v>
          </cell>
          <cell r="T45">
            <v>383322</v>
          </cell>
          <cell r="U45">
            <v>1095028888.04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254073</v>
          </cell>
          <cell r="AC45">
            <v>1457471453.4000001</v>
          </cell>
          <cell r="AD45">
            <v>0</v>
          </cell>
          <cell r="AE45">
            <v>0</v>
          </cell>
        </row>
        <row r="46">
          <cell r="C46">
            <v>1275573</v>
          </cell>
          <cell r="D46">
            <v>134661</v>
          </cell>
          <cell r="F46">
            <v>0</v>
          </cell>
          <cell r="G46">
            <v>230651</v>
          </cell>
          <cell r="H46">
            <v>0</v>
          </cell>
          <cell r="I46">
            <v>0</v>
          </cell>
          <cell r="J46">
            <v>510945</v>
          </cell>
          <cell r="K46">
            <v>2386880182</v>
          </cell>
          <cell r="L46">
            <v>1429038</v>
          </cell>
          <cell r="M46">
            <v>7030080547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66276</v>
          </cell>
          <cell r="S46">
            <v>410729176.27999997</v>
          </cell>
          <cell r="T46">
            <v>7516</v>
          </cell>
          <cell r="U46">
            <v>15774655.1675</v>
          </cell>
          <cell r="V46">
            <v>20762</v>
          </cell>
          <cell r="W46">
            <v>42366501.052500002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13762</v>
          </cell>
          <cell r="AC46">
            <v>54053935</v>
          </cell>
          <cell r="AD46">
            <v>0</v>
          </cell>
          <cell r="AE46">
            <v>0</v>
          </cell>
        </row>
        <row r="47">
          <cell r="C47">
            <v>1321772</v>
          </cell>
          <cell r="D47">
            <v>1166145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1617835</v>
          </cell>
          <cell r="K47">
            <v>4840811734</v>
          </cell>
          <cell r="L47">
            <v>1381403</v>
          </cell>
          <cell r="M47">
            <v>6461998959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2744</v>
          </cell>
          <cell r="S47">
            <v>18453678</v>
          </cell>
          <cell r="T47">
            <v>911279</v>
          </cell>
          <cell r="U47">
            <v>2192401848</v>
          </cell>
          <cell r="V47">
            <v>546969</v>
          </cell>
          <cell r="W47">
            <v>1141747883</v>
          </cell>
          <cell r="X47">
            <v>35</v>
          </cell>
          <cell r="Y47">
            <v>622653</v>
          </cell>
          <cell r="Z47">
            <v>0</v>
          </cell>
          <cell r="AA47">
            <v>0</v>
          </cell>
          <cell r="AB47">
            <v>1001958</v>
          </cell>
          <cell r="AC47">
            <v>4676411554</v>
          </cell>
          <cell r="AD47">
            <v>0</v>
          </cell>
          <cell r="AE47">
            <v>0</v>
          </cell>
        </row>
        <row r="48">
          <cell r="C48">
            <v>0</v>
          </cell>
          <cell r="D48">
            <v>2348434</v>
          </cell>
          <cell r="F48">
            <v>0</v>
          </cell>
          <cell r="G48">
            <v>0</v>
          </cell>
          <cell r="H48">
            <v>0</v>
          </cell>
          <cell r="I48">
            <v>3682568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241706</v>
          </cell>
          <cell r="W48">
            <v>180149841.70999998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C49">
            <v>0</v>
          </cell>
          <cell r="D49">
            <v>4987071</v>
          </cell>
          <cell r="F49">
            <v>0</v>
          </cell>
          <cell r="G49">
            <v>327162</v>
          </cell>
          <cell r="H49">
            <v>0</v>
          </cell>
          <cell r="I49">
            <v>15526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214322</v>
          </cell>
          <cell r="U49">
            <v>427016792.63</v>
          </cell>
          <cell r="V49">
            <v>25535</v>
          </cell>
          <cell r="W49">
            <v>26542761.23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1558744</v>
          </cell>
          <cell r="AC49">
            <v>4803716690.8500004</v>
          </cell>
          <cell r="AD49">
            <v>203</v>
          </cell>
          <cell r="AE49">
            <v>130225</v>
          </cell>
        </row>
        <row r="50">
          <cell r="C50">
            <v>0</v>
          </cell>
          <cell r="D50">
            <v>6116946</v>
          </cell>
          <cell r="F50">
            <v>0</v>
          </cell>
          <cell r="G50">
            <v>171343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557270</v>
          </cell>
          <cell r="W50">
            <v>334070533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C51">
            <v>0</v>
          </cell>
          <cell r="D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C52">
            <v>0</v>
          </cell>
          <cell r="D52">
            <v>387176</v>
          </cell>
          <cell r="F52">
            <v>0</v>
          </cell>
          <cell r="G52">
            <v>102468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751</v>
          </cell>
          <cell r="U52">
            <v>594905.62</v>
          </cell>
          <cell r="V52">
            <v>21852</v>
          </cell>
          <cell r="W52">
            <v>11406910.810000001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4201</v>
          </cell>
          <cell r="AC52">
            <v>16545059</v>
          </cell>
          <cell r="AD52">
            <v>0</v>
          </cell>
          <cell r="AE52">
            <v>0</v>
          </cell>
        </row>
        <row r="53">
          <cell r="C53">
            <v>0</v>
          </cell>
          <cell r="D53">
            <v>38074943</v>
          </cell>
          <cell r="F53">
            <v>469429</v>
          </cell>
          <cell r="G53">
            <v>0</v>
          </cell>
          <cell r="H53">
            <v>0</v>
          </cell>
          <cell r="I53">
            <v>23905927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654257</v>
          </cell>
          <cell r="U53">
            <v>758451520</v>
          </cell>
          <cell r="V53">
            <v>1765013</v>
          </cell>
          <cell r="W53">
            <v>2137780737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1981958</v>
          </cell>
          <cell r="AC53">
            <v>7208339712</v>
          </cell>
          <cell r="AD53">
            <v>0</v>
          </cell>
          <cell r="AE53">
            <v>0</v>
          </cell>
        </row>
        <row r="54">
          <cell r="C54">
            <v>274656</v>
          </cell>
          <cell r="D54">
            <v>2158365</v>
          </cell>
          <cell r="F54">
            <v>0</v>
          </cell>
          <cell r="G54">
            <v>338</v>
          </cell>
          <cell r="H54">
            <v>0</v>
          </cell>
          <cell r="I54">
            <v>718238</v>
          </cell>
          <cell r="J54">
            <v>399701</v>
          </cell>
          <cell r="K54">
            <v>2087334672</v>
          </cell>
          <cell r="L54">
            <v>309557</v>
          </cell>
          <cell r="M54">
            <v>2229132120</v>
          </cell>
          <cell r="N54">
            <v>0</v>
          </cell>
          <cell r="O54">
            <v>0</v>
          </cell>
          <cell r="P54">
            <v>1295</v>
          </cell>
          <cell r="Q54">
            <v>651165</v>
          </cell>
          <cell r="R54">
            <v>5638</v>
          </cell>
          <cell r="S54">
            <v>35495900</v>
          </cell>
          <cell r="T54">
            <v>259927</v>
          </cell>
          <cell r="U54">
            <v>607300682.29999995</v>
          </cell>
          <cell r="V54">
            <v>194402</v>
          </cell>
          <cell r="W54">
            <v>562329133.39999998</v>
          </cell>
          <cell r="X54">
            <v>0</v>
          </cell>
          <cell r="Y54">
            <v>0</v>
          </cell>
          <cell r="Z54">
            <v>237</v>
          </cell>
          <cell r="AA54">
            <v>3235284</v>
          </cell>
          <cell r="AB54">
            <v>908307</v>
          </cell>
          <cell r="AC54">
            <v>5646406850</v>
          </cell>
          <cell r="AD54">
            <v>297</v>
          </cell>
          <cell r="AE54">
            <v>295110</v>
          </cell>
        </row>
        <row r="55">
          <cell r="C55">
            <v>0</v>
          </cell>
          <cell r="D55">
            <v>193436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47116</v>
          </cell>
          <cell r="U55">
            <v>108025625.59999999</v>
          </cell>
          <cell r="V55">
            <v>17721</v>
          </cell>
          <cell r="W55">
            <v>39319612.700000003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129232</v>
          </cell>
          <cell r="AC55">
            <v>663437415</v>
          </cell>
          <cell r="AD55">
            <v>0</v>
          </cell>
          <cell r="AE55">
            <v>0</v>
          </cell>
        </row>
        <row r="56">
          <cell r="C56">
            <v>0</v>
          </cell>
          <cell r="D56">
            <v>3741667</v>
          </cell>
          <cell r="F56">
            <v>19183</v>
          </cell>
          <cell r="G56">
            <v>299</v>
          </cell>
          <cell r="H56">
            <v>26890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285662</v>
          </cell>
          <cell r="U56">
            <v>481989054</v>
          </cell>
          <cell r="V56">
            <v>146765</v>
          </cell>
          <cell r="W56">
            <v>415522812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1061583</v>
          </cell>
          <cell r="AC56">
            <v>3540171806</v>
          </cell>
          <cell r="AD56">
            <v>0</v>
          </cell>
          <cell r="AE56">
            <v>0</v>
          </cell>
        </row>
        <row r="57">
          <cell r="C57">
            <v>0</v>
          </cell>
          <cell r="D57">
            <v>4592274</v>
          </cell>
          <cell r="F57">
            <v>0</v>
          </cell>
          <cell r="G57">
            <v>1130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287288</v>
          </cell>
          <cell r="U57">
            <v>347372422.81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840853</v>
          </cell>
          <cell r="AC57">
            <v>3609706621</v>
          </cell>
          <cell r="AD57">
            <v>81</v>
          </cell>
          <cell r="AE57">
            <v>78627.38</v>
          </cell>
        </row>
        <row r="58">
          <cell r="C58">
            <v>0</v>
          </cell>
          <cell r="D58">
            <v>3631296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53116</v>
          </cell>
          <cell r="U58">
            <v>58136561.68</v>
          </cell>
          <cell r="V58">
            <v>5810</v>
          </cell>
          <cell r="W58">
            <v>9469262.1099999994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602486</v>
          </cell>
          <cell r="AC58">
            <v>2665297948.4000001</v>
          </cell>
          <cell r="AD58">
            <v>0</v>
          </cell>
          <cell r="AE58">
            <v>0</v>
          </cell>
        </row>
        <row r="59">
          <cell r="C59">
            <v>0</v>
          </cell>
          <cell r="D59">
            <v>2472660</v>
          </cell>
          <cell r="F59">
            <v>0</v>
          </cell>
          <cell r="G59">
            <v>164</v>
          </cell>
          <cell r="H59">
            <v>0</v>
          </cell>
          <cell r="I59">
            <v>494034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60263</v>
          </cell>
          <cell r="U59">
            <v>90087715.390000001</v>
          </cell>
          <cell r="V59">
            <v>10810</v>
          </cell>
          <cell r="W59">
            <v>23190065.66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293315</v>
          </cell>
          <cell r="AC59">
            <v>1444265350</v>
          </cell>
          <cell r="AD59">
            <v>0</v>
          </cell>
          <cell r="AE59">
            <v>0</v>
          </cell>
        </row>
        <row r="60">
          <cell r="C60">
            <v>0</v>
          </cell>
          <cell r="D60">
            <v>326990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18464</v>
          </cell>
          <cell r="U60">
            <v>23235568.960000001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50452</v>
          </cell>
          <cell r="AC60">
            <v>188489679</v>
          </cell>
          <cell r="AD60">
            <v>0</v>
          </cell>
          <cell r="AE60">
            <v>0</v>
          </cell>
        </row>
        <row r="61">
          <cell r="C61">
            <v>0</v>
          </cell>
          <cell r="D61">
            <v>495938</v>
          </cell>
          <cell r="F61">
            <v>0</v>
          </cell>
          <cell r="G61">
            <v>67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29337</v>
          </cell>
          <cell r="U61">
            <v>36718247.43</v>
          </cell>
          <cell r="V61">
            <v>2887</v>
          </cell>
          <cell r="W61">
            <v>5856017.6900000004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101763</v>
          </cell>
          <cell r="AC61">
            <v>431464176</v>
          </cell>
          <cell r="AD61">
            <v>0</v>
          </cell>
          <cell r="AE61">
            <v>0</v>
          </cell>
        </row>
        <row r="62">
          <cell r="C62">
            <v>0</v>
          </cell>
          <cell r="D62">
            <v>7504016</v>
          </cell>
          <cell r="F62">
            <v>0</v>
          </cell>
          <cell r="G62">
            <v>0</v>
          </cell>
          <cell r="H62">
            <v>0</v>
          </cell>
          <cell r="I62">
            <v>135451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356014</v>
          </cell>
          <cell r="U62">
            <v>489398144.55000001</v>
          </cell>
          <cell r="V62">
            <v>148929</v>
          </cell>
          <cell r="W62">
            <v>287765441.56999999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3190593</v>
          </cell>
          <cell r="AC62">
            <v>13745914819.1</v>
          </cell>
          <cell r="AD62">
            <v>231</v>
          </cell>
          <cell r="AE62">
            <v>210588</v>
          </cell>
        </row>
        <row r="63">
          <cell r="C63">
            <v>0</v>
          </cell>
          <cell r="D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586</v>
          </cell>
          <cell r="AC63">
            <v>2122800</v>
          </cell>
          <cell r="AD63">
            <v>0</v>
          </cell>
          <cell r="AE63">
            <v>0</v>
          </cell>
        </row>
        <row r="64">
          <cell r="C64">
            <v>0</v>
          </cell>
          <cell r="D64">
            <v>1406809</v>
          </cell>
          <cell r="F64">
            <v>0</v>
          </cell>
          <cell r="G64">
            <v>450</v>
          </cell>
          <cell r="H64">
            <v>0</v>
          </cell>
          <cell r="I64">
            <v>8962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42925</v>
          </cell>
          <cell r="U64">
            <v>66079060</v>
          </cell>
          <cell r="V64">
            <v>13703</v>
          </cell>
          <cell r="W64">
            <v>21839557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733671</v>
          </cell>
          <cell r="AC64">
            <v>2104687481</v>
          </cell>
          <cell r="AD64">
            <v>0</v>
          </cell>
          <cell r="AE6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im Data-Current Month"/>
      <sheetName val="Regular Data-Current Month"/>
      <sheetName val="Inconsistency"/>
      <sheetName val="Difference in %"/>
      <sheetName val="Difference in Actual"/>
      <sheetName val="Bankwise Variation"/>
      <sheetName val="Variation Table "/>
      <sheetName val="Bulletin Format"/>
      <sheetName val="For Website "/>
      <sheetName val="Bulletin Vs Website"/>
      <sheetName val="DPSS_CISBI"/>
      <sheetName val="Website M-O-M"/>
      <sheetName val="Interim Data-Previous Month"/>
      <sheetName val="For Website Previous Month"/>
    </sheetNames>
    <sheetDataSet>
      <sheetData sheetId="0" refreshError="1">
        <row r="7">
          <cell r="C7">
            <v>1428072</v>
          </cell>
          <cell r="D7">
            <v>76893503</v>
          </cell>
          <cell r="F7">
            <v>25570</v>
          </cell>
          <cell r="G7">
            <v>38158</v>
          </cell>
          <cell r="H7">
            <v>11850</v>
          </cell>
          <cell r="I7">
            <v>847136</v>
          </cell>
          <cell r="J7">
            <v>1768815</v>
          </cell>
          <cell r="K7">
            <v>5406644606</v>
          </cell>
          <cell r="L7">
            <v>1740382</v>
          </cell>
          <cell r="M7">
            <v>8280836949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20161</v>
          </cell>
          <cell r="S7">
            <v>92699700</v>
          </cell>
          <cell r="T7">
            <v>7795514</v>
          </cell>
          <cell r="U7">
            <v>14280028582</v>
          </cell>
          <cell r="V7">
            <v>3752514</v>
          </cell>
          <cell r="W7">
            <v>6577446706</v>
          </cell>
          <cell r="X7">
            <v>9</v>
          </cell>
          <cell r="Y7">
            <v>28400</v>
          </cell>
          <cell r="Z7">
            <v>0</v>
          </cell>
          <cell r="AA7">
            <v>0</v>
          </cell>
          <cell r="AB7">
            <v>28218526</v>
          </cell>
          <cell r="AC7">
            <v>127387124745</v>
          </cell>
          <cell r="AD7">
            <v>1539</v>
          </cell>
          <cell r="AE7">
            <v>1423446</v>
          </cell>
        </row>
        <row r="8">
          <cell r="C8">
            <v>150601</v>
          </cell>
          <cell r="D8">
            <v>45494860</v>
          </cell>
          <cell r="F8">
            <v>47271</v>
          </cell>
          <cell r="G8">
            <v>11956</v>
          </cell>
          <cell r="H8">
            <v>103</v>
          </cell>
          <cell r="I8">
            <v>470903</v>
          </cell>
          <cell r="J8">
            <v>151042</v>
          </cell>
          <cell r="K8">
            <v>497947833.48000002</v>
          </cell>
          <cell r="L8">
            <v>104820</v>
          </cell>
          <cell r="M8">
            <v>304069372.94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8963</v>
          </cell>
          <cell r="S8">
            <v>50043332.43</v>
          </cell>
          <cell r="T8">
            <v>4897791</v>
          </cell>
          <cell r="U8">
            <v>8225722596.8999996</v>
          </cell>
          <cell r="V8">
            <v>2341569</v>
          </cell>
          <cell r="W8">
            <v>3254500077.4099998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17828989</v>
          </cell>
          <cell r="AC8">
            <v>67479099861.339996</v>
          </cell>
          <cell r="AD8">
            <v>3612</v>
          </cell>
          <cell r="AE8">
            <v>3430505</v>
          </cell>
        </row>
        <row r="9">
          <cell r="C9">
            <v>76504</v>
          </cell>
          <cell r="D9">
            <v>12915821</v>
          </cell>
          <cell r="F9">
            <v>2963</v>
          </cell>
          <cell r="G9">
            <v>0</v>
          </cell>
          <cell r="H9">
            <v>355014</v>
          </cell>
          <cell r="I9">
            <v>941703</v>
          </cell>
          <cell r="J9">
            <v>86079</v>
          </cell>
          <cell r="K9">
            <v>350761892.5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1011</v>
          </cell>
          <cell r="S9">
            <v>4867557.0199999996</v>
          </cell>
          <cell r="T9">
            <v>2343844</v>
          </cell>
          <cell r="U9">
            <v>3501658143.8099999</v>
          </cell>
          <cell r="V9">
            <v>955955</v>
          </cell>
          <cell r="W9">
            <v>1286687472.1800001</v>
          </cell>
          <cell r="X9">
            <v>8567</v>
          </cell>
          <cell r="Y9">
            <v>94084072.840000004</v>
          </cell>
          <cell r="Z9">
            <v>0</v>
          </cell>
          <cell r="AA9">
            <v>0</v>
          </cell>
          <cell r="AB9">
            <v>7224220</v>
          </cell>
          <cell r="AC9">
            <v>29786137575.139999</v>
          </cell>
          <cell r="AD9">
            <v>0</v>
          </cell>
          <cell r="AE9">
            <v>0</v>
          </cell>
        </row>
        <row r="10">
          <cell r="C10">
            <v>527272</v>
          </cell>
          <cell r="D10">
            <v>47715491</v>
          </cell>
          <cell r="F10">
            <v>50792</v>
          </cell>
          <cell r="G10">
            <v>8906</v>
          </cell>
          <cell r="H10">
            <v>66</v>
          </cell>
          <cell r="I10">
            <v>1641626</v>
          </cell>
          <cell r="J10">
            <v>680723</v>
          </cell>
          <cell r="K10">
            <v>1775318631.0900002</v>
          </cell>
          <cell r="L10">
            <v>298825</v>
          </cell>
          <cell r="M10">
            <v>1045190079.6900001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56629</v>
          </cell>
          <cell r="S10">
            <v>286393767.25999999</v>
          </cell>
          <cell r="T10">
            <v>9614683</v>
          </cell>
          <cell r="U10">
            <v>19132177332.730003</v>
          </cell>
          <cell r="V10">
            <v>3643427</v>
          </cell>
          <cell r="W10">
            <v>6594791151.7999992</v>
          </cell>
          <cell r="X10">
            <v>4379</v>
          </cell>
          <cell r="Y10">
            <v>69357433</v>
          </cell>
          <cell r="Z10">
            <v>0</v>
          </cell>
          <cell r="AA10">
            <v>0</v>
          </cell>
          <cell r="AB10">
            <v>31568115</v>
          </cell>
          <cell r="AC10">
            <v>138544860898.65997</v>
          </cell>
          <cell r="AD10">
            <v>1738</v>
          </cell>
          <cell r="AE10">
            <v>1544374.05</v>
          </cell>
        </row>
        <row r="11">
          <cell r="C11">
            <v>0</v>
          </cell>
          <cell r="D11">
            <v>27556286</v>
          </cell>
          <cell r="F11">
            <v>2592</v>
          </cell>
          <cell r="G11">
            <v>8982</v>
          </cell>
          <cell r="H11">
            <v>8448</v>
          </cell>
          <cell r="I11">
            <v>198295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2740197</v>
          </cell>
          <cell r="U11">
            <v>5530719926</v>
          </cell>
          <cell r="V11">
            <v>758067</v>
          </cell>
          <cell r="W11">
            <v>1367011672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8553106</v>
          </cell>
          <cell r="AC11">
            <v>36504728969</v>
          </cell>
          <cell r="AD11">
            <v>9633</v>
          </cell>
          <cell r="AE11">
            <v>9718269</v>
          </cell>
        </row>
        <row r="12">
          <cell r="C12">
            <v>163346</v>
          </cell>
          <cell r="D12">
            <v>28371703</v>
          </cell>
          <cell r="F12">
            <v>14545</v>
          </cell>
          <cell r="G12">
            <v>9759</v>
          </cell>
          <cell r="H12">
            <v>0</v>
          </cell>
          <cell r="I12">
            <v>404911</v>
          </cell>
          <cell r="J12">
            <v>132517</v>
          </cell>
          <cell r="K12">
            <v>392800378</v>
          </cell>
          <cell r="L12">
            <v>69212</v>
          </cell>
          <cell r="M12">
            <v>315741940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3123</v>
          </cell>
          <cell r="S12">
            <v>18763488</v>
          </cell>
          <cell r="T12">
            <v>5912361</v>
          </cell>
          <cell r="U12">
            <v>11008811019.08</v>
          </cell>
          <cell r="V12">
            <v>2685725</v>
          </cell>
          <cell r="W12">
            <v>4123347895</v>
          </cell>
          <cell r="X12">
            <v>5048</v>
          </cell>
          <cell r="Y12">
            <v>75390299.150000006</v>
          </cell>
          <cell r="Z12">
            <v>0</v>
          </cell>
          <cell r="AA12">
            <v>0</v>
          </cell>
          <cell r="AB12">
            <v>20432560</v>
          </cell>
          <cell r="AC12">
            <v>92726763863.850006</v>
          </cell>
          <cell r="AD12">
            <v>42433</v>
          </cell>
          <cell r="AE12">
            <v>42012539.920000002</v>
          </cell>
        </row>
        <row r="13">
          <cell r="C13">
            <v>80651</v>
          </cell>
          <cell r="D13">
            <v>15263223</v>
          </cell>
          <cell r="F13">
            <v>0</v>
          </cell>
          <cell r="G13">
            <v>0</v>
          </cell>
          <cell r="H13">
            <v>0</v>
          </cell>
          <cell r="I13">
            <v>120593</v>
          </cell>
          <cell r="J13">
            <v>65761</v>
          </cell>
          <cell r="K13">
            <v>159058248</v>
          </cell>
          <cell r="L13">
            <v>22073</v>
          </cell>
          <cell r="M13">
            <v>59982478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905</v>
          </cell>
          <cell r="S13">
            <v>3879134</v>
          </cell>
          <cell r="T13">
            <v>3779083</v>
          </cell>
          <cell r="U13">
            <v>6903129475.6099997</v>
          </cell>
          <cell r="V13">
            <v>1109388</v>
          </cell>
          <cell r="W13">
            <v>1835459823.25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15085988</v>
          </cell>
          <cell r="AC13">
            <v>63229329697.480011</v>
          </cell>
          <cell r="AD13">
            <v>0</v>
          </cell>
          <cell r="AE13">
            <v>0</v>
          </cell>
        </row>
        <row r="14">
          <cell r="C14">
            <v>0</v>
          </cell>
          <cell r="D14">
            <v>3540893</v>
          </cell>
          <cell r="F14">
            <v>1059</v>
          </cell>
          <cell r="G14">
            <v>357</v>
          </cell>
          <cell r="H14">
            <v>1145</v>
          </cell>
          <cell r="I14">
            <v>20160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552844</v>
          </cell>
          <cell r="U14">
            <v>1127320673.1900001</v>
          </cell>
          <cell r="V14">
            <v>333136</v>
          </cell>
          <cell r="W14">
            <v>774272241.19000006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1640477</v>
          </cell>
          <cell r="AC14">
            <v>7152353300</v>
          </cell>
          <cell r="AD14">
            <v>0</v>
          </cell>
          <cell r="AE14">
            <v>0</v>
          </cell>
        </row>
        <row r="15">
          <cell r="C15">
            <v>339352</v>
          </cell>
          <cell r="D15">
            <v>45499411</v>
          </cell>
          <cell r="F15">
            <v>44856</v>
          </cell>
          <cell r="G15">
            <v>11265</v>
          </cell>
          <cell r="H15">
            <v>608453</v>
          </cell>
          <cell r="I15">
            <v>58560</v>
          </cell>
          <cell r="J15">
            <v>470266</v>
          </cell>
          <cell r="K15">
            <v>1416237607.6800001</v>
          </cell>
          <cell r="L15">
            <v>179524</v>
          </cell>
          <cell r="M15">
            <v>610443158.91999996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3968</v>
          </cell>
          <cell r="S15">
            <v>11293685.140000001</v>
          </cell>
          <cell r="T15">
            <v>7656358</v>
          </cell>
          <cell r="U15">
            <v>15432324735.219999</v>
          </cell>
          <cell r="V15">
            <v>4444680</v>
          </cell>
          <cell r="W15">
            <v>7744252011.1999998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27416368</v>
          </cell>
          <cell r="AC15">
            <v>129767015824.08</v>
          </cell>
          <cell r="AD15">
            <v>0</v>
          </cell>
          <cell r="AE15">
            <v>0</v>
          </cell>
        </row>
        <row r="16">
          <cell r="C16">
            <v>14830926</v>
          </cell>
          <cell r="D16">
            <v>277159959</v>
          </cell>
          <cell r="F16">
            <v>965920</v>
          </cell>
          <cell r="G16">
            <v>51926</v>
          </cell>
          <cell r="H16">
            <v>534747</v>
          </cell>
          <cell r="I16">
            <v>1832983</v>
          </cell>
          <cell r="J16">
            <v>24874157</v>
          </cell>
          <cell r="K16">
            <v>73273040262</v>
          </cell>
          <cell r="L16">
            <v>19272201</v>
          </cell>
          <cell r="M16">
            <v>122755468590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104690</v>
          </cell>
          <cell r="S16">
            <v>388351299</v>
          </cell>
          <cell r="T16">
            <v>57842497</v>
          </cell>
          <cell r="U16">
            <v>113792383945.97</v>
          </cell>
          <cell r="V16">
            <v>27311820</v>
          </cell>
          <cell r="W16">
            <v>48475518832.779999</v>
          </cell>
          <cell r="X16">
            <v>0</v>
          </cell>
          <cell r="Y16">
            <v>0</v>
          </cell>
          <cell r="Z16">
            <v>1995</v>
          </cell>
          <cell r="AA16">
            <v>25212067</v>
          </cell>
          <cell r="AB16">
            <v>192726592</v>
          </cell>
          <cell r="AC16">
            <v>919201108994</v>
          </cell>
          <cell r="AD16">
            <v>63627</v>
          </cell>
          <cell r="AE16">
            <v>56313256</v>
          </cell>
        </row>
        <row r="17">
          <cell r="C17">
            <v>0</v>
          </cell>
          <cell r="D17">
            <v>11753993</v>
          </cell>
          <cell r="F17">
            <v>10205</v>
          </cell>
          <cell r="G17">
            <v>3568</v>
          </cell>
          <cell r="H17">
            <v>1596</v>
          </cell>
          <cell r="I17">
            <v>437419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2018089</v>
          </cell>
          <cell r="U17">
            <v>3742246831</v>
          </cell>
          <cell r="V17">
            <v>818529</v>
          </cell>
          <cell r="W17">
            <v>1451450555</v>
          </cell>
          <cell r="X17">
            <v>1155</v>
          </cell>
          <cell r="Y17">
            <v>16199839</v>
          </cell>
          <cell r="Z17">
            <v>0</v>
          </cell>
          <cell r="AA17">
            <v>0</v>
          </cell>
          <cell r="AB17">
            <v>6979613</v>
          </cell>
          <cell r="AC17">
            <v>29613879936</v>
          </cell>
          <cell r="AD17">
            <v>2437</v>
          </cell>
          <cell r="AE17">
            <v>1592448</v>
          </cell>
        </row>
        <row r="18">
          <cell r="C18">
            <v>563047</v>
          </cell>
          <cell r="D18">
            <v>49647373</v>
          </cell>
          <cell r="F18">
            <v>42695</v>
          </cell>
          <cell r="G18">
            <v>8032</v>
          </cell>
          <cell r="H18">
            <v>15977</v>
          </cell>
          <cell r="I18">
            <v>234546</v>
          </cell>
          <cell r="J18">
            <v>506381</v>
          </cell>
          <cell r="K18">
            <v>1560303486.3499999</v>
          </cell>
          <cell r="L18">
            <v>265760</v>
          </cell>
          <cell r="M18">
            <v>1014019879.3200001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6277</v>
          </cell>
          <cell r="S18">
            <v>31481464.170000002</v>
          </cell>
          <cell r="T18">
            <v>10277219</v>
          </cell>
          <cell r="U18">
            <v>17543980666</v>
          </cell>
          <cell r="V18">
            <v>6236821</v>
          </cell>
          <cell r="W18">
            <v>10004856932</v>
          </cell>
          <cell r="X18">
            <v>3302</v>
          </cell>
          <cell r="Y18">
            <v>12534436.16</v>
          </cell>
          <cell r="Z18">
            <v>0</v>
          </cell>
          <cell r="AA18">
            <v>0</v>
          </cell>
          <cell r="AB18">
            <v>45680096</v>
          </cell>
          <cell r="AC18">
            <v>144289770942.14001</v>
          </cell>
          <cell r="AD18">
            <v>12354</v>
          </cell>
          <cell r="AE18">
            <v>12223688.93</v>
          </cell>
        </row>
        <row r="19">
          <cell r="C19">
            <v>8879353</v>
          </cell>
          <cell r="D19">
            <v>28975119</v>
          </cell>
          <cell r="F19">
            <v>1188081</v>
          </cell>
          <cell r="G19">
            <v>847</v>
          </cell>
          <cell r="H19">
            <v>468639</v>
          </cell>
          <cell r="I19">
            <v>43691913</v>
          </cell>
          <cell r="J19">
            <v>17689105</v>
          </cell>
          <cell r="K19">
            <v>50535667403</v>
          </cell>
          <cell r="L19">
            <v>11713077</v>
          </cell>
          <cell r="M19">
            <v>52678106329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61270</v>
          </cell>
          <cell r="S19">
            <v>250289581</v>
          </cell>
          <cell r="T19">
            <v>11841298</v>
          </cell>
          <cell r="U19">
            <v>26026183836</v>
          </cell>
          <cell r="V19">
            <v>5452481</v>
          </cell>
          <cell r="W19">
            <v>16299792955</v>
          </cell>
          <cell r="X19">
            <v>20135</v>
          </cell>
          <cell r="Y19">
            <v>485373553.48000002</v>
          </cell>
          <cell r="Z19">
            <v>0</v>
          </cell>
          <cell r="AA19">
            <v>0</v>
          </cell>
          <cell r="AB19">
            <v>21540284</v>
          </cell>
          <cell r="AC19">
            <v>127512745040.44</v>
          </cell>
          <cell r="AD19">
            <v>0</v>
          </cell>
          <cell r="AE19">
            <v>0</v>
          </cell>
        </row>
        <row r="20">
          <cell r="C20">
            <v>0</v>
          </cell>
          <cell r="D20">
            <v>5200062</v>
          </cell>
          <cell r="F20">
            <v>36878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553270</v>
          </cell>
          <cell r="U20">
            <v>1254067297.4699998</v>
          </cell>
          <cell r="V20">
            <v>273819</v>
          </cell>
          <cell r="W20">
            <v>701250294.8900001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2575496</v>
          </cell>
          <cell r="AC20">
            <v>12822148695</v>
          </cell>
          <cell r="AD20">
            <v>22904</v>
          </cell>
          <cell r="AE20">
            <v>23026883.48</v>
          </cell>
        </row>
        <row r="21">
          <cell r="C21">
            <v>1644</v>
          </cell>
          <cell r="D21">
            <v>2622921</v>
          </cell>
          <cell r="F21">
            <v>7199</v>
          </cell>
          <cell r="G21">
            <v>23491</v>
          </cell>
          <cell r="H21">
            <v>0</v>
          </cell>
          <cell r="I21">
            <v>39290</v>
          </cell>
          <cell r="J21">
            <v>1611</v>
          </cell>
          <cell r="K21">
            <v>3458922.33</v>
          </cell>
          <cell r="L21">
            <v>306</v>
          </cell>
          <cell r="M21">
            <v>843033.01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11</v>
          </cell>
          <cell r="S21">
            <v>77000</v>
          </cell>
          <cell r="T21">
            <v>938013</v>
          </cell>
          <cell r="U21">
            <v>1814139980.0699999</v>
          </cell>
          <cell r="V21">
            <v>180523</v>
          </cell>
          <cell r="W21">
            <v>323391017.79000002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2762321</v>
          </cell>
          <cell r="AC21">
            <v>14292535775.549999</v>
          </cell>
          <cell r="AD21">
            <v>0</v>
          </cell>
          <cell r="AE21">
            <v>0</v>
          </cell>
        </row>
        <row r="22">
          <cell r="C22">
            <v>0</v>
          </cell>
          <cell r="D22">
            <v>831219</v>
          </cell>
          <cell r="F22">
            <v>0</v>
          </cell>
          <cell r="G22">
            <v>1180</v>
          </cell>
          <cell r="H22">
            <v>5124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265347</v>
          </cell>
          <cell r="U22">
            <v>476078692.39999998</v>
          </cell>
          <cell r="V22">
            <v>47706</v>
          </cell>
          <cell r="W22">
            <v>89804872.090000004</v>
          </cell>
          <cell r="X22">
            <v>14</v>
          </cell>
          <cell r="Y22">
            <v>120358</v>
          </cell>
          <cell r="Z22">
            <v>0</v>
          </cell>
          <cell r="AA22">
            <v>0</v>
          </cell>
          <cell r="AB22">
            <v>508378</v>
          </cell>
          <cell r="AC22">
            <v>2388976394.3200002</v>
          </cell>
          <cell r="AD22">
            <v>87</v>
          </cell>
          <cell r="AE22">
            <v>16936</v>
          </cell>
        </row>
        <row r="23">
          <cell r="C23">
            <v>3382</v>
          </cell>
          <cell r="D23">
            <v>914406</v>
          </cell>
          <cell r="F23">
            <v>8925</v>
          </cell>
          <cell r="G23">
            <v>0</v>
          </cell>
          <cell r="H23">
            <v>6188</v>
          </cell>
          <cell r="I23">
            <v>0</v>
          </cell>
          <cell r="J23">
            <v>5329</v>
          </cell>
          <cell r="K23">
            <v>13046426</v>
          </cell>
          <cell r="L23">
            <v>1493</v>
          </cell>
          <cell r="M23">
            <v>5893783.5800000001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97</v>
          </cell>
          <cell r="S23">
            <v>676917</v>
          </cell>
          <cell r="T23">
            <v>289092</v>
          </cell>
          <cell r="U23">
            <v>567334351</v>
          </cell>
          <cell r="V23">
            <v>45740</v>
          </cell>
          <cell r="W23">
            <v>158719788.16999999</v>
          </cell>
          <cell r="X23">
            <v>0</v>
          </cell>
          <cell r="Y23">
            <v>0</v>
          </cell>
          <cell r="Z23">
            <v>453</v>
          </cell>
          <cell r="AA23">
            <v>17528654</v>
          </cell>
          <cell r="AB23">
            <v>289527</v>
          </cell>
          <cell r="AC23">
            <v>1655084306</v>
          </cell>
          <cell r="AD23">
            <v>0</v>
          </cell>
          <cell r="AE23">
            <v>0</v>
          </cell>
        </row>
        <row r="24">
          <cell r="C24">
            <v>7760</v>
          </cell>
          <cell r="D24">
            <v>518391</v>
          </cell>
          <cell r="F24">
            <v>1423</v>
          </cell>
          <cell r="G24">
            <v>0</v>
          </cell>
          <cell r="H24">
            <v>0</v>
          </cell>
          <cell r="I24">
            <v>23078</v>
          </cell>
          <cell r="J24">
            <v>20165</v>
          </cell>
          <cell r="K24">
            <v>43557592.210000001</v>
          </cell>
          <cell r="L24">
            <v>5457</v>
          </cell>
          <cell r="M24">
            <v>17325953.010000002</v>
          </cell>
          <cell r="N24">
            <v>0</v>
          </cell>
          <cell r="O24">
            <v>0</v>
          </cell>
          <cell r="P24">
            <v>3</v>
          </cell>
          <cell r="Q24">
            <v>53020.63</v>
          </cell>
          <cell r="R24">
            <v>140</v>
          </cell>
          <cell r="S24">
            <v>440953.75</v>
          </cell>
          <cell r="T24">
            <v>273101</v>
          </cell>
          <cell r="U24">
            <v>450084146.48000002</v>
          </cell>
          <cell r="V24">
            <v>36181</v>
          </cell>
          <cell r="W24">
            <v>75753437.459999993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476999</v>
          </cell>
          <cell r="AC24">
            <v>2068370748.3300002</v>
          </cell>
          <cell r="AD24">
            <v>0</v>
          </cell>
          <cell r="AE24">
            <v>0</v>
          </cell>
        </row>
        <row r="25">
          <cell r="C25">
            <v>297437</v>
          </cell>
          <cell r="D25">
            <v>12559380</v>
          </cell>
          <cell r="F25">
            <v>16271</v>
          </cell>
          <cell r="G25">
            <v>0</v>
          </cell>
          <cell r="H25">
            <v>98818</v>
          </cell>
          <cell r="I25">
            <v>3504116</v>
          </cell>
          <cell r="J25">
            <v>689121</v>
          </cell>
          <cell r="K25">
            <v>2135237453</v>
          </cell>
          <cell r="L25">
            <v>659639</v>
          </cell>
          <cell r="M25">
            <v>3466844497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3088</v>
          </cell>
          <cell r="S25">
            <v>14067884</v>
          </cell>
          <cell r="T25">
            <v>5632127</v>
          </cell>
          <cell r="U25">
            <v>10277720577</v>
          </cell>
          <cell r="V25">
            <v>2204953</v>
          </cell>
          <cell r="W25">
            <v>5128946599</v>
          </cell>
          <cell r="X25">
            <v>2167</v>
          </cell>
          <cell r="Y25">
            <v>25908581</v>
          </cell>
          <cell r="Z25">
            <v>0</v>
          </cell>
          <cell r="AA25">
            <v>0</v>
          </cell>
          <cell r="AB25">
            <v>9299022</v>
          </cell>
          <cell r="AC25">
            <v>44811675605</v>
          </cell>
          <cell r="AD25">
            <v>322</v>
          </cell>
          <cell r="AE25">
            <v>278900</v>
          </cell>
        </row>
        <row r="26">
          <cell r="C26">
            <v>16428971</v>
          </cell>
          <cell r="D26">
            <v>46582533</v>
          </cell>
          <cell r="F26">
            <v>1378893</v>
          </cell>
          <cell r="G26">
            <v>3890</v>
          </cell>
          <cell r="H26">
            <v>1626320</v>
          </cell>
          <cell r="I26">
            <v>0</v>
          </cell>
          <cell r="J26">
            <v>32595041</v>
          </cell>
          <cell r="K26">
            <v>122873654011</v>
          </cell>
          <cell r="L26">
            <v>28606021</v>
          </cell>
          <cell r="M26">
            <v>201431280678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192225</v>
          </cell>
          <cell r="S26">
            <v>1094390818.3699999</v>
          </cell>
          <cell r="T26">
            <v>24262461</v>
          </cell>
          <cell r="U26">
            <v>56484724395</v>
          </cell>
          <cell r="V26">
            <v>16553392</v>
          </cell>
          <cell r="W26">
            <v>43088638217</v>
          </cell>
          <cell r="X26">
            <v>0</v>
          </cell>
          <cell r="Y26">
            <v>0</v>
          </cell>
          <cell r="Z26">
            <v>551589</v>
          </cell>
          <cell r="AA26">
            <v>3156926837</v>
          </cell>
          <cell r="AB26">
            <v>40628123</v>
          </cell>
          <cell r="AC26">
            <v>236110758786</v>
          </cell>
          <cell r="AD26">
            <v>52806</v>
          </cell>
          <cell r="AE26">
            <v>52812613</v>
          </cell>
        </row>
        <row r="27">
          <cell r="C27">
            <v>13937013</v>
          </cell>
          <cell r="D27">
            <v>35594187</v>
          </cell>
          <cell r="F27">
            <v>1130982</v>
          </cell>
          <cell r="G27">
            <v>2558</v>
          </cell>
          <cell r="H27">
            <v>540483</v>
          </cell>
          <cell r="I27">
            <v>3210875</v>
          </cell>
          <cell r="J27">
            <v>23681939</v>
          </cell>
          <cell r="K27">
            <v>85946749747</v>
          </cell>
          <cell r="L27">
            <v>22695833</v>
          </cell>
          <cell r="M27">
            <v>114759019641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51881</v>
          </cell>
          <cell r="S27">
            <v>249882396</v>
          </cell>
          <cell r="T27">
            <v>16447131</v>
          </cell>
          <cell r="U27">
            <v>40629267200</v>
          </cell>
          <cell r="V27">
            <v>6494338</v>
          </cell>
          <cell r="W27">
            <v>22719151457</v>
          </cell>
          <cell r="X27">
            <v>0</v>
          </cell>
          <cell r="Y27">
            <v>0</v>
          </cell>
          <cell r="Z27">
            <v>20148</v>
          </cell>
          <cell r="AA27">
            <v>195125818</v>
          </cell>
          <cell r="AB27">
            <v>22826338</v>
          </cell>
          <cell r="AC27">
            <v>140744350020</v>
          </cell>
          <cell r="AD27">
            <v>66</v>
          </cell>
          <cell r="AE27">
            <v>50569</v>
          </cell>
        </row>
        <row r="28">
          <cell r="C28">
            <v>42743</v>
          </cell>
          <cell r="D28">
            <v>12725526</v>
          </cell>
          <cell r="F28">
            <v>22583</v>
          </cell>
          <cell r="G28">
            <v>213</v>
          </cell>
          <cell r="H28">
            <v>6598</v>
          </cell>
          <cell r="I28">
            <v>188310</v>
          </cell>
          <cell r="J28">
            <v>77889</v>
          </cell>
          <cell r="K28">
            <v>234485516.90000001</v>
          </cell>
          <cell r="L28">
            <v>49836</v>
          </cell>
          <cell r="M28">
            <v>173280029.30000001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418</v>
          </cell>
          <cell r="S28">
            <v>2245495.65</v>
          </cell>
          <cell r="T28">
            <v>2605827</v>
          </cell>
          <cell r="U28">
            <v>4937158071.1300049</v>
          </cell>
          <cell r="V28">
            <v>745658</v>
          </cell>
          <cell r="W28">
            <v>1470743563.4199951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6759889</v>
          </cell>
          <cell r="AC28">
            <v>32175714889.480003</v>
          </cell>
          <cell r="AD28">
            <v>462</v>
          </cell>
          <cell r="AE28">
            <v>448722.83</v>
          </cell>
        </row>
        <row r="29">
          <cell r="C29">
            <v>1113545</v>
          </cell>
          <cell r="D29">
            <v>4785111</v>
          </cell>
          <cell r="F29">
            <v>33260</v>
          </cell>
          <cell r="G29">
            <v>11637</v>
          </cell>
          <cell r="H29">
            <v>0</v>
          </cell>
          <cell r="I29">
            <v>38079</v>
          </cell>
          <cell r="J29">
            <v>1677973</v>
          </cell>
          <cell r="K29">
            <v>5545746663.4799995</v>
          </cell>
          <cell r="L29">
            <v>1348715</v>
          </cell>
          <cell r="M29">
            <v>8608663857.1800003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15718</v>
          </cell>
          <cell r="S29">
            <v>55677000</v>
          </cell>
          <cell r="T29">
            <v>1423273</v>
          </cell>
          <cell r="U29">
            <v>2181623033</v>
          </cell>
          <cell r="V29">
            <v>435684</v>
          </cell>
          <cell r="W29">
            <v>1458685671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3188443</v>
          </cell>
          <cell r="AC29">
            <v>12451991750</v>
          </cell>
          <cell r="AD29">
            <v>0</v>
          </cell>
          <cell r="AE29">
            <v>0</v>
          </cell>
        </row>
        <row r="30">
          <cell r="C30">
            <v>1869104</v>
          </cell>
          <cell r="D30">
            <v>7543316</v>
          </cell>
          <cell r="F30">
            <v>240416</v>
          </cell>
          <cell r="G30">
            <v>164</v>
          </cell>
          <cell r="H30">
            <v>35496</v>
          </cell>
          <cell r="I30">
            <v>70346</v>
          </cell>
          <cell r="J30">
            <v>2578264</v>
          </cell>
          <cell r="K30">
            <v>10898945258</v>
          </cell>
          <cell r="L30">
            <v>2671862</v>
          </cell>
          <cell r="M30">
            <v>36800265977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22860</v>
          </cell>
          <cell r="S30">
            <v>112873731</v>
          </cell>
          <cell r="T30">
            <v>1639256</v>
          </cell>
          <cell r="U30">
            <v>3396672673</v>
          </cell>
          <cell r="V30">
            <v>982947</v>
          </cell>
          <cell r="W30">
            <v>3029094429</v>
          </cell>
          <cell r="X30">
            <v>0</v>
          </cell>
          <cell r="Y30">
            <v>0</v>
          </cell>
          <cell r="Z30">
            <v>962</v>
          </cell>
          <cell r="AA30">
            <v>55860756.299999997</v>
          </cell>
          <cell r="AB30">
            <v>4986773</v>
          </cell>
          <cell r="AC30">
            <v>24759566137</v>
          </cell>
          <cell r="AD30">
            <v>0</v>
          </cell>
          <cell r="AE30">
            <v>0</v>
          </cell>
        </row>
        <row r="31">
          <cell r="C31">
            <v>81315</v>
          </cell>
          <cell r="D31">
            <v>3623676</v>
          </cell>
          <cell r="F31">
            <v>11580</v>
          </cell>
          <cell r="G31">
            <v>945</v>
          </cell>
          <cell r="H31">
            <v>0</v>
          </cell>
          <cell r="I31">
            <v>44042</v>
          </cell>
          <cell r="J31">
            <v>128776</v>
          </cell>
          <cell r="K31">
            <v>811890627.13999999</v>
          </cell>
          <cell r="L31">
            <v>113216</v>
          </cell>
          <cell r="M31">
            <v>287369956.25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6229</v>
          </cell>
          <cell r="S31">
            <v>24531200</v>
          </cell>
          <cell r="T31">
            <v>1136913</v>
          </cell>
          <cell r="U31">
            <v>2573089155.3299999</v>
          </cell>
          <cell r="V31">
            <v>3390549</v>
          </cell>
          <cell r="W31">
            <v>1477630880.24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5921624</v>
          </cell>
          <cell r="AC31">
            <v>30019493444</v>
          </cell>
          <cell r="AD31">
            <v>2</v>
          </cell>
          <cell r="AE31">
            <v>2200</v>
          </cell>
        </row>
        <row r="32">
          <cell r="C32">
            <v>0</v>
          </cell>
          <cell r="D32">
            <v>5196347</v>
          </cell>
          <cell r="F32">
            <v>9228</v>
          </cell>
          <cell r="G32">
            <v>0</v>
          </cell>
          <cell r="H32">
            <v>0</v>
          </cell>
          <cell r="I32">
            <v>37551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1864590</v>
          </cell>
          <cell r="U32">
            <v>2666638062.2399998</v>
          </cell>
          <cell r="V32">
            <v>336545</v>
          </cell>
          <cell r="W32">
            <v>562606376.82000005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4434039</v>
          </cell>
          <cell r="AC32">
            <v>18790778152</v>
          </cell>
          <cell r="AD32">
            <v>0</v>
          </cell>
          <cell r="AE32">
            <v>0</v>
          </cell>
        </row>
        <row r="33">
          <cell r="C33">
            <v>9934</v>
          </cell>
          <cell r="D33">
            <v>3957336</v>
          </cell>
          <cell r="F33">
            <v>12265</v>
          </cell>
          <cell r="G33">
            <v>0</v>
          </cell>
          <cell r="H33">
            <v>0</v>
          </cell>
          <cell r="I33">
            <v>19316</v>
          </cell>
          <cell r="J33">
            <v>20274</v>
          </cell>
          <cell r="K33">
            <v>117029259.5</v>
          </cell>
          <cell r="L33">
            <v>5984</v>
          </cell>
          <cell r="M33">
            <v>65753843.32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485</v>
          </cell>
          <cell r="S33">
            <v>3787854.27</v>
          </cell>
          <cell r="T33">
            <v>1986944</v>
          </cell>
          <cell r="U33">
            <v>4098996860</v>
          </cell>
          <cell r="V33">
            <v>397820</v>
          </cell>
          <cell r="W33">
            <v>1088506442</v>
          </cell>
          <cell r="X33">
            <v>10171</v>
          </cell>
          <cell r="Y33">
            <v>218365855</v>
          </cell>
          <cell r="Z33">
            <v>0</v>
          </cell>
          <cell r="AA33">
            <v>0</v>
          </cell>
          <cell r="AB33">
            <v>5081709</v>
          </cell>
          <cell r="AC33">
            <v>23951410286</v>
          </cell>
          <cell r="AD33">
            <v>0</v>
          </cell>
          <cell r="AE33">
            <v>0</v>
          </cell>
        </row>
        <row r="34">
          <cell r="C34">
            <v>4107595</v>
          </cell>
          <cell r="D34">
            <v>25526683</v>
          </cell>
          <cell r="F34">
            <v>62724</v>
          </cell>
          <cell r="G34">
            <v>6866</v>
          </cell>
          <cell r="H34">
            <v>30944</v>
          </cell>
          <cell r="I34">
            <v>303792</v>
          </cell>
          <cell r="J34">
            <v>4737029</v>
          </cell>
          <cell r="K34">
            <v>15075331342</v>
          </cell>
          <cell r="L34">
            <v>3832617</v>
          </cell>
          <cell r="M34">
            <v>23021366900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42379</v>
          </cell>
          <cell r="S34">
            <v>165863245.69999999</v>
          </cell>
          <cell r="T34">
            <v>5034956</v>
          </cell>
          <cell r="U34">
            <v>9144963263</v>
          </cell>
          <cell r="V34">
            <v>3802259</v>
          </cell>
          <cell r="W34">
            <v>8643113989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10790487</v>
          </cell>
          <cell r="AC34">
            <v>47706419930</v>
          </cell>
          <cell r="AD34">
            <v>0</v>
          </cell>
          <cell r="AE34">
            <v>0</v>
          </cell>
        </row>
        <row r="35">
          <cell r="C35">
            <v>4044789</v>
          </cell>
          <cell r="D35">
            <v>1432029</v>
          </cell>
          <cell r="F35">
            <v>1058325</v>
          </cell>
          <cell r="G35">
            <v>0</v>
          </cell>
          <cell r="H35">
            <v>47223</v>
          </cell>
          <cell r="I35">
            <v>65335</v>
          </cell>
          <cell r="J35">
            <v>6038326</v>
          </cell>
          <cell r="K35">
            <v>21665725497</v>
          </cell>
          <cell r="L35">
            <v>4076781</v>
          </cell>
          <cell r="M35">
            <v>24870439648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40259</v>
          </cell>
          <cell r="S35">
            <v>132904264.8</v>
          </cell>
          <cell r="T35">
            <v>312464</v>
          </cell>
          <cell r="U35">
            <v>611480586.89999998</v>
          </cell>
          <cell r="V35">
            <v>143706</v>
          </cell>
          <cell r="W35">
            <v>440062073.80000001</v>
          </cell>
          <cell r="X35">
            <v>0</v>
          </cell>
          <cell r="Y35">
            <v>0</v>
          </cell>
          <cell r="Z35">
            <v>128</v>
          </cell>
          <cell r="AA35">
            <v>5777047.9699999997</v>
          </cell>
          <cell r="AB35">
            <v>627505</v>
          </cell>
          <cell r="AC35">
            <v>3049655345</v>
          </cell>
          <cell r="AD35">
            <v>0</v>
          </cell>
          <cell r="AE35">
            <v>0</v>
          </cell>
        </row>
        <row r="36">
          <cell r="C36">
            <v>128960</v>
          </cell>
          <cell r="D36">
            <v>3646976</v>
          </cell>
          <cell r="F36">
            <v>12837</v>
          </cell>
          <cell r="G36">
            <v>0</v>
          </cell>
          <cell r="H36">
            <v>5111</v>
          </cell>
          <cell r="I36">
            <v>61526</v>
          </cell>
          <cell r="J36">
            <v>350957</v>
          </cell>
          <cell r="K36">
            <v>1076770056</v>
          </cell>
          <cell r="L36">
            <v>319554</v>
          </cell>
          <cell r="M36">
            <v>1816907624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1979183</v>
          </cell>
          <cell r="U36">
            <v>3708492633</v>
          </cell>
          <cell r="V36">
            <v>405185</v>
          </cell>
          <cell r="W36">
            <v>1010768205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3208268</v>
          </cell>
          <cell r="AC36">
            <v>14419486982</v>
          </cell>
          <cell r="AD36">
            <v>0</v>
          </cell>
          <cell r="AE36">
            <v>0</v>
          </cell>
        </row>
        <row r="37">
          <cell r="C37">
            <v>40979</v>
          </cell>
          <cell r="D37">
            <v>2105582</v>
          </cell>
          <cell r="F37">
            <v>4607</v>
          </cell>
          <cell r="G37">
            <v>0</v>
          </cell>
          <cell r="H37">
            <v>0</v>
          </cell>
          <cell r="I37">
            <v>0</v>
          </cell>
          <cell r="J37">
            <v>50184</v>
          </cell>
          <cell r="K37">
            <v>212433287</v>
          </cell>
          <cell r="L37">
            <v>21084</v>
          </cell>
          <cell r="M37">
            <v>106147304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2258</v>
          </cell>
          <cell r="S37">
            <v>8608000</v>
          </cell>
          <cell r="T37">
            <v>497077</v>
          </cell>
          <cell r="U37">
            <v>1088680456.21</v>
          </cell>
          <cell r="V37">
            <v>134404</v>
          </cell>
          <cell r="W37">
            <v>225927869.25999999</v>
          </cell>
          <cell r="X37">
            <v>125</v>
          </cell>
          <cell r="Y37">
            <v>356437</v>
          </cell>
          <cell r="Z37">
            <v>0</v>
          </cell>
          <cell r="AA37">
            <v>0</v>
          </cell>
          <cell r="AB37">
            <v>5257855</v>
          </cell>
          <cell r="AC37">
            <v>21693087100</v>
          </cell>
          <cell r="AD37">
            <v>0</v>
          </cell>
          <cell r="AE37">
            <v>0</v>
          </cell>
        </row>
        <row r="38">
          <cell r="C38">
            <v>1246243</v>
          </cell>
          <cell r="D38">
            <v>4046276</v>
          </cell>
          <cell r="F38">
            <v>58617</v>
          </cell>
          <cell r="G38">
            <v>84421</v>
          </cell>
          <cell r="H38">
            <v>311655</v>
          </cell>
          <cell r="I38">
            <v>120760703</v>
          </cell>
          <cell r="J38">
            <v>1758113</v>
          </cell>
          <cell r="K38">
            <v>5155611856.6000004</v>
          </cell>
          <cell r="L38">
            <v>1074701</v>
          </cell>
          <cell r="M38">
            <v>6975967942.9399996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18930</v>
          </cell>
          <cell r="S38">
            <v>79894600</v>
          </cell>
          <cell r="T38">
            <v>1286833</v>
          </cell>
          <cell r="U38">
            <v>2454511875.9699998</v>
          </cell>
          <cell r="V38">
            <v>670589</v>
          </cell>
          <cell r="W38">
            <v>1584327510.74</v>
          </cell>
          <cell r="X38">
            <v>0</v>
          </cell>
          <cell r="Y38">
            <v>0</v>
          </cell>
          <cell r="Z38">
            <v>53</v>
          </cell>
          <cell r="AA38">
            <v>837381</v>
          </cell>
          <cell r="AB38">
            <v>2698231</v>
          </cell>
          <cell r="AC38">
            <v>12492821148</v>
          </cell>
          <cell r="AD38">
            <v>1184</v>
          </cell>
          <cell r="AE38">
            <v>1178400</v>
          </cell>
        </row>
        <row r="39">
          <cell r="C39">
            <v>1353402</v>
          </cell>
          <cell r="D39">
            <v>0</v>
          </cell>
          <cell r="F39">
            <v>48756</v>
          </cell>
          <cell r="G39">
            <v>0</v>
          </cell>
          <cell r="H39">
            <v>0</v>
          </cell>
          <cell r="I39">
            <v>0</v>
          </cell>
          <cell r="J39">
            <v>966362</v>
          </cell>
          <cell r="K39">
            <v>7054444916</v>
          </cell>
          <cell r="L39">
            <v>3218916</v>
          </cell>
          <cell r="M39">
            <v>23895948094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C40">
            <v>19589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26838</v>
          </cell>
          <cell r="K40">
            <v>117216019.37</v>
          </cell>
          <cell r="L40">
            <v>13693</v>
          </cell>
          <cell r="M40">
            <v>185893228.93000001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6</v>
          </cell>
          <cell r="S40">
            <v>53000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C41">
            <v>0</v>
          </cell>
          <cell r="D41">
            <v>1650</v>
          </cell>
          <cell r="F41">
            <v>0</v>
          </cell>
          <cell r="G41">
            <v>0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25</v>
          </cell>
          <cell r="U41">
            <v>248193</v>
          </cell>
          <cell r="V41">
            <v>8</v>
          </cell>
          <cell r="W41">
            <v>3051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362</v>
          </cell>
          <cell r="AC41">
            <v>3197518.73</v>
          </cell>
          <cell r="AD41">
            <v>0</v>
          </cell>
          <cell r="AE41">
            <v>0</v>
          </cell>
        </row>
        <row r="42">
          <cell r="C42">
            <v>2561253</v>
          </cell>
          <cell r="D42">
            <v>1331815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7770130</v>
          </cell>
          <cell r="K42">
            <v>21286154688.767086</v>
          </cell>
          <cell r="L42">
            <v>5206147</v>
          </cell>
          <cell r="M42">
            <v>21726056432.522854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12367</v>
          </cell>
          <cell r="S42">
            <v>72537355.430000007</v>
          </cell>
          <cell r="T42">
            <v>995684</v>
          </cell>
          <cell r="U42">
            <v>2466309665.1999993</v>
          </cell>
          <cell r="V42">
            <v>1005905</v>
          </cell>
          <cell r="W42">
            <v>2823867480.7699995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929268</v>
          </cell>
          <cell r="AC42">
            <v>5155967147</v>
          </cell>
          <cell r="AD42">
            <v>0</v>
          </cell>
          <cell r="AE42">
            <v>0</v>
          </cell>
        </row>
        <row r="43">
          <cell r="C43">
            <v>52882</v>
          </cell>
          <cell r="D43">
            <v>1977414</v>
          </cell>
          <cell r="F43">
            <v>454</v>
          </cell>
          <cell r="G43">
            <v>92</v>
          </cell>
          <cell r="H43">
            <v>0</v>
          </cell>
          <cell r="I43">
            <v>2618</v>
          </cell>
          <cell r="J43">
            <v>56572</v>
          </cell>
          <cell r="K43">
            <v>185644271.87</v>
          </cell>
          <cell r="L43">
            <v>42323</v>
          </cell>
          <cell r="M43">
            <v>298853697.74000001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476</v>
          </cell>
          <cell r="S43">
            <v>1610000</v>
          </cell>
          <cell r="T43">
            <v>617754</v>
          </cell>
          <cell r="U43">
            <v>935612477.79999995</v>
          </cell>
          <cell r="V43">
            <v>257745</v>
          </cell>
          <cell r="W43">
            <v>458512300.20999998</v>
          </cell>
          <cell r="X43">
            <v>467</v>
          </cell>
          <cell r="Y43">
            <v>6716168</v>
          </cell>
          <cell r="Z43">
            <v>0</v>
          </cell>
          <cell r="AA43">
            <v>0</v>
          </cell>
          <cell r="AB43">
            <v>1197579</v>
          </cell>
          <cell r="AC43">
            <v>5280992122.3199997</v>
          </cell>
          <cell r="AD43">
            <v>46</v>
          </cell>
          <cell r="AE43">
            <v>35980</v>
          </cell>
        </row>
        <row r="44">
          <cell r="C44">
            <v>0</v>
          </cell>
          <cell r="D44">
            <v>118747</v>
          </cell>
          <cell r="F44">
            <v>0</v>
          </cell>
          <cell r="G44">
            <v>0</v>
          </cell>
          <cell r="H44">
            <v>0</v>
          </cell>
          <cell r="I44">
            <v>7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71832</v>
          </cell>
          <cell r="U44">
            <v>167464090.28999999</v>
          </cell>
          <cell r="V44">
            <v>19361</v>
          </cell>
          <cell r="W44">
            <v>64186090.079999998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48738</v>
          </cell>
          <cell r="AC44">
            <v>274904982.87999988</v>
          </cell>
          <cell r="AD44">
            <v>0</v>
          </cell>
          <cell r="AE44">
            <v>0</v>
          </cell>
        </row>
        <row r="45">
          <cell r="C45">
            <v>765095</v>
          </cell>
          <cell r="D45">
            <v>537794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611280</v>
          </cell>
          <cell r="K45">
            <v>3744955393.6199999</v>
          </cell>
          <cell r="L45">
            <v>1110080</v>
          </cell>
          <cell r="M45">
            <v>3791691340.6999998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1588</v>
          </cell>
          <cell r="S45">
            <v>12640037.220000001</v>
          </cell>
          <cell r="T45">
            <v>374794</v>
          </cell>
          <cell r="U45">
            <v>1110611764.4100001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256722</v>
          </cell>
          <cell r="AC45">
            <v>1444672511.0599999</v>
          </cell>
          <cell r="AD45">
            <v>0</v>
          </cell>
          <cell r="AE45">
            <v>0</v>
          </cell>
        </row>
        <row r="46">
          <cell r="C46">
            <v>1222172</v>
          </cell>
          <cell r="D46">
            <v>248119</v>
          </cell>
          <cell r="F46">
            <v>0</v>
          </cell>
          <cell r="G46">
            <v>267925</v>
          </cell>
          <cell r="H46">
            <v>0</v>
          </cell>
          <cell r="I46">
            <v>0</v>
          </cell>
          <cell r="J46">
            <v>458298</v>
          </cell>
          <cell r="K46">
            <v>2042887764.8625526</v>
          </cell>
          <cell r="L46">
            <v>1185280</v>
          </cell>
          <cell r="M46">
            <v>5734958281.8376465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58942</v>
          </cell>
          <cell r="S46">
            <v>360274483.20000005</v>
          </cell>
          <cell r="T46">
            <v>10088.5</v>
          </cell>
          <cell r="U46">
            <v>27026532.697500002</v>
          </cell>
          <cell r="V46">
            <v>28920.5</v>
          </cell>
          <cell r="W46">
            <v>77236610.182500005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13146</v>
          </cell>
          <cell r="AC46">
            <v>49907714.759999998</v>
          </cell>
          <cell r="AD46">
            <v>0</v>
          </cell>
          <cell r="AE46">
            <v>0</v>
          </cell>
        </row>
        <row r="47">
          <cell r="C47">
            <v>1319608</v>
          </cell>
          <cell r="D47">
            <v>1167038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1880615</v>
          </cell>
          <cell r="K47">
            <v>5597285664</v>
          </cell>
          <cell r="L47">
            <v>1404190</v>
          </cell>
          <cell r="M47">
            <v>6437526925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3141</v>
          </cell>
          <cell r="S47">
            <v>21009116</v>
          </cell>
          <cell r="T47">
            <v>939559</v>
          </cell>
          <cell r="U47">
            <v>2289915765</v>
          </cell>
          <cell r="V47">
            <v>424743</v>
          </cell>
          <cell r="W47">
            <v>895438095</v>
          </cell>
          <cell r="X47">
            <v>30</v>
          </cell>
          <cell r="Y47">
            <v>532306</v>
          </cell>
          <cell r="Z47">
            <v>0</v>
          </cell>
          <cell r="AA47">
            <v>0</v>
          </cell>
          <cell r="AB47">
            <v>982249</v>
          </cell>
          <cell r="AC47">
            <v>4544701891</v>
          </cell>
          <cell r="AD47">
            <v>0</v>
          </cell>
          <cell r="AE47">
            <v>0</v>
          </cell>
        </row>
        <row r="48">
          <cell r="C48">
            <v>0</v>
          </cell>
          <cell r="D48">
            <v>2719008</v>
          </cell>
          <cell r="F48">
            <v>0</v>
          </cell>
          <cell r="G48">
            <v>0</v>
          </cell>
          <cell r="H48">
            <v>0</v>
          </cell>
          <cell r="I48">
            <v>3896369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232499</v>
          </cell>
          <cell r="W48">
            <v>197556240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C49">
            <v>0</v>
          </cell>
          <cell r="D49">
            <v>5159768</v>
          </cell>
          <cell r="F49">
            <v>0</v>
          </cell>
          <cell r="G49">
            <v>333219</v>
          </cell>
          <cell r="H49">
            <v>0</v>
          </cell>
          <cell r="I49">
            <v>15997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213137</v>
          </cell>
          <cell r="U49">
            <v>390674819.63</v>
          </cell>
          <cell r="V49">
            <v>22787</v>
          </cell>
          <cell r="W49">
            <v>26213699.210000001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1677914</v>
          </cell>
          <cell r="AC49">
            <v>4997382095.8500004</v>
          </cell>
          <cell r="AD49">
            <v>262</v>
          </cell>
          <cell r="AE49">
            <v>170345</v>
          </cell>
        </row>
        <row r="50">
          <cell r="C50">
            <v>0</v>
          </cell>
          <cell r="D50">
            <v>6558032</v>
          </cell>
          <cell r="F50">
            <v>0</v>
          </cell>
          <cell r="G50">
            <v>171355</v>
          </cell>
          <cell r="H50">
            <v>0</v>
          </cell>
          <cell r="I50">
            <v>120412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415821</v>
          </cell>
          <cell r="W50">
            <v>282806475.69999999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C51">
            <v>0</v>
          </cell>
          <cell r="D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C52">
            <v>0</v>
          </cell>
          <cell r="D52">
            <v>397854</v>
          </cell>
          <cell r="F52">
            <v>0</v>
          </cell>
          <cell r="G52">
            <v>106422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806</v>
          </cell>
          <cell r="U52">
            <v>802046.3</v>
          </cell>
          <cell r="V52">
            <v>18305</v>
          </cell>
          <cell r="W52">
            <v>10351604.9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4380</v>
          </cell>
          <cell r="AC52">
            <v>16709739</v>
          </cell>
          <cell r="AD52">
            <v>0</v>
          </cell>
          <cell r="AE52">
            <v>0</v>
          </cell>
        </row>
        <row r="53">
          <cell r="C53">
            <v>0</v>
          </cell>
          <cell r="D53">
            <v>37559643</v>
          </cell>
          <cell r="F53">
            <v>485578</v>
          </cell>
          <cell r="G53">
            <v>0</v>
          </cell>
          <cell r="H53">
            <v>0</v>
          </cell>
          <cell r="I53">
            <v>24520697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670583</v>
          </cell>
          <cell r="U53">
            <v>777512967.6500001</v>
          </cell>
          <cell r="V53">
            <v>1643497</v>
          </cell>
          <cell r="W53">
            <v>2361830916.9900002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1956543</v>
          </cell>
          <cell r="AC53">
            <v>7077032423.8800001</v>
          </cell>
          <cell r="AD53">
            <v>0</v>
          </cell>
          <cell r="AE53">
            <v>0</v>
          </cell>
        </row>
        <row r="54">
          <cell r="C54">
            <v>296930</v>
          </cell>
          <cell r="D54">
            <v>2207838</v>
          </cell>
          <cell r="F54">
            <v>0</v>
          </cell>
          <cell r="G54">
            <v>340</v>
          </cell>
          <cell r="H54">
            <v>0</v>
          </cell>
          <cell r="I54">
            <v>771197</v>
          </cell>
          <cell r="J54">
            <v>447660</v>
          </cell>
          <cell r="K54">
            <v>2225612107</v>
          </cell>
          <cell r="L54">
            <v>398735</v>
          </cell>
          <cell r="M54">
            <v>2601119247</v>
          </cell>
          <cell r="N54">
            <v>0</v>
          </cell>
          <cell r="O54">
            <v>0</v>
          </cell>
          <cell r="P54">
            <v>1180</v>
          </cell>
          <cell r="Q54">
            <v>577173</v>
          </cell>
          <cell r="R54">
            <v>5745</v>
          </cell>
          <cell r="S54">
            <v>34187300</v>
          </cell>
          <cell r="T54">
            <v>256322</v>
          </cell>
          <cell r="U54">
            <v>594293142.39999998</v>
          </cell>
          <cell r="V54">
            <v>208781</v>
          </cell>
          <cell r="W54">
            <v>552802962.29999995</v>
          </cell>
          <cell r="X54">
            <v>0</v>
          </cell>
          <cell r="Y54">
            <v>0</v>
          </cell>
          <cell r="Z54">
            <v>214</v>
          </cell>
          <cell r="AA54">
            <v>4559588</v>
          </cell>
          <cell r="AB54">
            <v>944678</v>
          </cell>
          <cell r="AC54">
            <v>5875170550</v>
          </cell>
          <cell r="AD54">
            <v>324</v>
          </cell>
          <cell r="AE54">
            <v>321120</v>
          </cell>
        </row>
        <row r="55">
          <cell r="C55">
            <v>0</v>
          </cell>
          <cell r="D55">
            <v>195956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47533</v>
          </cell>
          <cell r="U55">
            <v>105226670.8</v>
          </cell>
          <cell r="V55">
            <v>17310</v>
          </cell>
          <cell r="W55">
            <v>36484887.560000002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133735</v>
          </cell>
          <cell r="AC55">
            <v>683030028</v>
          </cell>
          <cell r="AD55">
            <v>0</v>
          </cell>
          <cell r="AE55">
            <v>0</v>
          </cell>
        </row>
        <row r="56">
          <cell r="C56">
            <v>0</v>
          </cell>
          <cell r="D56">
            <v>3855299</v>
          </cell>
          <cell r="F56">
            <v>19184</v>
          </cell>
          <cell r="G56">
            <v>299</v>
          </cell>
          <cell r="H56">
            <v>29104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284151</v>
          </cell>
          <cell r="U56">
            <v>508861389</v>
          </cell>
          <cell r="V56">
            <v>141797</v>
          </cell>
          <cell r="W56">
            <v>410789641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1094633</v>
          </cell>
          <cell r="AC56">
            <v>3590967616</v>
          </cell>
          <cell r="AD56">
            <v>0</v>
          </cell>
          <cell r="AE56">
            <v>0</v>
          </cell>
        </row>
        <row r="57">
          <cell r="C57">
            <v>0</v>
          </cell>
          <cell r="D57">
            <v>4629416</v>
          </cell>
          <cell r="F57">
            <v>0</v>
          </cell>
          <cell r="G57">
            <v>1155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279742</v>
          </cell>
          <cell r="U57">
            <v>351129736.77999997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800902</v>
          </cell>
          <cell r="AC57">
            <v>3317705072</v>
          </cell>
          <cell r="AD57">
            <v>77</v>
          </cell>
          <cell r="AE57">
            <v>251568.15</v>
          </cell>
        </row>
        <row r="58">
          <cell r="C58">
            <v>0</v>
          </cell>
          <cell r="D58">
            <v>3714230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51072</v>
          </cell>
          <cell r="U58">
            <v>56705827.649999999</v>
          </cell>
          <cell r="V58">
            <v>4301</v>
          </cell>
          <cell r="W58">
            <v>8061407.0300000003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622349</v>
          </cell>
          <cell r="AC58">
            <v>2837474407.0999999</v>
          </cell>
          <cell r="AD58">
            <v>0</v>
          </cell>
          <cell r="AE58">
            <v>0</v>
          </cell>
        </row>
        <row r="59">
          <cell r="C59">
            <v>0</v>
          </cell>
          <cell r="D59">
            <v>2507403</v>
          </cell>
          <cell r="F59">
            <v>0</v>
          </cell>
          <cell r="G59">
            <v>164</v>
          </cell>
          <cell r="H59">
            <v>0</v>
          </cell>
          <cell r="I59">
            <v>494158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56195</v>
          </cell>
          <cell r="U59">
            <v>85995403</v>
          </cell>
          <cell r="V59">
            <v>7225</v>
          </cell>
          <cell r="W59">
            <v>15704213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290127</v>
          </cell>
          <cell r="AC59">
            <v>1399959400</v>
          </cell>
          <cell r="AD59">
            <v>0</v>
          </cell>
          <cell r="AE59">
            <v>0</v>
          </cell>
        </row>
        <row r="60">
          <cell r="C60">
            <v>0</v>
          </cell>
          <cell r="D60">
            <v>335069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16770</v>
          </cell>
          <cell r="U60">
            <v>21615756.870000001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54693</v>
          </cell>
          <cell r="AC60">
            <v>206434974.5</v>
          </cell>
          <cell r="AD60">
            <v>0</v>
          </cell>
          <cell r="AE60">
            <v>0</v>
          </cell>
        </row>
        <row r="61">
          <cell r="C61">
            <v>0</v>
          </cell>
          <cell r="D61">
            <v>501612</v>
          </cell>
          <cell r="F61">
            <v>0</v>
          </cell>
          <cell r="G61">
            <v>67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12089</v>
          </cell>
          <cell r="U61">
            <v>15353465.310000001</v>
          </cell>
          <cell r="V61">
            <v>924</v>
          </cell>
          <cell r="W61">
            <v>2392058.44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45741</v>
          </cell>
          <cell r="AC61">
            <v>199288217</v>
          </cell>
          <cell r="AD61">
            <v>0</v>
          </cell>
          <cell r="AE61">
            <v>0</v>
          </cell>
        </row>
        <row r="62">
          <cell r="C62">
            <v>0</v>
          </cell>
          <cell r="D62">
            <v>7680056</v>
          </cell>
          <cell r="F62">
            <v>0</v>
          </cell>
          <cell r="G62">
            <v>0</v>
          </cell>
          <cell r="H62">
            <v>0</v>
          </cell>
          <cell r="I62">
            <v>155878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342867</v>
          </cell>
          <cell r="U62">
            <v>489537883.38999999</v>
          </cell>
          <cell r="V62">
            <v>145031</v>
          </cell>
          <cell r="W62">
            <v>285360541.61000001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3264678</v>
          </cell>
          <cell r="AC62">
            <v>13979342767.200001</v>
          </cell>
          <cell r="AD62">
            <v>235</v>
          </cell>
          <cell r="AE62">
            <v>213600</v>
          </cell>
        </row>
        <row r="63">
          <cell r="C63">
            <v>0</v>
          </cell>
          <cell r="D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597</v>
          </cell>
          <cell r="AC63">
            <v>2170300</v>
          </cell>
          <cell r="AD63">
            <v>0</v>
          </cell>
          <cell r="AE63">
            <v>0</v>
          </cell>
        </row>
        <row r="64">
          <cell r="C64">
            <v>0</v>
          </cell>
          <cell r="D64">
            <v>1422606</v>
          </cell>
          <cell r="F64">
            <v>0</v>
          </cell>
          <cell r="G64">
            <v>450</v>
          </cell>
          <cell r="H64">
            <v>0</v>
          </cell>
          <cell r="I64">
            <v>10005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42406</v>
          </cell>
          <cell r="U64">
            <v>67055040</v>
          </cell>
          <cell r="V64">
            <v>11711</v>
          </cell>
          <cell r="W64">
            <v>19281182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849464</v>
          </cell>
          <cell r="AC64">
            <v>2351241495</v>
          </cell>
          <cell r="AD64">
            <v>0</v>
          </cell>
          <cell r="AE6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61A1-6679-4B3A-A849-0B50253885D2}">
  <dimension ref="A2:AT122"/>
  <sheetViews>
    <sheetView workbookViewId="0">
      <pane xSplit="2" ySplit="3" topLeftCell="AL54" activePane="bottomRight" state="frozen"/>
      <selection pane="topRight" activeCell="AM70" sqref="AM70"/>
      <selection pane="bottomLeft" activeCell="AM70" sqref="AM70"/>
      <selection pane="bottomRight" activeCell="AM70" sqref="AM70"/>
    </sheetView>
  </sheetViews>
  <sheetFormatPr defaultRowHeight="14.5" x14ac:dyDescent="0.35"/>
  <cols>
    <col min="1" max="1" width="11.1796875" customWidth="1"/>
    <col min="2" max="2" width="31.453125" customWidth="1"/>
    <col min="3" max="3" width="12.453125" customWidth="1"/>
    <col min="4" max="27" width="12.453125" bestFit="1" customWidth="1"/>
    <col min="28" max="34" width="13.453125" bestFit="1" customWidth="1"/>
    <col min="35" max="35" width="13.453125" customWidth="1"/>
    <col min="36" max="38" width="14" customWidth="1"/>
    <col min="39" max="39" width="16.1796875" bestFit="1" customWidth="1"/>
    <col min="40" max="44" width="14" customWidth="1"/>
    <col min="45" max="45" width="39" customWidth="1"/>
    <col min="46" max="46" width="20.1796875" customWidth="1"/>
  </cols>
  <sheetData>
    <row r="2" spans="1:46" x14ac:dyDescent="0.35">
      <c r="A2" s="286"/>
      <c r="B2" s="286" t="s">
        <v>0</v>
      </c>
      <c r="C2" s="286">
        <v>1</v>
      </c>
      <c r="D2" s="286">
        <f>C2+1</f>
        <v>2</v>
      </c>
      <c r="E2" s="286">
        <f t="shared" ref="E2:AL2" si="0">D2+1</f>
        <v>3</v>
      </c>
      <c r="F2" s="286">
        <f t="shared" si="0"/>
        <v>4</v>
      </c>
      <c r="G2" s="286">
        <f t="shared" si="0"/>
        <v>5</v>
      </c>
      <c r="H2" s="286">
        <f t="shared" si="0"/>
        <v>6</v>
      </c>
      <c r="I2" s="286">
        <f t="shared" si="0"/>
        <v>7</v>
      </c>
      <c r="J2" s="286">
        <f t="shared" si="0"/>
        <v>8</v>
      </c>
      <c r="K2" s="286">
        <f t="shared" si="0"/>
        <v>9</v>
      </c>
      <c r="L2" s="286">
        <f t="shared" si="0"/>
        <v>10</v>
      </c>
      <c r="M2" s="286">
        <f t="shared" si="0"/>
        <v>11</v>
      </c>
      <c r="N2" s="286">
        <f t="shared" si="0"/>
        <v>12</v>
      </c>
      <c r="O2" s="286">
        <f t="shared" si="0"/>
        <v>13</v>
      </c>
      <c r="P2" s="286">
        <f t="shared" si="0"/>
        <v>14</v>
      </c>
      <c r="Q2" s="286">
        <f t="shared" si="0"/>
        <v>15</v>
      </c>
      <c r="R2" s="286">
        <f t="shared" si="0"/>
        <v>16</v>
      </c>
      <c r="S2" s="286">
        <f t="shared" si="0"/>
        <v>17</v>
      </c>
      <c r="T2" s="286">
        <f t="shared" si="0"/>
        <v>18</v>
      </c>
      <c r="U2" s="286">
        <f t="shared" si="0"/>
        <v>19</v>
      </c>
      <c r="V2" s="286">
        <f t="shared" si="0"/>
        <v>20</v>
      </c>
      <c r="W2" s="286">
        <f t="shared" si="0"/>
        <v>21</v>
      </c>
      <c r="X2" s="286">
        <f t="shared" si="0"/>
        <v>22</v>
      </c>
      <c r="Y2" s="286">
        <f t="shared" si="0"/>
        <v>23</v>
      </c>
      <c r="Z2" s="286">
        <f t="shared" si="0"/>
        <v>24</v>
      </c>
      <c r="AA2" s="286">
        <f t="shared" si="0"/>
        <v>25</v>
      </c>
      <c r="AB2" s="286">
        <f t="shared" si="0"/>
        <v>26</v>
      </c>
      <c r="AC2" s="286">
        <f t="shared" si="0"/>
        <v>27</v>
      </c>
      <c r="AD2" s="286">
        <f t="shared" si="0"/>
        <v>28</v>
      </c>
      <c r="AE2" s="286">
        <f t="shared" si="0"/>
        <v>29</v>
      </c>
      <c r="AF2" s="286">
        <f t="shared" si="0"/>
        <v>30</v>
      </c>
      <c r="AG2" s="286">
        <f t="shared" si="0"/>
        <v>31</v>
      </c>
      <c r="AH2" s="286">
        <f t="shared" si="0"/>
        <v>32</v>
      </c>
      <c r="AI2" s="286">
        <f t="shared" si="0"/>
        <v>33</v>
      </c>
      <c r="AJ2" s="286">
        <f t="shared" si="0"/>
        <v>34</v>
      </c>
      <c r="AK2" s="286">
        <f t="shared" si="0"/>
        <v>35</v>
      </c>
      <c r="AL2" s="286">
        <f t="shared" si="0"/>
        <v>36</v>
      </c>
      <c r="AM2" s="286">
        <v>37</v>
      </c>
      <c r="AN2" s="317"/>
      <c r="AO2" s="317"/>
      <c r="AP2" s="317"/>
      <c r="AQ2" s="317"/>
      <c r="AR2" s="317"/>
    </row>
    <row r="3" spans="1:46" x14ac:dyDescent="0.35">
      <c r="A3" s="286" t="s">
        <v>1</v>
      </c>
      <c r="B3" s="286" t="s">
        <v>2</v>
      </c>
      <c r="C3" s="287">
        <v>44562</v>
      </c>
      <c r="D3" s="287">
        <f>EOMONTH(C3,1)-1</f>
        <v>44619</v>
      </c>
      <c r="E3" s="287">
        <f t="shared" ref="E3:AM3" si="1">EOMONTH(D3,1)-1</f>
        <v>44650</v>
      </c>
      <c r="F3" s="287">
        <f t="shared" si="1"/>
        <v>44680</v>
      </c>
      <c r="G3" s="287">
        <f t="shared" si="1"/>
        <v>44711</v>
      </c>
      <c r="H3" s="287">
        <f t="shared" si="1"/>
        <v>44741</v>
      </c>
      <c r="I3" s="287">
        <f t="shared" si="1"/>
        <v>44772</v>
      </c>
      <c r="J3" s="287">
        <f t="shared" si="1"/>
        <v>44803</v>
      </c>
      <c r="K3" s="287">
        <f t="shared" si="1"/>
        <v>44833</v>
      </c>
      <c r="L3" s="287">
        <f t="shared" si="1"/>
        <v>44864</v>
      </c>
      <c r="M3" s="287">
        <f t="shared" si="1"/>
        <v>44894</v>
      </c>
      <c r="N3" s="287">
        <f t="shared" si="1"/>
        <v>44925</v>
      </c>
      <c r="O3" s="287">
        <f t="shared" si="1"/>
        <v>44956</v>
      </c>
      <c r="P3" s="287">
        <f t="shared" si="1"/>
        <v>44984</v>
      </c>
      <c r="Q3" s="287">
        <f t="shared" si="1"/>
        <v>45015</v>
      </c>
      <c r="R3" s="287">
        <f t="shared" si="1"/>
        <v>45045</v>
      </c>
      <c r="S3" s="287">
        <f t="shared" si="1"/>
        <v>45076</v>
      </c>
      <c r="T3" s="287">
        <f t="shared" si="1"/>
        <v>45106</v>
      </c>
      <c r="U3" s="287">
        <f t="shared" si="1"/>
        <v>45137</v>
      </c>
      <c r="V3" s="287">
        <f t="shared" si="1"/>
        <v>45168</v>
      </c>
      <c r="W3" s="287">
        <f t="shared" si="1"/>
        <v>45198</v>
      </c>
      <c r="X3" s="287">
        <f t="shared" si="1"/>
        <v>45229</v>
      </c>
      <c r="Y3" s="287">
        <f t="shared" si="1"/>
        <v>45259</v>
      </c>
      <c r="Z3" s="287">
        <f t="shared" si="1"/>
        <v>45290</v>
      </c>
      <c r="AA3" s="287">
        <f t="shared" si="1"/>
        <v>45321</v>
      </c>
      <c r="AB3" s="287">
        <f t="shared" si="1"/>
        <v>45350</v>
      </c>
      <c r="AC3" s="287">
        <f t="shared" si="1"/>
        <v>45381</v>
      </c>
      <c r="AD3" s="287">
        <f t="shared" si="1"/>
        <v>45411</v>
      </c>
      <c r="AE3" s="287">
        <f t="shared" si="1"/>
        <v>45442</v>
      </c>
      <c r="AF3" s="287">
        <f t="shared" si="1"/>
        <v>45472</v>
      </c>
      <c r="AG3" s="287">
        <f t="shared" si="1"/>
        <v>45503</v>
      </c>
      <c r="AH3" s="287">
        <f t="shared" si="1"/>
        <v>45534</v>
      </c>
      <c r="AI3" s="287">
        <f t="shared" si="1"/>
        <v>45564</v>
      </c>
      <c r="AJ3" s="287">
        <f t="shared" si="1"/>
        <v>45595</v>
      </c>
      <c r="AK3" s="287">
        <f t="shared" si="1"/>
        <v>45625</v>
      </c>
      <c r="AL3" s="287">
        <f t="shared" si="1"/>
        <v>45656</v>
      </c>
      <c r="AM3" s="287">
        <f t="shared" si="1"/>
        <v>45687</v>
      </c>
      <c r="AN3" s="318"/>
      <c r="AO3" s="318" t="s">
        <v>3</v>
      </c>
      <c r="AP3" s="318" t="s">
        <v>4</v>
      </c>
      <c r="AQ3" s="318"/>
      <c r="AR3" s="318"/>
      <c r="AT3" s="310" t="s">
        <v>5</v>
      </c>
    </row>
    <row r="4" spans="1:46" x14ac:dyDescent="0.35">
      <c r="A4" s="91" t="s">
        <v>6</v>
      </c>
      <c r="B4" s="91" t="s">
        <v>7</v>
      </c>
      <c r="C4" s="289">
        <f>IFERROR(VLOOKUP(B4,'1'!$C$3:$S$100,8,FALSE),"")</f>
        <v>16045393</v>
      </c>
      <c r="D4" s="289">
        <f>IFERROR(VLOOKUP(B4,'2'!$C$3:$S$100,8,FALSE),"")</f>
        <v>16272871</v>
      </c>
      <c r="E4" s="289">
        <f t="shared" ref="E4:T19" ca="1" si="2">IFERROR(VLOOKUP($B4,INDIRECT("'" &amp; E$2 &amp; "'!$C$3:$R$100"),8,FALSE),"")</f>
        <v>16536735</v>
      </c>
      <c r="F4" s="289">
        <f t="shared" ca="1" si="2"/>
        <v>16833724</v>
      </c>
      <c r="G4" s="289">
        <f t="shared" ca="1" si="2"/>
        <v>17219010</v>
      </c>
      <c r="H4" s="289">
        <f t="shared" ca="1" si="2"/>
        <v>17605497</v>
      </c>
      <c r="I4" s="289">
        <f t="shared" ca="1" si="2"/>
        <v>17949861</v>
      </c>
      <c r="J4" s="289">
        <f t="shared" ca="1" si="2"/>
        <v>16428971</v>
      </c>
      <c r="K4" s="289">
        <f t="shared" ca="1" si="2"/>
        <v>16328522</v>
      </c>
      <c r="L4" s="289">
        <f t="shared" ca="1" si="2"/>
        <v>16546501</v>
      </c>
      <c r="M4" s="289">
        <f t="shared" ca="1" si="2"/>
        <v>16782602</v>
      </c>
      <c r="N4" s="289">
        <f t="shared" ca="1" si="2"/>
        <v>17012255</v>
      </c>
      <c r="O4" s="289">
        <f t="shared" ca="1" si="2"/>
        <v>17235273</v>
      </c>
      <c r="P4" s="289">
        <f t="shared" ca="1" si="2"/>
        <v>17299140</v>
      </c>
      <c r="Q4" s="289">
        <f t="shared" ca="1" si="2"/>
        <v>17535910</v>
      </c>
      <c r="R4" s="289">
        <f t="shared" ca="1" si="2"/>
        <v>17878964</v>
      </c>
      <c r="S4" s="289">
        <f t="shared" ca="1" si="2"/>
        <v>18122628</v>
      </c>
      <c r="T4" s="289">
        <f t="shared" ca="1" si="2"/>
        <v>18351008</v>
      </c>
      <c r="U4" s="289">
        <f t="shared" ref="U4:AJ19" ca="1" si="3">IFERROR(VLOOKUP($B4,INDIRECT("'" &amp; U$2 &amp; "'!$C$3:$R$100"),8,FALSE),"")</f>
        <v>18542304</v>
      </c>
      <c r="V4" s="289">
        <f t="shared" ca="1" si="3"/>
        <v>18533409</v>
      </c>
      <c r="W4" s="289">
        <f t="shared" ca="1" si="3"/>
        <v>18831933</v>
      </c>
      <c r="X4" s="289">
        <f t="shared" ca="1" si="3"/>
        <v>19188698</v>
      </c>
      <c r="Y4" s="289">
        <f t="shared" ca="1" si="3"/>
        <v>19512140</v>
      </c>
      <c r="Z4" s="289">
        <f t="shared" ca="1" si="3"/>
        <v>19878068</v>
      </c>
      <c r="AA4" s="289">
        <f t="shared" ca="1" si="3"/>
        <v>20103905</v>
      </c>
      <c r="AB4" s="289">
        <f t="shared" ca="1" si="3"/>
        <v>20404625</v>
      </c>
      <c r="AC4" s="289">
        <f t="shared" ca="1" si="3"/>
        <v>20590921</v>
      </c>
      <c r="AD4" s="289">
        <f t="shared" ca="1" si="3"/>
        <v>20822152</v>
      </c>
      <c r="AE4" s="289">
        <f t="shared" ca="1" si="3"/>
        <v>21111287</v>
      </c>
      <c r="AF4" s="289">
        <f t="shared" ca="1" si="3"/>
        <v>21333467</v>
      </c>
      <c r="AG4" s="289">
        <f t="shared" ca="1" si="3"/>
        <v>21731989</v>
      </c>
      <c r="AH4" s="289">
        <f t="shared" ca="1" si="3"/>
        <v>21973579</v>
      </c>
      <c r="AI4" s="289">
        <f t="shared" ca="1" si="3"/>
        <v>22405188</v>
      </c>
      <c r="AJ4" s="289">
        <f t="shared" ca="1" si="3"/>
        <v>22646307</v>
      </c>
      <c r="AK4" s="289">
        <f t="shared" ref="AK4:AM19" ca="1" si="4">IFERROR(VLOOKUP($B4,INDIRECT("'" &amp; AK$2 &amp; "'!$C$3:$R$100"),8,FALSE),"")</f>
        <v>22833425</v>
      </c>
      <c r="AL4" s="289">
        <f t="shared" ca="1" si="4"/>
        <v>23145038</v>
      </c>
      <c r="AM4" s="289">
        <f t="shared" ca="1" si="4"/>
        <v>23444799</v>
      </c>
      <c r="AN4" s="320">
        <f ca="1">AL4/SUM($AL$4:$AL$68)</f>
        <v>0.21419503172917759</v>
      </c>
      <c r="AO4" s="320">
        <f ca="1">Z4/R4-1</f>
        <v>0.11181319007074464</v>
      </c>
      <c r="AP4" s="320">
        <f ca="1">AL4/AD4-1</f>
        <v>0.11155840184050136</v>
      </c>
      <c r="AQ4" s="291"/>
      <c r="AR4" s="291"/>
      <c r="AS4" s="291"/>
      <c r="AT4" s="308">
        <f ca="1">IFERROR(AJ4/$AJ$69,"")</f>
        <v>0.21186621848484777</v>
      </c>
    </row>
    <row r="5" spans="1:46" x14ac:dyDescent="0.35">
      <c r="A5" s="91" t="s">
        <v>8</v>
      </c>
      <c r="B5" s="91" t="s">
        <v>9</v>
      </c>
      <c r="C5" s="289">
        <f>IFERROR(VLOOKUP(B5,'1'!$C$3:$S$100,8,FALSE),"")</f>
        <v>13312608</v>
      </c>
      <c r="D5" s="289">
        <f>IFERROR(VLOOKUP(B5,'2'!$C$3:$S$100,8,FALSE),"")</f>
        <v>13521728</v>
      </c>
      <c r="E5" s="289">
        <f t="shared" ca="1" si="2"/>
        <v>13766861</v>
      </c>
      <c r="F5" s="289">
        <f t="shared" ca="1" si="2"/>
        <v>13946540</v>
      </c>
      <c r="G5" s="289">
        <f t="shared" ca="1" si="2"/>
        <v>14148758</v>
      </c>
      <c r="H5" s="289">
        <f t="shared" ca="1" si="2"/>
        <v>14315734</v>
      </c>
      <c r="I5" s="289">
        <f t="shared" ca="1" si="2"/>
        <v>14534667</v>
      </c>
      <c r="J5" s="289">
        <f t="shared" ca="1" si="2"/>
        <v>14830926</v>
      </c>
      <c r="K5" s="289">
        <f t="shared" ca="1" si="2"/>
        <v>14828035</v>
      </c>
      <c r="L5" s="289">
        <f t="shared" ca="1" si="2"/>
        <v>15167195</v>
      </c>
      <c r="M5" s="289">
        <f t="shared" ca="1" si="2"/>
        <v>15555633</v>
      </c>
      <c r="N5" s="289">
        <f t="shared" ca="1" si="2"/>
        <v>15883906</v>
      </c>
      <c r="O5" s="289">
        <f t="shared" ca="1" si="2"/>
        <v>16210142</v>
      </c>
      <c r="P5" s="289">
        <f t="shared" ca="1" si="2"/>
        <v>16505981</v>
      </c>
      <c r="Q5" s="289">
        <f t="shared" ca="1" si="2"/>
        <v>16762444</v>
      </c>
      <c r="R5" s="289">
        <f t="shared" ca="1" si="2"/>
        <v>16856916</v>
      </c>
      <c r="S5" s="289">
        <f t="shared" ca="1" si="2"/>
        <v>17138124</v>
      </c>
      <c r="T5" s="289">
        <f t="shared" ca="1" si="2"/>
        <v>17343335</v>
      </c>
      <c r="U5" s="289">
        <f t="shared" ca="1" si="3"/>
        <v>17550747</v>
      </c>
      <c r="V5" s="289">
        <f t="shared" ca="1" si="3"/>
        <v>17779055</v>
      </c>
      <c r="W5" s="289">
        <f t="shared" ca="1" si="3"/>
        <v>17873839</v>
      </c>
      <c r="X5" s="289">
        <f t="shared" ca="1" si="3"/>
        <v>18067139</v>
      </c>
      <c r="Y5" s="289">
        <f t="shared" ca="1" si="3"/>
        <v>18251184</v>
      </c>
      <c r="Z5" s="289">
        <f t="shared" ca="1" si="3"/>
        <v>18476875</v>
      </c>
      <c r="AA5" s="289">
        <f t="shared" ca="1" si="3"/>
        <v>18605888</v>
      </c>
      <c r="AB5" s="289">
        <f t="shared" ca="1" si="3"/>
        <v>18751636</v>
      </c>
      <c r="AC5" s="289">
        <f t="shared" ca="1" si="3"/>
        <v>18889005</v>
      </c>
      <c r="AD5" s="289">
        <f t="shared" ca="1" si="3"/>
        <v>19003597</v>
      </c>
      <c r="AE5" s="289">
        <f t="shared" ca="1" si="3"/>
        <v>19117365</v>
      </c>
      <c r="AF5" s="289">
        <f t="shared" ca="1" si="3"/>
        <v>19238868</v>
      </c>
      <c r="AG5" s="289">
        <f t="shared" ca="1" si="3"/>
        <v>19336986</v>
      </c>
      <c r="AH5" s="289">
        <f t="shared" ca="1" si="3"/>
        <v>19447459</v>
      </c>
      <c r="AI5" s="289">
        <f t="shared" ca="1" si="3"/>
        <v>19586884</v>
      </c>
      <c r="AJ5" s="289">
        <f t="shared" ca="1" si="3"/>
        <v>19807149</v>
      </c>
      <c r="AK5" s="289">
        <f t="shared" ca="1" si="4"/>
        <v>20038207</v>
      </c>
      <c r="AL5" s="289">
        <f t="shared" ca="1" si="4"/>
        <v>20246942</v>
      </c>
      <c r="AM5" s="289">
        <f t="shared" ca="1" si="4"/>
        <v>20481479</v>
      </c>
      <c r="AN5" s="320">
        <f t="shared" ref="AN5:AN69" ca="1" si="5">AL5/SUM($AL$4:$AL$68)</f>
        <v>0.18737469275742033</v>
      </c>
      <c r="AO5" s="320">
        <f t="shared" ref="AO5:AO68" ca="1" si="6">Z5/R5-1</f>
        <v>9.6100555997312931E-2</v>
      </c>
      <c r="AP5" s="320">
        <f t="shared" ref="AP5:AP68" ca="1" si="7">AL5/AD5-1</f>
        <v>6.5426824195440547E-2</v>
      </c>
      <c r="AQ5" s="291"/>
      <c r="AR5" s="291"/>
      <c r="AS5" s="291"/>
      <c r="AT5" s="308">
        <f t="shared" ref="AT5:AT68" ca="1" si="8">IFERROR(AJ5/$AJ$69,"")</f>
        <v>0.1853046396304675</v>
      </c>
    </row>
    <row r="6" spans="1:46" x14ac:dyDescent="0.35">
      <c r="A6" s="91" t="s">
        <v>6</v>
      </c>
      <c r="B6" s="91" t="s">
        <v>10</v>
      </c>
      <c r="C6" s="289">
        <f>IFERROR(VLOOKUP(B6,'1'!$C$3:$S$100,8,FALSE),"")</f>
        <v>12595116</v>
      </c>
      <c r="D6" s="289">
        <f>IFERROR(VLOOKUP(B6,'2'!$C$3:$S$100,8,FALSE),"")</f>
        <v>12773465</v>
      </c>
      <c r="E6" s="289">
        <f t="shared" ca="1" si="2"/>
        <v>12978825</v>
      </c>
      <c r="F6" s="289">
        <f t="shared" ca="1" si="2"/>
        <v>13128334</v>
      </c>
      <c r="G6" s="289">
        <f t="shared" ca="1" si="2"/>
        <v>13340781</v>
      </c>
      <c r="H6" s="289">
        <f t="shared" ca="1" si="2"/>
        <v>13531271</v>
      </c>
      <c r="I6" s="289">
        <f t="shared" ca="1" si="2"/>
        <v>13725493</v>
      </c>
      <c r="J6" s="289">
        <f t="shared" ca="1" si="2"/>
        <v>13937013</v>
      </c>
      <c r="K6" s="289">
        <f t="shared" ca="1" si="2"/>
        <v>13316346</v>
      </c>
      <c r="L6" s="289">
        <f t="shared" ca="1" si="2"/>
        <v>13537626</v>
      </c>
      <c r="M6" s="289">
        <f t="shared" ca="1" si="2"/>
        <v>13431626</v>
      </c>
      <c r="N6" s="289">
        <f t="shared" ca="1" si="2"/>
        <v>13527648</v>
      </c>
      <c r="O6" s="289">
        <f t="shared" ca="1" si="2"/>
        <v>13655812</v>
      </c>
      <c r="P6" s="289">
        <f t="shared" ca="1" si="2"/>
        <v>13738355</v>
      </c>
      <c r="Q6" s="289">
        <f t="shared" ca="1" si="2"/>
        <v>14458594</v>
      </c>
      <c r="R6" s="289">
        <f t="shared" ca="1" si="2"/>
        <v>14577079</v>
      </c>
      <c r="S6" s="289">
        <f t="shared" ca="1" si="2"/>
        <v>14679475</v>
      </c>
      <c r="T6" s="289">
        <f t="shared" ca="1" si="2"/>
        <v>14802557</v>
      </c>
      <c r="U6" s="289">
        <f t="shared" ca="1" si="3"/>
        <v>14988851</v>
      </c>
      <c r="V6" s="289">
        <f t="shared" ca="1" si="3"/>
        <v>15298217</v>
      </c>
      <c r="W6" s="289">
        <f t="shared" ca="1" si="3"/>
        <v>15647301</v>
      </c>
      <c r="X6" s="289">
        <f t="shared" ca="1" si="3"/>
        <v>16006724</v>
      </c>
      <c r="Y6" s="289">
        <f t="shared" ca="1" si="3"/>
        <v>16206426</v>
      </c>
      <c r="Z6" s="289">
        <f t="shared" ca="1" si="3"/>
        <v>16484458</v>
      </c>
      <c r="AA6" s="289">
        <f t="shared" ca="1" si="3"/>
        <v>16797580</v>
      </c>
      <c r="AB6" s="289">
        <f t="shared" ca="1" si="3"/>
        <v>16846344</v>
      </c>
      <c r="AC6" s="289">
        <f t="shared" ca="1" si="3"/>
        <v>16954660</v>
      </c>
      <c r="AD6" s="289">
        <f t="shared" ca="1" si="3"/>
        <v>17008241</v>
      </c>
      <c r="AE6" s="289">
        <f t="shared" ca="1" si="3"/>
        <v>17084977</v>
      </c>
      <c r="AF6" s="289">
        <f t="shared" ca="1" si="3"/>
        <v>17268688</v>
      </c>
      <c r="AG6" s="289">
        <f t="shared" ca="1" si="3"/>
        <v>17413024</v>
      </c>
      <c r="AH6" s="289">
        <f t="shared" ca="1" si="3"/>
        <v>17558265</v>
      </c>
      <c r="AI6" s="289">
        <f t="shared" ca="1" si="3"/>
        <v>17562210</v>
      </c>
      <c r="AJ6" s="289">
        <f t="shared" ca="1" si="3"/>
        <v>17700751</v>
      </c>
      <c r="AK6" s="289">
        <f t="shared" ca="1" si="4"/>
        <v>17751518</v>
      </c>
      <c r="AL6" s="289">
        <f t="shared" ca="1" si="4"/>
        <v>17901052</v>
      </c>
      <c r="AM6" s="289">
        <f t="shared" ca="1" si="4"/>
        <v>18084209</v>
      </c>
      <c r="AN6" s="320">
        <f t="shared" ca="1" si="5"/>
        <v>0.1656647269762814</v>
      </c>
      <c r="AO6" s="320">
        <f t="shared" ca="1" si="6"/>
        <v>0.13084781937451262</v>
      </c>
      <c r="AP6" s="320">
        <f t="shared" ca="1" si="7"/>
        <v>5.2492847437897838E-2</v>
      </c>
      <c r="AQ6" s="291"/>
      <c r="AR6" s="291"/>
      <c r="AS6" s="291"/>
      <c r="AT6" s="308">
        <f t="shared" ca="1" si="8"/>
        <v>0.16559835467707329</v>
      </c>
    </row>
    <row r="7" spans="1:46" x14ac:dyDescent="0.35">
      <c r="A7" s="91" t="s">
        <v>6</v>
      </c>
      <c r="B7" s="91" t="s">
        <v>11</v>
      </c>
      <c r="C7" s="289">
        <f>IFERROR(VLOOKUP(B7,'1'!$C$3:$S$100,8,FALSE),"")</f>
        <v>8353076</v>
      </c>
      <c r="D7" s="289">
        <f>IFERROR(VLOOKUP(B7,'2'!$C$3:$S$100,8,FALSE),"")</f>
        <v>8600863</v>
      </c>
      <c r="E7" s="289">
        <f t="shared" ca="1" si="2"/>
        <v>9034829</v>
      </c>
      <c r="F7" s="289">
        <f t="shared" ca="1" si="2"/>
        <v>9261251</v>
      </c>
      <c r="G7" s="289">
        <f t="shared" ca="1" si="2"/>
        <v>9475786</v>
      </c>
      <c r="H7" s="289">
        <f t="shared" ca="1" si="2"/>
        <v>9704719</v>
      </c>
      <c r="I7" s="289">
        <f t="shared" ca="1" si="2"/>
        <v>9932333</v>
      </c>
      <c r="J7" s="289">
        <f t="shared" ca="1" si="2"/>
        <v>8879353</v>
      </c>
      <c r="K7" s="289">
        <f t="shared" ca="1" si="2"/>
        <v>8824819</v>
      </c>
      <c r="L7" s="289">
        <f t="shared" ca="1" si="2"/>
        <v>9086186</v>
      </c>
      <c r="M7" s="289">
        <f t="shared" ca="1" si="2"/>
        <v>9294011</v>
      </c>
      <c r="N7" s="289">
        <f t="shared" ca="1" si="2"/>
        <v>9443017</v>
      </c>
      <c r="O7" s="289">
        <f t="shared" ca="1" si="2"/>
        <v>9585255</v>
      </c>
      <c r="P7" s="289">
        <f t="shared" ca="1" si="2"/>
        <v>9785800</v>
      </c>
      <c r="Q7" s="289">
        <f t="shared" ca="1" si="2"/>
        <v>12127172</v>
      </c>
      <c r="R7" s="289">
        <f t="shared" ca="1" si="2"/>
        <v>12271981</v>
      </c>
      <c r="S7" s="289">
        <f t="shared" ca="1" si="2"/>
        <v>12468704</v>
      </c>
      <c r="T7" s="289">
        <f t="shared" ca="1" si="2"/>
        <v>12509723</v>
      </c>
      <c r="U7" s="289">
        <f t="shared" ca="1" si="3"/>
        <v>12739961</v>
      </c>
      <c r="V7" s="289">
        <f t="shared" ca="1" si="3"/>
        <v>12959431</v>
      </c>
      <c r="W7" s="289">
        <f t="shared" ca="1" si="3"/>
        <v>13145726</v>
      </c>
      <c r="X7" s="289">
        <f t="shared" ca="1" si="3"/>
        <v>13293075</v>
      </c>
      <c r="Y7" s="289">
        <f t="shared" ca="1" si="3"/>
        <v>13437470</v>
      </c>
      <c r="Z7" s="289">
        <f t="shared" ca="1" si="3"/>
        <v>13584295</v>
      </c>
      <c r="AA7" s="289">
        <f t="shared" ca="1" si="3"/>
        <v>13753510</v>
      </c>
      <c r="AB7" s="289">
        <f t="shared" ca="1" si="3"/>
        <v>13909552</v>
      </c>
      <c r="AC7" s="289">
        <f t="shared" ca="1" si="3"/>
        <v>14211482</v>
      </c>
      <c r="AD7" s="289">
        <f t="shared" ca="1" si="3"/>
        <v>14223475</v>
      </c>
      <c r="AE7" s="289">
        <f t="shared" ca="1" si="3"/>
        <v>14340543</v>
      </c>
      <c r="AF7" s="289">
        <f t="shared" ca="1" si="3"/>
        <v>14457746</v>
      </c>
      <c r="AG7" s="289">
        <f t="shared" ca="1" si="3"/>
        <v>14612080</v>
      </c>
      <c r="AH7" s="289">
        <f t="shared" ca="1" si="3"/>
        <v>14739214</v>
      </c>
      <c r="AI7" s="289">
        <f t="shared" ca="1" si="3"/>
        <v>14792226</v>
      </c>
      <c r="AJ7" s="289">
        <f t="shared" ca="1" si="3"/>
        <v>14771653</v>
      </c>
      <c r="AK7" s="289">
        <f t="shared" ca="1" si="4"/>
        <v>14731919</v>
      </c>
      <c r="AL7" s="289">
        <f t="shared" ca="1" si="4"/>
        <v>14796963</v>
      </c>
      <c r="AM7" s="289">
        <f t="shared" ca="1" si="4"/>
        <v>14782101</v>
      </c>
      <c r="AN7" s="320">
        <f t="shared" ca="1" si="5"/>
        <v>0.13693803221582385</v>
      </c>
      <c r="AO7" s="320">
        <f t="shared" ca="1" si="6"/>
        <v>0.10693579137712161</v>
      </c>
      <c r="AP7" s="320">
        <f t="shared" ca="1" si="7"/>
        <v>4.0319823390556842E-2</v>
      </c>
      <c r="AQ7" s="291"/>
      <c r="AR7" s="291"/>
      <c r="AS7" s="291"/>
      <c r="AT7" s="308">
        <f t="shared" ca="1" si="8"/>
        <v>0.13819534734207908</v>
      </c>
    </row>
    <row r="8" spans="1:46" x14ac:dyDescent="0.35">
      <c r="A8" s="91" t="s">
        <v>6</v>
      </c>
      <c r="B8" s="91" t="s">
        <v>12</v>
      </c>
      <c r="C8" s="289">
        <f>IFERROR(VLOOKUP(B8,'1'!$C$3:$S$100,8,FALSE),"")</f>
        <v>3556159</v>
      </c>
      <c r="D8" s="289">
        <f>IFERROR(VLOOKUP(B8,'2'!$C$3:$S$100,8,FALSE),"")</f>
        <v>3631509</v>
      </c>
      <c r="E8" s="289">
        <f t="shared" ca="1" si="2"/>
        <v>3682603</v>
      </c>
      <c r="F8" s="289">
        <f t="shared" ca="1" si="2"/>
        <v>3754269</v>
      </c>
      <c r="G8" s="289">
        <f t="shared" ca="1" si="2"/>
        <v>3827746</v>
      </c>
      <c r="H8" s="289">
        <f t="shared" ca="1" si="2"/>
        <v>3914742</v>
      </c>
      <c r="I8" s="289">
        <f t="shared" ca="1" si="2"/>
        <v>4005255</v>
      </c>
      <c r="J8" s="289">
        <f t="shared" ca="1" si="2"/>
        <v>4044789</v>
      </c>
      <c r="K8" s="289">
        <f t="shared" ca="1" si="2"/>
        <v>4097800</v>
      </c>
      <c r="L8" s="289">
        <f t="shared" ca="1" si="2"/>
        <v>4166704</v>
      </c>
      <c r="M8" s="289">
        <f t="shared" ca="1" si="2"/>
        <v>4230404</v>
      </c>
      <c r="N8" s="289">
        <f t="shared" ca="1" si="2"/>
        <v>4237024</v>
      </c>
      <c r="O8" s="289">
        <f t="shared" ca="1" si="2"/>
        <v>4319355</v>
      </c>
      <c r="P8" s="289">
        <f t="shared" ca="1" si="2"/>
        <v>4364662</v>
      </c>
      <c r="Q8" s="289">
        <f t="shared" ca="1" si="2"/>
        <v>4410550</v>
      </c>
      <c r="R8" s="289">
        <f t="shared" ca="1" si="2"/>
        <v>4523425</v>
      </c>
      <c r="S8" s="289">
        <f t="shared" ca="1" si="2"/>
        <v>4562457</v>
      </c>
      <c r="T8" s="289">
        <f t="shared" ca="1" si="2"/>
        <v>4613266</v>
      </c>
      <c r="U8" s="289">
        <f t="shared" ca="1" si="3"/>
        <v>4644075</v>
      </c>
      <c r="V8" s="289">
        <f t="shared" ca="1" si="3"/>
        <v>4715011</v>
      </c>
      <c r="W8" s="289">
        <f t="shared" ca="1" si="3"/>
        <v>4806304</v>
      </c>
      <c r="X8" s="289">
        <f t="shared" ca="1" si="3"/>
        <v>4878164</v>
      </c>
      <c r="Y8" s="289">
        <f t="shared" ca="1" si="3"/>
        <v>4944182</v>
      </c>
      <c r="Z8" s="289">
        <f t="shared" ca="1" si="3"/>
        <v>5036557</v>
      </c>
      <c r="AA8" s="289">
        <f t="shared" ca="1" si="3"/>
        <v>5113532</v>
      </c>
      <c r="AB8" s="289">
        <f t="shared" ca="1" si="3"/>
        <v>5161788</v>
      </c>
      <c r="AC8" s="289">
        <f t="shared" ca="1" si="3"/>
        <v>5189180</v>
      </c>
      <c r="AD8" s="289">
        <f t="shared" ca="1" si="3"/>
        <v>5214593</v>
      </c>
      <c r="AE8" s="289">
        <f t="shared" ca="1" si="3"/>
        <v>5232433</v>
      </c>
      <c r="AF8" s="289">
        <f t="shared" ca="1" si="3"/>
        <v>5256416</v>
      </c>
      <c r="AG8" s="289">
        <f t="shared" ca="1" si="3"/>
        <v>5280469</v>
      </c>
      <c r="AH8" s="289">
        <f t="shared" ca="1" si="3"/>
        <v>5264023</v>
      </c>
      <c r="AI8" s="289">
        <f t="shared" ca="1" si="3"/>
        <v>5218099</v>
      </c>
      <c r="AJ8" s="289">
        <f t="shared" ca="1" si="3"/>
        <v>5174424</v>
      </c>
      <c r="AK8" s="289">
        <f t="shared" ca="1" si="4"/>
        <v>5108342</v>
      </c>
      <c r="AL8" s="289">
        <f t="shared" ca="1" si="4"/>
        <v>5038440</v>
      </c>
      <c r="AM8" s="289">
        <f t="shared" ca="1" si="4"/>
        <v>4973507</v>
      </c>
      <c r="AN8" s="320">
        <f t="shared" ca="1" si="5"/>
        <v>4.6628085711743379E-2</v>
      </c>
      <c r="AO8" s="320">
        <f t="shared" ca="1" si="6"/>
        <v>0.11343882124717442</v>
      </c>
      <c r="AP8" s="320">
        <f t="shared" ca="1" si="7"/>
        <v>-3.3780776371233556E-2</v>
      </c>
      <c r="AQ8" s="291"/>
      <c r="AR8" s="291"/>
      <c r="AS8" s="291"/>
      <c r="AT8" s="308">
        <f t="shared" ca="1" si="8"/>
        <v>4.8409025176477556E-2</v>
      </c>
    </row>
    <row r="9" spans="1:46" x14ac:dyDescent="0.35">
      <c r="A9" s="91" t="s">
        <v>6</v>
      </c>
      <c r="B9" s="91" t="s">
        <v>13</v>
      </c>
      <c r="C9" s="289">
        <f>IFERROR(VLOOKUP(B9,'1'!$C$3:$S$100,8,FALSE),"")</f>
        <v>2877676</v>
      </c>
      <c r="D9" s="289">
        <f>IFERROR(VLOOKUP(B9,'2'!$C$3:$S$100,8,FALSE),"")</f>
        <v>3034474</v>
      </c>
      <c r="E9" s="289">
        <f t="shared" ca="1" si="2"/>
        <v>3196377</v>
      </c>
      <c r="F9" s="289">
        <f t="shared" ca="1" si="2"/>
        <v>3425409</v>
      </c>
      <c r="G9" s="289">
        <f t="shared" ca="1" si="2"/>
        <v>3606571</v>
      </c>
      <c r="H9" s="289">
        <f t="shared" ca="1" si="2"/>
        <v>3869513</v>
      </c>
      <c r="I9" s="289">
        <f t="shared" ca="1" si="2"/>
        <v>4052093</v>
      </c>
      <c r="J9" s="289">
        <f t="shared" ca="1" si="2"/>
        <v>4107595</v>
      </c>
      <c r="K9" s="289">
        <f t="shared" ca="1" si="2"/>
        <v>4299906</v>
      </c>
      <c r="L9" s="289">
        <f t="shared" ca="1" si="2"/>
        <v>4519524</v>
      </c>
      <c r="M9" s="289">
        <f t="shared" ca="1" si="2"/>
        <v>4597686</v>
      </c>
      <c r="N9" s="289">
        <f t="shared" ca="1" si="2"/>
        <v>4736952</v>
      </c>
      <c r="O9" s="289">
        <f t="shared" ca="1" si="2"/>
        <v>4809780</v>
      </c>
      <c r="P9" s="289">
        <f t="shared" ca="1" si="2"/>
        <v>4885328</v>
      </c>
      <c r="Q9" s="289">
        <f t="shared" ca="1" si="2"/>
        <v>4917023</v>
      </c>
      <c r="R9" s="289">
        <f t="shared" ca="1" si="2"/>
        <v>5034646</v>
      </c>
      <c r="S9" s="289">
        <f t="shared" ca="1" si="2"/>
        <v>5115403</v>
      </c>
      <c r="T9" s="289">
        <f t="shared" ca="1" si="2"/>
        <v>5216456</v>
      </c>
      <c r="U9" s="289">
        <f t="shared" ca="1" si="3"/>
        <v>5296061</v>
      </c>
      <c r="V9" s="289">
        <f t="shared" ca="1" si="3"/>
        <v>5399623</v>
      </c>
      <c r="W9" s="289">
        <f t="shared" ca="1" si="3"/>
        <v>5527538</v>
      </c>
      <c r="X9" s="289">
        <f t="shared" ca="1" si="3"/>
        <v>5674306</v>
      </c>
      <c r="Y9" s="289">
        <f t="shared" ca="1" si="3"/>
        <v>5666441</v>
      </c>
      <c r="Z9" s="289">
        <f t="shared" ca="1" si="3"/>
        <v>5790957</v>
      </c>
      <c r="AA9" s="289">
        <f t="shared" ca="1" si="3"/>
        <v>5971753</v>
      </c>
      <c r="AB9" s="289">
        <f t="shared" ca="1" si="3"/>
        <v>6042418</v>
      </c>
      <c r="AC9" s="289">
        <f t="shared" ca="1" si="3"/>
        <v>5954361</v>
      </c>
      <c r="AD9" s="289">
        <f t="shared" ca="1" si="3"/>
        <v>6000473</v>
      </c>
      <c r="AE9" s="289">
        <f t="shared" ca="1" si="3"/>
        <v>5935815</v>
      </c>
      <c r="AF9" s="289">
        <f t="shared" ca="1" si="3"/>
        <v>5517030</v>
      </c>
      <c r="AG9" s="289">
        <f t="shared" ca="1" si="3"/>
        <v>5474497</v>
      </c>
      <c r="AH9" s="289">
        <f t="shared" ca="1" si="3"/>
        <v>5413306</v>
      </c>
      <c r="AI9" s="289">
        <f t="shared" ca="1" si="3"/>
        <v>5305046</v>
      </c>
      <c r="AJ9" s="289">
        <f t="shared" ca="1" si="3"/>
        <v>5207106</v>
      </c>
      <c r="AK9" s="289">
        <f t="shared" ca="1" si="4"/>
        <v>5094515</v>
      </c>
      <c r="AL9" s="289">
        <f t="shared" ca="1" si="4"/>
        <v>5021613</v>
      </c>
      <c r="AM9" s="289">
        <f t="shared" ca="1" si="4"/>
        <v>4995388</v>
      </c>
      <c r="AN9" s="320">
        <f t="shared" ca="1" si="5"/>
        <v>4.6472360765475985E-2</v>
      </c>
      <c r="AO9" s="320">
        <f t="shared" ca="1" si="6"/>
        <v>0.15022128666047219</v>
      </c>
      <c r="AP9" s="320">
        <f t="shared" ca="1" si="7"/>
        <v>-0.16313047321436158</v>
      </c>
      <c r="AQ9" s="291"/>
      <c r="AR9" s="291"/>
      <c r="AS9" s="291"/>
      <c r="AT9" s="308">
        <f t="shared" ca="1" si="8"/>
        <v>4.8714779741781372E-2</v>
      </c>
    </row>
    <row r="10" spans="1:46" x14ac:dyDescent="0.35">
      <c r="A10" s="91" t="s">
        <v>6</v>
      </c>
      <c r="B10" s="91" t="s">
        <v>14</v>
      </c>
      <c r="C10" s="289">
        <f>IFERROR(VLOOKUP(B10,'1'!$C$3:$S$100,8,FALSE),"")</f>
        <v>685934</v>
      </c>
      <c r="D10" s="289">
        <f>IFERROR(VLOOKUP(B10,'2'!$C$3:$S$100,8,FALSE),"")</f>
        <v>739541</v>
      </c>
      <c r="E10" s="289">
        <f t="shared" ca="1" si="2"/>
        <v>799219</v>
      </c>
      <c r="F10" s="289">
        <f t="shared" ca="1" si="2"/>
        <v>856394</v>
      </c>
      <c r="G10" s="289">
        <f t="shared" ca="1" si="2"/>
        <v>887837</v>
      </c>
      <c r="H10" s="289">
        <f t="shared" ca="1" si="2"/>
        <v>962792</v>
      </c>
      <c r="I10" s="289">
        <f t="shared" ca="1" si="2"/>
        <v>1042747</v>
      </c>
      <c r="J10" s="289">
        <f t="shared" ca="1" si="2"/>
        <v>1113545</v>
      </c>
      <c r="K10" s="289">
        <f t="shared" ca="1" si="2"/>
        <v>1204190</v>
      </c>
      <c r="L10" s="289">
        <f t="shared" ca="1" si="2"/>
        <v>1269278</v>
      </c>
      <c r="M10" s="289">
        <f t="shared" ca="1" si="2"/>
        <v>1292155</v>
      </c>
      <c r="N10" s="289">
        <f t="shared" ca="1" si="2"/>
        <v>1365384</v>
      </c>
      <c r="O10" s="289">
        <f t="shared" ca="1" si="2"/>
        <v>1420664</v>
      </c>
      <c r="P10" s="289">
        <f t="shared" ca="1" si="2"/>
        <v>1480696</v>
      </c>
      <c r="Q10" s="289">
        <f t="shared" ca="1" si="2"/>
        <v>1543860</v>
      </c>
      <c r="R10" s="289">
        <f t="shared" ca="1" si="2"/>
        <v>1570245</v>
      </c>
      <c r="S10" s="289">
        <f t="shared" ca="1" si="2"/>
        <v>1624970</v>
      </c>
      <c r="T10" s="289">
        <f t="shared" ca="1" si="2"/>
        <v>1678367</v>
      </c>
      <c r="U10" s="289">
        <f t="shared" ca="1" si="3"/>
        <v>1770754</v>
      </c>
      <c r="V10" s="289">
        <f t="shared" ca="1" si="3"/>
        <v>1819030</v>
      </c>
      <c r="W10" s="289">
        <f t="shared" ca="1" si="3"/>
        <v>1919838</v>
      </c>
      <c r="X10" s="289">
        <f t="shared" ca="1" si="3"/>
        <v>1981856</v>
      </c>
      <c r="Y10" s="289">
        <f t="shared" ca="1" si="3"/>
        <v>2116838</v>
      </c>
      <c r="Z10" s="289">
        <f t="shared" ca="1" si="3"/>
        <v>2236817</v>
      </c>
      <c r="AA10" s="289">
        <f t="shared" ca="1" si="3"/>
        <v>2370704</v>
      </c>
      <c r="AB10" s="289">
        <f t="shared" ca="1" si="3"/>
        <v>2436772</v>
      </c>
      <c r="AC10" s="289">
        <f t="shared" ca="1" si="3"/>
        <v>2572191</v>
      </c>
      <c r="AD10" s="289">
        <f t="shared" ca="1" si="3"/>
        <v>2654208</v>
      </c>
      <c r="AE10" s="289">
        <f t="shared" ca="1" si="3"/>
        <v>2743113</v>
      </c>
      <c r="AF10" s="289">
        <f t="shared" ca="1" si="3"/>
        <v>2813627</v>
      </c>
      <c r="AG10" s="289">
        <f t="shared" ca="1" si="3"/>
        <v>2892557</v>
      </c>
      <c r="AH10" s="289">
        <f t="shared" ca="1" si="3"/>
        <v>2974430</v>
      </c>
      <c r="AI10" s="289">
        <f t="shared" ca="1" si="3"/>
        <v>3076601</v>
      </c>
      <c r="AJ10" s="289">
        <f t="shared" ca="1" si="3"/>
        <v>3145919</v>
      </c>
      <c r="AK10" s="289">
        <f t="shared" ca="1" si="4"/>
        <v>3211850</v>
      </c>
      <c r="AL10" s="289">
        <f t="shared" ca="1" si="4"/>
        <v>3291800</v>
      </c>
      <c r="AM10" s="289">
        <f t="shared" ca="1" si="4"/>
        <v>3388080</v>
      </c>
      <c r="AN10" s="320">
        <f t="shared" ca="1" si="5"/>
        <v>3.0463860350806372E-2</v>
      </c>
      <c r="AO10" s="320">
        <f t="shared" ca="1" si="6"/>
        <v>0.42450190893777728</v>
      </c>
      <c r="AP10" s="320">
        <f t="shared" ca="1" si="7"/>
        <v>0.24021930459104945</v>
      </c>
      <c r="AQ10" s="291"/>
      <c r="AR10" s="291"/>
      <c r="AS10" s="291"/>
      <c r="AT10" s="308">
        <f t="shared" ca="1" si="8"/>
        <v>2.9431463690288831E-2</v>
      </c>
    </row>
    <row r="11" spans="1:46" x14ac:dyDescent="0.35">
      <c r="A11" s="91" t="s">
        <v>6</v>
      </c>
      <c r="B11" s="91" t="s">
        <v>15</v>
      </c>
      <c r="C11" s="289">
        <f>IFERROR(VLOOKUP(B11,'1'!$C$3:$S$100,8,FALSE),"")</f>
        <v>1788984</v>
      </c>
      <c r="D11" s="289">
        <f>IFERROR(VLOOKUP(B11,'2'!$C$3:$S$100,8,FALSE),"")</f>
        <v>1837032</v>
      </c>
      <c r="E11" s="289">
        <f t="shared" ca="1" si="2"/>
        <v>1880393</v>
      </c>
      <c r="F11" s="289">
        <f t="shared" ca="1" si="2"/>
        <v>1922608</v>
      </c>
      <c r="G11" s="289">
        <f t="shared" ca="1" si="2"/>
        <v>1972365</v>
      </c>
      <c r="H11" s="289">
        <f t="shared" ca="1" si="2"/>
        <v>2029218</v>
      </c>
      <c r="I11" s="289">
        <f t="shared" ca="1" si="2"/>
        <v>1822569</v>
      </c>
      <c r="J11" s="289">
        <f t="shared" ca="1" si="2"/>
        <v>1869104</v>
      </c>
      <c r="K11" s="289">
        <f t="shared" ca="1" si="2"/>
        <v>1931403</v>
      </c>
      <c r="L11" s="289">
        <f t="shared" ca="1" si="2"/>
        <v>1964481</v>
      </c>
      <c r="M11" s="289">
        <f t="shared" ca="1" si="2"/>
        <v>2018773</v>
      </c>
      <c r="N11" s="289">
        <f t="shared" ca="1" si="2"/>
        <v>2068093</v>
      </c>
      <c r="O11" s="289">
        <f t="shared" ca="1" si="2"/>
        <v>2117950</v>
      </c>
      <c r="P11" s="289">
        <f t="shared" ca="1" si="2"/>
        <v>2169062</v>
      </c>
      <c r="Q11" s="289">
        <f t="shared" ca="1" si="2"/>
        <v>2224570</v>
      </c>
      <c r="R11" s="289">
        <f t="shared" ca="1" si="2"/>
        <v>2273521</v>
      </c>
      <c r="S11" s="289">
        <f t="shared" ca="1" si="2"/>
        <v>2327416</v>
      </c>
      <c r="T11" s="289">
        <f t="shared" ca="1" si="2"/>
        <v>2394461</v>
      </c>
      <c r="U11" s="289">
        <f t="shared" ca="1" si="3"/>
        <v>2431761</v>
      </c>
      <c r="V11" s="289">
        <f t="shared" ca="1" si="3"/>
        <v>2484765</v>
      </c>
      <c r="W11" s="289">
        <f t="shared" ca="1" si="3"/>
        <v>2533531</v>
      </c>
      <c r="X11" s="289">
        <f t="shared" ca="1" si="3"/>
        <v>2602914</v>
      </c>
      <c r="Y11" s="289">
        <f t="shared" ca="1" si="3"/>
        <v>2659808</v>
      </c>
      <c r="Z11" s="289">
        <f t="shared" ca="1" si="3"/>
        <v>2733139</v>
      </c>
      <c r="AA11" s="289">
        <f t="shared" ca="1" si="3"/>
        <v>2797275</v>
      </c>
      <c r="AB11" s="289">
        <f t="shared" ca="1" si="3"/>
        <v>2847599</v>
      </c>
      <c r="AC11" s="289">
        <f t="shared" ca="1" si="3"/>
        <v>2893286</v>
      </c>
      <c r="AD11" s="289">
        <f t="shared" ca="1" si="3"/>
        <v>2936739</v>
      </c>
      <c r="AE11" s="289">
        <f t="shared" ca="1" si="3"/>
        <v>2966866</v>
      </c>
      <c r="AF11" s="289">
        <f t="shared" ca="1" si="3"/>
        <v>2992748</v>
      </c>
      <c r="AG11" s="289">
        <f t="shared" ca="1" si="3"/>
        <v>3003867</v>
      </c>
      <c r="AH11" s="289">
        <f t="shared" ca="1" si="3"/>
        <v>3009647</v>
      </c>
      <c r="AI11" s="289">
        <f t="shared" ca="1" si="3"/>
        <v>3022768</v>
      </c>
      <c r="AJ11" s="289">
        <f t="shared" ca="1" si="3"/>
        <v>3054496</v>
      </c>
      <c r="AK11" s="289">
        <f t="shared" ca="1" si="4"/>
        <v>3081902</v>
      </c>
      <c r="AL11" s="289">
        <f t="shared" ca="1" si="4"/>
        <v>3117373</v>
      </c>
      <c r="AM11" s="289">
        <f t="shared" ca="1" si="4"/>
        <v>3152176</v>
      </c>
      <c r="AN11" s="320">
        <f t="shared" ca="1" si="5"/>
        <v>2.8849631123815028E-2</v>
      </c>
      <c r="AO11" s="320">
        <f t="shared" ca="1" si="6"/>
        <v>0.20216131718158747</v>
      </c>
      <c r="AP11" s="320">
        <f t="shared" ca="1" si="7"/>
        <v>6.1508360123252448E-2</v>
      </c>
      <c r="AQ11" s="291"/>
      <c r="AR11" s="291"/>
      <c r="AS11" s="291"/>
      <c r="AT11" s="308">
        <f t="shared" ca="1" si="8"/>
        <v>2.8576161088741468E-2</v>
      </c>
    </row>
    <row r="12" spans="1:46" x14ac:dyDescent="0.35">
      <c r="A12" s="91" t="s">
        <v>8</v>
      </c>
      <c r="B12" s="91" t="s">
        <v>16</v>
      </c>
      <c r="C12" s="289">
        <f>IFERROR(VLOOKUP(B12,'1'!$C$3:$S$100,8,FALSE),"")</f>
        <v>862290</v>
      </c>
      <c r="D12" s="289">
        <f>IFERROR(VLOOKUP(B12,'2'!$C$3:$S$100,8,FALSE),"")</f>
        <v>945037</v>
      </c>
      <c r="E12" s="289">
        <f t="shared" ca="1" si="2"/>
        <v>1103921</v>
      </c>
      <c r="F12" s="289">
        <f t="shared" ca="1" si="2"/>
        <v>1194104</v>
      </c>
      <c r="G12" s="289">
        <f t="shared" ca="1" si="2"/>
        <v>1267896</v>
      </c>
      <c r="H12" s="289">
        <f t="shared" ca="1" si="2"/>
        <v>1348264</v>
      </c>
      <c r="I12" s="289">
        <f t="shared" ca="1" si="2"/>
        <v>1416927</v>
      </c>
      <c r="J12" s="289">
        <f t="shared" ca="1" si="2"/>
        <v>1428072</v>
      </c>
      <c r="K12" s="289">
        <f t="shared" ca="1" si="2"/>
        <v>1502964</v>
      </c>
      <c r="L12" s="289">
        <f t="shared" ca="1" si="2"/>
        <v>1578148</v>
      </c>
      <c r="M12" s="289">
        <f t="shared" ca="1" si="2"/>
        <v>1638457</v>
      </c>
      <c r="N12" s="289">
        <f t="shared" ca="1" si="2"/>
        <v>1752184</v>
      </c>
      <c r="O12" s="289">
        <f t="shared" ca="1" si="2"/>
        <v>1824299</v>
      </c>
      <c r="P12" s="289">
        <f t="shared" ca="1" si="2"/>
        <v>1888684</v>
      </c>
      <c r="Q12" s="289">
        <f t="shared" ca="1" si="2"/>
        <v>1947283</v>
      </c>
      <c r="R12" s="289">
        <f t="shared" ca="1" si="2"/>
        <v>1945379</v>
      </c>
      <c r="S12" s="289">
        <f t="shared" ca="1" si="2"/>
        <v>1980091</v>
      </c>
      <c r="T12" s="289">
        <f t="shared" ca="1" si="2"/>
        <v>2006637</v>
      </c>
      <c r="U12" s="289">
        <f t="shared" ca="1" si="3"/>
        <v>2044759</v>
      </c>
      <c r="V12" s="289">
        <f t="shared" ca="1" si="3"/>
        <v>2085610</v>
      </c>
      <c r="W12" s="289">
        <f t="shared" ca="1" si="3"/>
        <v>2166360</v>
      </c>
      <c r="X12" s="289">
        <f t="shared" ca="1" si="3"/>
        <v>2208155</v>
      </c>
      <c r="Y12" s="289">
        <f t="shared" ca="1" si="3"/>
        <v>2183629</v>
      </c>
      <c r="Z12" s="289">
        <f t="shared" ca="1" si="3"/>
        <v>2243917</v>
      </c>
      <c r="AA12" s="289">
        <f t="shared" ca="1" si="3"/>
        <v>2300723</v>
      </c>
      <c r="AB12" s="289">
        <f t="shared" ca="1" si="3"/>
        <v>2383405</v>
      </c>
      <c r="AC12" s="289">
        <f t="shared" ca="1" si="3"/>
        <v>2520187</v>
      </c>
      <c r="AD12" s="289">
        <f t="shared" ca="1" si="3"/>
        <v>2553872</v>
      </c>
      <c r="AE12" s="289">
        <f t="shared" ca="1" si="3"/>
        <v>2575688</v>
      </c>
      <c r="AF12" s="289">
        <f t="shared" ca="1" si="3"/>
        <v>2585324</v>
      </c>
      <c r="AG12" s="289">
        <f t="shared" ca="1" si="3"/>
        <v>2711000</v>
      </c>
      <c r="AH12" s="289">
        <f t="shared" ca="1" si="3"/>
        <v>2788335</v>
      </c>
      <c r="AI12" s="289">
        <f t="shared" ca="1" si="3"/>
        <v>2808405</v>
      </c>
      <c r="AJ12" s="289">
        <f t="shared" ca="1" si="3"/>
        <v>2879441</v>
      </c>
      <c r="AK12" s="289">
        <f t="shared" ca="1" si="4"/>
        <v>2895055</v>
      </c>
      <c r="AL12" s="289">
        <f t="shared" ca="1" si="4"/>
        <v>2937896</v>
      </c>
      <c r="AM12" s="289">
        <f t="shared" ca="1" si="4"/>
        <v>2936005</v>
      </c>
      <c r="AN12" s="320">
        <f t="shared" ca="1" si="5"/>
        <v>2.7188666829452774E-2</v>
      </c>
      <c r="AO12" s="320">
        <f t="shared" ca="1" si="6"/>
        <v>0.15346007127659966</v>
      </c>
      <c r="AP12" s="320">
        <f t="shared" ca="1" si="7"/>
        <v>0.1503693215634927</v>
      </c>
      <c r="AQ12" s="291"/>
      <c r="AR12" s="291"/>
      <c r="AS12" s="291"/>
      <c r="AT12" s="308">
        <f t="shared" ca="1" si="8"/>
        <v>2.6938444136619208E-2</v>
      </c>
    </row>
    <row r="13" spans="1:46" x14ac:dyDescent="0.35">
      <c r="A13" s="91" t="s">
        <v>6</v>
      </c>
      <c r="B13" s="91" t="s">
        <v>17</v>
      </c>
      <c r="C13" s="289">
        <f>IFERROR(VLOOKUP(B13,'1'!$C$3:$S$100,8,FALSE),"")</f>
        <v>1105401</v>
      </c>
      <c r="D13" s="289">
        <f>IFERROR(VLOOKUP(B13,'2'!$C$3:$S$100,8,FALSE),"")</f>
        <v>1144367</v>
      </c>
      <c r="E13" s="289">
        <f t="shared" ca="1" si="2"/>
        <v>1184542</v>
      </c>
      <c r="F13" s="289">
        <f t="shared" ca="1" si="2"/>
        <v>1209178</v>
      </c>
      <c r="G13" s="289">
        <f t="shared" ca="1" si="2"/>
        <v>1238367</v>
      </c>
      <c r="H13" s="289">
        <f t="shared" ca="1" si="2"/>
        <v>1294496</v>
      </c>
      <c r="I13" s="289">
        <f t="shared" ca="1" si="2"/>
        <v>1331990</v>
      </c>
      <c r="J13" s="289">
        <f t="shared" ca="1" si="2"/>
        <v>1246243</v>
      </c>
      <c r="K13" s="289">
        <f t="shared" ca="1" si="2"/>
        <v>1291423</v>
      </c>
      <c r="L13" s="289">
        <f t="shared" ca="1" si="2"/>
        <v>1327942</v>
      </c>
      <c r="M13" s="289">
        <f t="shared" ca="1" si="2"/>
        <v>1361789</v>
      </c>
      <c r="N13" s="289">
        <f t="shared" ca="1" si="2"/>
        <v>1399164</v>
      </c>
      <c r="O13" s="289">
        <f t="shared" ca="1" si="2"/>
        <v>1354214</v>
      </c>
      <c r="P13" s="289">
        <f t="shared" ca="1" si="2"/>
        <v>1395685</v>
      </c>
      <c r="Q13" s="289">
        <f t="shared" ca="1" si="2"/>
        <v>1419422</v>
      </c>
      <c r="R13" s="289">
        <f t="shared" ca="1" si="2"/>
        <v>1456490</v>
      </c>
      <c r="S13" s="289">
        <f t="shared" ca="1" si="2"/>
        <v>1449755</v>
      </c>
      <c r="T13" s="289">
        <f t="shared" ca="1" si="2"/>
        <v>1496508</v>
      </c>
      <c r="U13" s="289">
        <f t="shared" ca="1" si="3"/>
        <v>1515920</v>
      </c>
      <c r="V13" s="289">
        <f t="shared" ca="1" si="3"/>
        <v>1604645</v>
      </c>
      <c r="W13" s="289">
        <f t="shared" ca="1" si="3"/>
        <v>1657850</v>
      </c>
      <c r="X13" s="289">
        <f t="shared" ca="1" si="3"/>
        <v>1686003</v>
      </c>
      <c r="Y13" s="289">
        <f t="shared" ca="1" si="3"/>
        <v>1751652</v>
      </c>
      <c r="Z13" s="289">
        <f t="shared" ca="1" si="3"/>
        <v>1822381</v>
      </c>
      <c r="AA13" s="289">
        <f t="shared" ca="1" si="3"/>
        <v>1911521</v>
      </c>
      <c r="AB13" s="289">
        <f t="shared" ca="1" si="3"/>
        <v>1982392</v>
      </c>
      <c r="AC13" s="289">
        <f t="shared" ca="1" si="3"/>
        <v>2067536</v>
      </c>
      <c r="AD13" s="289">
        <f t="shared" ca="1" si="3"/>
        <v>2111216</v>
      </c>
      <c r="AE13" s="289">
        <f t="shared" ca="1" si="3"/>
        <v>2152111</v>
      </c>
      <c r="AF13" s="289">
        <f t="shared" ca="1" si="3"/>
        <v>2216551</v>
      </c>
      <c r="AG13" s="289">
        <f t="shared" ca="1" si="3"/>
        <v>2218965</v>
      </c>
      <c r="AH13" s="289">
        <f t="shared" ca="1" si="3"/>
        <v>2254586</v>
      </c>
      <c r="AI13" s="289">
        <f t="shared" ca="1" si="3"/>
        <v>2291974</v>
      </c>
      <c r="AJ13" s="289">
        <f t="shared" ca="1" si="3"/>
        <v>2341974</v>
      </c>
      <c r="AK13" s="289">
        <f t="shared" ca="1" si="4"/>
        <v>2372897</v>
      </c>
      <c r="AL13" s="289">
        <f t="shared" ca="1" si="4"/>
        <v>2407944</v>
      </c>
      <c r="AM13" s="289">
        <f t="shared" ca="1" si="4"/>
        <v>2410672</v>
      </c>
      <c r="AN13" s="320">
        <f t="shared" ca="1" si="5"/>
        <v>2.2284242587205207E-2</v>
      </c>
      <c r="AO13" s="320">
        <f t="shared" ca="1" si="6"/>
        <v>0.25121422048898379</v>
      </c>
      <c r="AP13" s="320">
        <f t="shared" ca="1" si="7"/>
        <v>0.14054838538548409</v>
      </c>
      <c r="AQ13" s="291"/>
      <c r="AR13" s="291"/>
      <c r="AS13" s="291"/>
      <c r="AT13" s="308">
        <f t="shared" ca="1" si="8"/>
        <v>2.1910202629057039E-2</v>
      </c>
    </row>
    <row r="14" spans="1:46" x14ac:dyDescent="0.35">
      <c r="A14" s="91" t="s">
        <v>18</v>
      </c>
      <c r="B14" s="91" t="s">
        <v>19</v>
      </c>
      <c r="C14" s="289">
        <f>IFERROR(VLOOKUP(B14,'1'!$C$3:$S$100,8,FALSE),"")</f>
        <v>1405362</v>
      </c>
      <c r="D14" s="289">
        <f>IFERROR(VLOOKUP(B14,'2'!$C$3:$S$100,8,FALSE),"")</f>
        <v>1393728</v>
      </c>
      <c r="E14" s="289">
        <f t="shared" ca="1" si="2"/>
        <v>1383221</v>
      </c>
      <c r="F14" s="289">
        <f t="shared" ca="1" si="2"/>
        <v>1375307</v>
      </c>
      <c r="G14" s="289">
        <f t="shared" ca="1" si="2"/>
        <v>1366552</v>
      </c>
      <c r="H14" s="289">
        <f t="shared" ca="1" si="2"/>
        <v>1360776</v>
      </c>
      <c r="I14" s="289">
        <f t="shared" ca="1" si="2"/>
        <v>1356420</v>
      </c>
      <c r="J14" s="289">
        <f t="shared" ca="1" si="2"/>
        <v>1353402</v>
      </c>
      <c r="K14" s="289">
        <f t="shared" ca="1" si="2"/>
        <v>1299223</v>
      </c>
      <c r="L14" s="289">
        <f t="shared" ca="1" si="2"/>
        <v>1304696</v>
      </c>
      <c r="M14" s="289">
        <f t="shared" ca="1" si="2"/>
        <v>1313008</v>
      </c>
      <c r="N14" s="289">
        <f t="shared" ca="1" si="2"/>
        <v>1317153</v>
      </c>
      <c r="O14" s="289">
        <f t="shared" ca="1" si="2"/>
        <v>1326051</v>
      </c>
      <c r="P14" s="289">
        <f t="shared" ca="1" si="2"/>
        <v>1334755</v>
      </c>
      <c r="Q14" s="289">
        <f t="shared" ca="1" si="2"/>
        <v>1336775</v>
      </c>
      <c r="R14" s="289">
        <f t="shared" ca="1" si="2"/>
        <v>1342190</v>
      </c>
      <c r="S14" s="289">
        <f t="shared" ca="1" si="2"/>
        <v>1347707</v>
      </c>
      <c r="T14" s="289">
        <f t="shared" ca="1" si="2"/>
        <v>1350680</v>
      </c>
      <c r="U14" s="289">
        <f t="shared" ca="1" si="3"/>
        <v>1353841</v>
      </c>
      <c r="V14" s="289">
        <f t="shared" ca="1" si="3"/>
        <v>1359275</v>
      </c>
      <c r="W14" s="289">
        <f t="shared" ca="1" si="3"/>
        <v>1363023</v>
      </c>
      <c r="X14" s="289">
        <f t="shared" ca="1" si="3"/>
        <v>1365100</v>
      </c>
      <c r="Y14" s="289">
        <f t="shared" ca="1" si="3"/>
        <v>1356020</v>
      </c>
      <c r="Z14" s="289">
        <f t="shared" ca="1" si="3"/>
        <v>1357137</v>
      </c>
      <c r="AA14" s="289">
        <f t="shared" ca="1" si="3"/>
        <v>1341913</v>
      </c>
      <c r="AB14" s="289">
        <f t="shared" ca="1" si="3"/>
        <v>1346343</v>
      </c>
      <c r="AC14" s="289">
        <f t="shared" ca="1" si="3"/>
        <v>1348225</v>
      </c>
      <c r="AD14" s="289">
        <f t="shared" ca="1" si="3"/>
        <v>1354029</v>
      </c>
      <c r="AE14" s="289">
        <f t="shared" ca="1" si="3"/>
        <v>1360555</v>
      </c>
      <c r="AF14" s="289">
        <f t="shared" ca="1" si="3"/>
        <v>1367400</v>
      </c>
      <c r="AG14" s="289">
        <f t="shared" ca="1" si="3"/>
        <v>1384863</v>
      </c>
      <c r="AH14" s="289">
        <f t="shared" ca="1" si="3"/>
        <v>1404839</v>
      </c>
      <c r="AI14" s="289">
        <f t="shared" ca="1" si="3"/>
        <v>1419372</v>
      </c>
      <c r="AJ14" s="289">
        <f t="shared" ca="1" si="3"/>
        <v>1429916</v>
      </c>
      <c r="AK14" s="289">
        <f t="shared" ca="1" si="4"/>
        <v>1426449</v>
      </c>
      <c r="AL14" s="289">
        <f t="shared" ca="1" si="4"/>
        <v>1437498</v>
      </c>
      <c r="AM14" s="289">
        <f t="shared" ca="1" si="4"/>
        <v>1453258</v>
      </c>
      <c r="AN14" s="320">
        <f t="shared" ca="1" si="5"/>
        <v>1.330328037139664E-2</v>
      </c>
      <c r="AO14" s="320">
        <f t="shared" ca="1" si="6"/>
        <v>1.1136277278179785E-2</v>
      </c>
      <c r="AP14" s="320">
        <f t="shared" ca="1" si="7"/>
        <v>6.1644913070547203E-2</v>
      </c>
      <c r="AQ14" s="291"/>
      <c r="AR14" s="291"/>
      <c r="AS14" s="291"/>
      <c r="AT14" s="308">
        <f t="shared" ca="1" si="8"/>
        <v>1.3377496634262688E-2</v>
      </c>
    </row>
    <row r="15" spans="1:46" x14ac:dyDescent="0.35">
      <c r="A15" s="91" t="s">
        <v>6</v>
      </c>
      <c r="B15" s="91" t="s">
        <v>20</v>
      </c>
      <c r="C15" s="289">
        <f>IFERROR(VLOOKUP(B15,'1'!$C$3:$S$100,8,FALSE),"")</f>
        <v>87536</v>
      </c>
      <c r="D15" s="289">
        <f>IFERROR(VLOOKUP(B15,'2'!$C$3:$S$100,8,FALSE),"")</f>
        <v>104232</v>
      </c>
      <c r="E15" s="289">
        <f t="shared" ca="1" si="2"/>
        <v>134841</v>
      </c>
      <c r="F15" s="289">
        <f t="shared" ca="1" si="2"/>
        <v>170251</v>
      </c>
      <c r="G15" s="289">
        <f t="shared" ca="1" si="2"/>
        <v>205091</v>
      </c>
      <c r="H15" s="289">
        <f t="shared" ca="1" si="2"/>
        <v>234580</v>
      </c>
      <c r="I15" s="289">
        <f t="shared" ca="1" si="2"/>
        <v>264497</v>
      </c>
      <c r="J15" s="289">
        <f t="shared" ca="1" si="2"/>
        <v>297437</v>
      </c>
      <c r="K15" s="289">
        <f t="shared" ca="1" si="2"/>
        <v>332823</v>
      </c>
      <c r="L15" s="289">
        <f t="shared" ca="1" si="2"/>
        <v>370543</v>
      </c>
      <c r="M15" s="289">
        <f t="shared" ca="1" si="2"/>
        <v>407760</v>
      </c>
      <c r="N15" s="289">
        <f t="shared" ca="1" si="2"/>
        <v>452399</v>
      </c>
      <c r="O15" s="289">
        <f t="shared" ca="1" si="2"/>
        <v>491928</v>
      </c>
      <c r="P15" s="289">
        <f t="shared" ca="1" si="2"/>
        <v>523742</v>
      </c>
      <c r="Q15" s="289">
        <f t="shared" ca="1" si="2"/>
        <v>552275</v>
      </c>
      <c r="R15" s="289">
        <f t="shared" ca="1" si="2"/>
        <v>592915</v>
      </c>
      <c r="S15" s="289">
        <f t="shared" ca="1" si="2"/>
        <v>634126</v>
      </c>
      <c r="T15" s="289">
        <f t="shared" ca="1" si="2"/>
        <v>655511</v>
      </c>
      <c r="U15" s="289">
        <f t="shared" ca="1" si="3"/>
        <v>677760</v>
      </c>
      <c r="V15" s="289">
        <f t="shared" ca="1" si="3"/>
        <v>706027</v>
      </c>
      <c r="W15" s="289">
        <f t="shared" ca="1" si="3"/>
        <v>737984</v>
      </c>
      <c r="X15" s="289">
        <f t="shared" ca="1" si="3"/>
        <v>764377</v>
      </c>
      <c r="Y15" s="289">
        <f t="shared" ca="1" si="3"/>
        <v>791267</v>
      </c>
      <c r="Z15" s="289">
        <f t="shared" ca="1" si="3"/>
        <v>923312</v>
      </c>
      <c r="AA15" s="289">
        <f t="shared" ca="1" si="3"/>
        <v>925755</v>
      </c>
      <c r="AB15" s="289">
        <f t="shared" ca="1" si="3"/>
        <v>949912</v>
      </c>
      <c r="AC15" s="289">
        <f t="shared" ca="1" si="3"/>
        <v>967758</v>
      </c>
      <c r="AD15" s="289">
        <f t="shared" ca="1" si="3"/>
        <v>969871</v>
      </c>
      <c r="AE15" s="289">
        <f t="shared" ca="1" si="3"/>
        <v>985499</v>
      </c>
      <c r="AF15" s="289">
        <f t="shared" ca="1" si="3"/>
        <v>997820</v>
      </c>
      <c r="AG15" s="289">
        <f t="shared" ca="1" si="3"/>
        <v>1017450</v>
      </c>
      <c r="AH15" s="289">
        <f t="shared" ca="1" si="3"/>
        <v>1031201</v>
      </c>
      <c r="AI15" s="289">
        <f t="shared" ca="1" si="3"/>
        <v>1049206</v>
      </c>
      <c r="AJ15" s="289">
        <f t="shared" ca="1" si="3"/>
        <v>1060476</v>
      </c>
      <c r="AK15" s="289">
        <f t="shared" ca="1" si="4"/>
        <v>1075106</v>
      </c>
      <c r="AL15" s="289">
        <f t="shared" ca="1" si="4"/>
        <v>1095127</v>
      </c>
      <c r="AM15" s="289">
        <f t="shared" ca="1" si="4"/>
        <v>1120269</v>
      </c>
      <c r="AN15" s="320">
        <f t="shared" ca="1" si="5"/>
        <v>1.0134818638555662E-2</v>
      </c>
      <c r="AO15" s="320">
        <f t="shared" ca="1" si="6"/>
        <v>0.55724176315323448</v>
      </c>
      <c r="AP15" s="320">
        <f t="shared" ca="1" si="7"/>
        <v>0.12914707213639742</v>
      </c>
      <c r="AQ15" s="291"/>
      <c r="AR15" s="291"/>
      <c r="AS15" s="291"/>
      <c r="AT15" s="308">
        <f t="shared" ca="1" si="8"/>
        <v>9.921222030326509E-3</v>
      </c>
    </row>
    <row r="16" spans="1:46" x14ac:dyDescent="0.35">
      <c r="A16" s="91" t="s">
        <v>21</v>
      </c>
      <c r="B16" s="91" t="s">
        <v>22</v>
      </c>
      <c r="C16" s="289">
        <f>IFERROR(VLOOKUP(B16,'1'!$C$3:$S$100,8,FALSE),"")</f>
        <v>125071</v>
      </c>
      <c r="D16" s="289">
        <f>IFERROR(VLOOKUP(B16,'2'!$C$3:$S$100,8,FALSE),"")</f>
        <v>145847</v>
      </c>
      <c r="E16" s="289">
        <f t="shared" ca="1" si="2"/>
        <v>169470</v>
      </c>
      <c r="F16" s="289">
        <f t="shared" ca="1" si="2"/>
        <v>189930</v>
      </c>
      <c r="G16" s="289">
        <f t="shared" ca="1" si="2"/>
        <v>216123</v>
      </c>
      <c r="H16" s="289">
        <f t="shared" ca="1" si="2"/>
        <v>241818</v>
      </c>
      <c r="I16" s="289">
        <f t="shared" ca="1" si="2"/>
        <v>274656</v>
      </c>
      <c r="J16" s="289">
        <f t="shared" ca="1" si="2"/>
        <v>296930</v>
      </c>
      <c r="K16" s="289">
        <f t="shared" ca="1" si="2"/>
        <v>317125</v>
      </c>
      <c r="L16" s="289">
        <f t="shared" ca="1" si="2"/>
        <v>338088</v>
      </c>
      <c r="M16" s="289">
        <f t="shared" ca="1" si="2"/>
        <v>357802</v>
      </c>
      <c r="N16" s="289">
        <f t="shared" ca="1" si="2"/>
        <v>386244</v>
      </c>
      <c r="O16" s="289">
        <f t="shared" ca="1" si="2"/>
        <v>418680</v>
      </c>
      <c r="P16" s="289">
        <f t="shared" ca="1" si="2"/>
        <v>457428</v>
      </c>
      <c r="Q16" s="289">
        <f t="shared" ca="1" si="2"/>
        <v>504543</v>
      </c>
      <c r="R16" s="289">
        <f t="shared" ca="1" si="2"/>
        <v>541696</v>
      </c>
      <c r="S16" s="289">
        <f t="shared" ca="1" si="2"/>
        <v>576927</v>
      </c>
      <c r="T16" s="289">
        <f t="shared" ca="1" si="2"/>
        <v>612215</v>
      </c>
      <c r="U16" s="289">
        <f t="shared" ca="1" si="3"/>
        <v>645027</v>
      </c>
      <c r="V16" s="289">
        <f t="shared" ca="1" si="3"/>
        <v>675447</v>
      </c>
      <c r="W16" s="289">
        <f t="shared" ca="1" si="3"/>
        <v>706404</v>
      </c>
      <c r="X16" s="289">
        <f t="shared" ca="1" si="3"/>
        <v>746173</v>
      </c>
      <c r="Y16" s="289">
        <f t="shared" ca="1" si="3"/>
        <v>781173</v>
      </c>
      <c r="Z16" s="289">
        <f t="shared" ca="1" si="3"/>
        <v>828168</v>
      </c>
      <c r="AA16" s="289">
        <f t="shared" ca="1" si="3"/>
        <v>872214</v>
      </c>
      <c r="AB16" s="289">
        <f t="shared" ca="1" si="3"/>
        <v>915908</v>
      </c>
      <c r="AC16" s="289">
        <f t="shared" ca="1" si="3"/>
        <v>958503</v>
      </c>
      <c r="AD16" s="289">
        <f t="shared" ca="1" si="3"/>
        <v>976536</v>
      </c>
      <c r="AE16" s="289">
        <f t="shared" ca="1" si="3"/>
        <v>991635</v>
      </c>
      <c r="AF16" s="289">
        <f t="shared" ca="1" si="3"/>
        <v>1000547</v>
      </c>
      <c r="AG16" s="289">
        <f t="shared" ca="1" si="3"/>
        <v>1009484</v>
      </c>
      <c r="AH16" s="289">
        <f t="shared" ca="1" si="3"/>
        <v>1025179</v>
      </c>
      <c r="AI16" s="289">
        <f t="shared" ca="1" si="3"/>
        <v>1033176</v>
      </c>
      <c r="AJ16" s="289">
        <f t="shared" ca="1" si="3"/>
        <v>1032357</v>
      </c>
      <c r="AK16" s="289">
        <f t="shared" ca="1" si="4"/>
        <v>1032988</v>
      </c>
      <c r="AL16" s="289">
        <f t="shared" ca="1" si="4"/>
        <v>1030962</v>
      </c>
      <c r="AM16" s="289">
        <f t="shared" ca="1" si="4"/>
        <v>1023332</v>
      </c>
      <c r="AN16" s="320">
        <f t="shared" ca="1" si="5"/>
        <v>9.5410056488814746E-3</v>
      </c>
      <c r="AO16" s="320">
        <f t="shared" ca="1" si="6"/>
        <v>0.52884274574669177</v>
      </c>
      <c r="AP16" s="320">
        <f t="shared" ca="1" si="7"/>
        <v>5.5733736390670696E-2</v>
      </c>
      <c r="AQ16" s="291"/>
      <c r="AR16" s="291"/>
      <c r="AS16" s="291"/>
      <c r="AT16" s="308">
        <f t="shared" ca="1" si="8"/>
        <v>9.6581563482453E-3</v>
      </c>
    </row>
    <row r="17" spans="1:46" x14ac:dyDescent="0.35">
      <c r="A17" s="91" t="s">
        <v>8</v>
      </c>
      <c r="B17" s="91" t="s">
        <v>23</v>
      </c>
      <c r="C17" s="289">
        <f>IFERROR(VLOOKUP(B17,'1'!$C$3:$S$100,8,FALSE),"")</f>
        <v>884736</v>
      </c>
      <c r="D17" s="289">
        <f>IFERROR(VLOOKUP(B17,'2'!$C$3:$S$100,8,FALSE),"")</f>
        <v>911312</v>
      </c>
      <c r="E17" s="289">
        <f t="shared" ca="1" si="2"/>
        <v>927694</v>
      </c>
      <c r="F17" s="289">
        <f t="shared" ca="1" si="2"/>
        <v>917871</v>
      </c>
      <c r="G17" s="289">
        <f t="shared" ca="1" si="2"/>
        <v>915470</v>
      </c>
      <c r="H17" s="289">
        <f t="shared" ca="1" si="2"/>
        <v>922700</v>
      </c>
      <c r="I17" s="289">
        <f t="shared" ca="1" si="2"/>
        <v>913399</v>
      </c>
      <c r="J17" s="289">
        <f t="shared" ca="1" si="2"/>
        <v>527272</v>
      </c>
      <c r="K17" s="289">
        <f t="shared" ca="1" si="2"/>
        <v>558886</v>
      </c>
      <c r="L17" s="289">
        <f t="shared" ca="1" si="2"/>
        <v>569338</v>
      </c>
      <c r="M17" s="289">
        <f t="shared" ca="1" si="2"/>
        <v>593845</v>
      </c>
      <c r="N17" s="289">
        <f t="shared" ca="1" si="2"/>
        <v>603490</v>
      </c>
      <c r="O17" s="289">
        <f t="shared" ca="1" si="2"/>
        <v>610068</v>
      </c>
      <c r="P17" s="289">
        <f t="shared" ca="1" si="2"/>
        <v>615427</v>
      </c>
      <c r="Q17" s="289">
        <f t="shared" ca="1" si="2"/>
        <v>624417</v>
      </c>
      <c r="R17" s="289">
        <f t="shared" ca="1" si="2"/>
        <v>624494</v>
      </c>
      <c r="S17" s="289">
        <f t="shared" ca="1" si="2"/>
        <v>634406</v>
      </c>
      <c r="T17" s="289">
        <f t="shared" ca="1" si="2"/>
        <v>661344</v>
      </c>
      <c r="U17" s="289">
        <f t="shared" ca="1" si="3"/>
        <v>679662</v>
      </c>
      <c r="V17" s="289">
        <f t="shared" ca="1" si="3"/>
        <v>722114</v>
      </c>
      <c r="W17" s="289">
        <f t="shared" ca="1" si="3"/>
        <v>805175</v>
      </c>
      <c r="X17" s="289">
        <f t="shared" ca="1" si="3"/>
        <v>820672</v>
      </c>
      <c r="Y17" s="289">
        <f t="shared" ca="1" si="3"/>
        <v>829561</v>
      </c>
      <c r="Z17" s="289">
        <f t="shared" ca="1" si="3"/>
        <v>876575</v>
      </c>
      <c r="AA17" s="289">
        <f t="shared" ca="1" si="3"/>
        <v>938914</v>
      </c>
      <c r="AB17" s="289">
        <f t="shared" ca="1" si="3"/>
        <v>855216</v>
      </c>
      <c r="AC17" s="289">
        <f t="shared" ca="1" si="3"/>
        <v>864237</v>
      </c>
      <c r="AD17" s="289">
        <f t="shared" ca="1" si="3"/>
        <v>864054</v>
      </c>
      <c r="AE17" s="289">
        <f t="shared" ca="1" si="3"/>
        <v>887767</v>
      </c>
      <c r="AF17" s="289">
        <f t="shared" ca="1" si="3"/>
        <v>907085</v>
      </c>
      <c r="AG17" s="289">
        <f t="shared" ca="1" si="3"/>
        <v>896529</v>
      </c>
      <c r="AH17" s="289">
        <f t="shared" ca="1" si="3"/>
        <v>922625</v>
      </c>
      <c r="AI17" s="289">
        <f t="shared" ca="1" si="3"/>
        <v>958791</v>
      </c>
      <c r="AJ17" s="289">
        <f t="shared" ca="1" si="3"/>
        <v>971250</v>
      </c>
      <c r="AK17" s="289">
        <f t="shared" ca="1" si="4"/>
        <v>992112</v>
      </c>
      <c r="AL17" s="289">
        <f t="shared" ca="1" si="4"/>
        <v>997943</v>
      </c>
      <c r="AM17" s="289">
        <f t="shared" ca="1" si="4"/>
        <v>998100</v>
      </c>
      <c r="AN17" s="320">
        <f t="shared" ca="1" si="5"/>
        <v>9.2354323440259935E-3</v>
      </c>
      <c r="AO17" s="320">
        <f t="shared" ca="1" si="6"/>
        <v>0.40365640022161942</v>
      </c>
      <c r="AP17" s="320">
        <f t="shared" ca="1" si="7"/>
        <v>0.15495443571813805</v>
      </c>
      <c r="AQ17" s="291"/>
      <c r="AR17" s="291"/>
      <c r="AS17" s="291"/>
      <c r="AT17" s="308">
        <f t="shared" ca="1" si="8"/>
        <v>9.0864733355159582E-3</v>
      </c>
    </row>
    <row r="18" spans="1:46" x14ac:dyDescent="0.35">
      <c r="A18" s="91" t="s">
        <v>18</v>
      </c>
      <c r="B18" s="110" t="s">
        <v>24</v>
      </c>
      <c r="C18" s="289">
        <f>IFERROR(VLOOKUP(B18,'1'!$C$3:$S$100,8,FALSE),"")</f>
        <v>1342161</v>
      </c>
      <c r="D18" s="289">
        <f>IFERROR(VLOOKUP(B18,'2'!$C$3:$S$100,8,FALSE),"")</f>
        <v>1340950</v>
      </c>
      <c r="E18" s="289">
        <f t="shared" ca="1" si="2"/>
        <v>1342023</v>
      </c>
      <c r="F18" s="289">
        <f t="shared" ca="1" si="2"/>
        <v>1337531</v>
      </c>
      <c r="G18" s="289">
        <f t="shared" ca="1" si="2"/>
        <v>1328773</v>
      </c>
      <c r="H18" s="289">
        <f t="shared" ca="1" si="2"/>
        <v>1325750</v>
      </c>
      <c r="I18" s="289">
        <f t="shared" ca="1" si="2"/>
        <v>1321772</v>
      </c>
      <c r="J18" s="289">
        <f t="shared" ca="1" si="2"/>
        <v>1319608</v>
      </c>
      <c r="K18" s="289">
        <f t="shared" ca="1" si="2"/>
        <v>1217340</v>
      </c>
      <c r="L18" s="289">
        <f t="shared" ca="1" si="2"/>
        <v>1104244</v>
      </c>
      <c r="M18" s="289">
        <f t="shared" ca="1" si="2"/>
        <v>1102760</v>
      </c>
      <c r="N18" s="289">
        <f t="shared" ca="1" si="2"/>
        <v>1073904</v>
      </c>
      <c r="O18" s="289">
        <f t="shared" ca="1" si="2"/>
        <v>1066900</v>
      </c>
      <c r="P18" s="289">
        <f t="shared" ca="1" si="2"/>
        <v>1067422</v>
      </c>
      <c r="Q18" s="289">
        <f t="shared" ca="1" si="2"/>
        <v>1061075</v>
      </c>
      <c r="R18" s="289">
        <f t="shared" ca="1" si="2"/>
        <v>1060078</v>
      </c>
      <c r="S18" s="289">
        <f t="shared" ca="1" si="2"/>
        <v>1054846</v>
      </c>
      <c r="T18" s="289">
        <f t="shared" ca="1" si="2"/>
        <v>1040847</v>
      </c>
      <c r="U18" s="289">
        <f t="shared" ca="1" si="3"/>
        <v>1037489</v>
      </c>
      <c r="V18" s="289">
        <f t="shared" ca="1" si="3"/>
        <v>1032911</v>
      </c>
      <c r="W18" s="289">
        <f t="shared" ca="1" si="3"/>
        <v>1019544</v>
      </c>
      <c r="X18" s="289">
        <f t="shared" ca="1" si="3"/>
        <v>1019544</v>
      </c>
      <c r="Y18" s="289">
        <f t="shared" ca="1" si="3"/>
        <v>1027563</v>
      </c>
      <c r="Z18" s="289">
        <f t="shared" ca="1" si="3"/>
        <v>1029655</v>
      </c>
      <c r="AA18" s="289">
        <f t="shared" ca="1" si="3"/>
        <v>1006470</v>
      </c>
      <c r="AB18" s="289">
        <f t="shared" ca="1" si="3"/>
        <v>1016068</v>
      </c>
      <c r="AC18" s="289">
        <f t="shared" ca="1" si="3"/>
        <v>1021986</v>
      </c>
      <c r="AD18" s="289">
        <f t="shared" ca="1" si="3"/>
        <v>1025619</v>
      </c>
      <c r="AE18" s="289">
        <f t="shared" ca="1" si="3"/>
        <v>1028511</v>
      </c>
      <c r="AF18" s="289">
        <f t="shared" ca="1" si="3"/>
        <v>1032558</v>
      </c>
      <c r="AG18" s="289">
        <f t="shared" ca="1" si="3"/>
        <v>1033383</v>
      </c>
      <c r="AH18" s="289">
        <f t="shared" ca="1" si="3"/>
        <v>1075643</v>
      </c>
      <c r="AI18" s="289">
        <f t="shared" ca="1" si="3"/>
        <v>990010</v>
      </c>
      <c r="AJ18" s="289">
        <f t="shared" ca="1" si="3"/>
        <v>969662</v>
      </c>
      <c r="AK18" s="289">
        <f t="shared" ca="1" si="4"/>
        <v>962735</v>
      </c>
      <c r="AL18" s="289">
        <f t="shared" ca="1" si="4"/>
        <v>928039</v>
      </c>
      <c r="AM18" s="289">
        <f t="shared" ca="1" si="4"/>
        <v>904392</v>
      </c>
      <c r="AN18" s="320">
        <f t="shared" ca="1" si="5"/>
        <v>8.5885079579871172E-3</v>
      </c>
      <c r="AO18" s="320">
        <f t="shared" ca="1" si="6"/>
        <v>-2.8698831595410867E-2</v>
      </c>
      <c r="AP18" s="320">
        <f t="shared" ca="1" si="7"/>
        <v>-9.5142543186114925E-2</v>
      </c>
      <c r="AQ18" s="291"/>
      <c r="AR18" s="291"/>
      <c r="AS18" s="291"/>
      <c r="AT18" s="308">
        <f t="shared" ca="1" si="8"/>
        <v>9.0716168931408749E-3</v>
      </c>
    </row>
    <row r="19" spans="1:46" x14ac:dyDescent="0.35">
      <c r="A19" s="91" t="s">
        <v>18</v>
      </c>
      <c r="B19" s="91" t="s">
        <v>25</v>
      </c>
      <c r="C19" s="289">
        <f>IFERROR(VLOOKUP(B19,'1'!$C$3:$S$100,8,FALSE),"")</f>
        <v>798853</v>
      </c>
      <c r="D19" s="289">
        <f>IFERROR(VLOOKUP(B19,'2'!$C$3:$S$100,8,FALSE),"")</f>
        <v>796752</v>
      </c>
      <c r="E19" s="289">
        <f t="shared" ca="1" si="2"/>
        <v>796103</v>
      </c>
      <c r="F19" s="289">
        <f t="shared" ca="1" si="2"/>
        <v>771007</v>
      </c>
      <c r="G19" s="289">
        <f t="shared" ca="1" si="2"/>
        <v>760575</v>
      </c>
      <c r="H19" s="289">
        <f t="shared" ca="1" si="2"/>
        <v>762412</v>
      </c>
      <c r="I19" s="289">
        <f t="shared" ca="1" si="2"/>
        <v>762067</v>
      </c>
      <c r="J19" s="289">
        <f t="shared" ca="1" si="2"/>
        <v>765095</v>
      </c>
      <c r="K19" s="289">
        <f t="shared" ca="1" si="2"/>
        <v>717508</v>
      </c>
      <c r="L19" s="289">
        <f t="shared" ca="1" si="2"/>
        <v>687106</v>
      </c>
      <c r="M19" s="289">
        <f t="shared" ca="1" si="2"/>
        <v>692840</v>
      </c>
      <c r="N19" s="289">
        <f t="shared" ca="1" si="2"/>
        <v>695122</v>
      </c>
      <c r="O19" s="289">
        <f t="shared" ca="1" si="2"/>
        <v>684237</v>
      </c>
      <c r="P19" s="289">
        <f t="shared" ca="1" si="2"/>
        <v>691183</v>
      </c>
      <c r="Q19" s="289">
        <f t="shared" ca="1" si="2"/>
        <v>699170</v>
      </c>
      <c r="R19" s="289">
        <f t="shared" ca="1" si="2"/>
        <v>698264</v>
      </c>
      <c r="S19" s="289">
        <f t="shared" ca="1" si="2"/>
        <v>696880</v>
      </c>
      <c r="T19" s="289">
        <f t="shared" ref="O19:AD34" ca="1" si="9">IFERROR(VLOOKUP($B19,INDIRECT("'" &amp; T$2 &amp; "'!$C$3:$R$100"),8,FALSE),"")</f>
        <v>664317</v>
      </c>
      <c r="U19" s="289">
        <f t="shared" ca="1" si="9"/>
        <v>600995</v>
      </c>
      <c r="V19" s="289">
        <f t="shared" ca="1" si="9"/>
        <v>611265</v>
      </c>
      <c r="W19" s="289">
        <f t="shared" ca="1" si="9"/>
        <v>623751</v>
      </c>
      <c r="X19" s="289">
        <f t="shared" ca="1" si="9"/>
        <v>634991</v>
      </c>
      <c r="Y19" s="289">
        <f t="shared" ca="1" si="3"/>
        <v>629851</v>
      </c>
      <c r="Z19" s="289">
        <f t="shared" ca="1" si="3"/>
        <v>632199</v>
      </c>
      <c r="AA19" s="289">
        <f t="shared" ca="1" si="3"/>
        <v>645102</v>
      </c>
      <c r="AB19" s="289">
        <f t="shared" ca="1" si="3"/>
        <v>647283</v>
      </c>
      <c r="AC19" s="289">
        <f t="shared" ca="1" si="3"/>
        <v>660477</v>
      </c>
      <c r="AD19" s="289">
        <f t="shared" ca="1" si="3"/>
        <v>666161</v>
      </c>
      <c r="AE19" s="289">
        <f t="shared" ca="1" si="3"/>
        <v>682467</v>
      </c>
      <c r="AF19" s="289">
        <f t="shared" ca="1" si="3"/>
        <v>698858</v>
      </c>
      <c r="AG19" s="289">
        <f t="shared" ca="1" si="3"/>
        <v>718457</v>
      </c>
      <c r="AH19" s="289">
        <f t="shared" ca="1" si="3"/>
        <v>740378</v>
      </c>
      <c r="AI19" s="289">
        <f t="shared" ca="1" si="3"/>
        <v>718457</v>
      </c>
      <c r="AJ19" s="289">
        <f t="shared" ca="1" si="3"/>
        <v>780694</v>
      </c>
      <c r="AK19" s="289">
        <f t="shared" ca="1" si="4"/>
        <v>801372</v>
      </c>
      <c r="AL19" s="289">
        <f t="shared" ca="1" si="4"/>
        <v>801372</v>
      </c>
      <c r="AM19" s="289">
        <f t="shared" ca="1" si="4"/>
        <v>843281</v>
      </c>
      <c r="AN19" s="320">
        <f t="shared" ca="1" si="5"/>
        <v>7.4162721602303921E-3</v>
      </c>
      <c r="AO19" s="320">
        <f t="shared" ca="1" si="6"/>
        <v>-9.4613212194814555E-2</v>
      </c>
      <c r="AP19" s="320">
        <f t="shared" ca="1" si="7"/>
        <v>0.20297045308866779</v>
      </c>
      <c r="AQ19" s="291"/>
      <c r="AR19" s="291"/>
      <c r="AS19" s="291"/>
      <c r="AT19" s="308">
        <f t="shared" ca="1" si="8"/>
        <v>7.303737672275208E-3</v>
      </c>
    </row>
    <row r="20" spans="1:46" x14ac:dyDescent="0.35">
      <c r="A20" s="91" t="s">
        <v>18</v>
      </c>
      <c r="B20" s="91" t="s">
        <v>26</v>
      </c>
      <c r="C20" s="289">
        <f>IFERROR(VLOOKUP(B20,'1'!$C$3:$S$100,8,FALSE),"")</f>
        <v>314479</v>
      </c>
      <c r="D20" s="289">
        <f>IFERROR(VLOOKUP(B20,'2'!$C$3:$S$100,8,FALSE),"")</f>
        <v>385737</v>
      </c>
      <c r="E20" s="289">
        <f t="shared" ref="E20:T35" ca="1" si="10">IFERROR(VLOOKUP($B20,INDIRECT("'" &amp; E$2 &amp; "'!$C$3:$R$100"),8,FALSE),"")</f>
        <v>562051</v>
      </c>
      <c r="F20" s="289">
        <f t="shared" ca="1" si="10"/>
        <v>704385</v>
      </c>
      <c r="G20" s="289">
        <f t="shared" ca="1" si="10"/>
        <v>896538</v>
      </c>
      <c r="H20" s="289">
        <f t="shared" ca="1" si="10"/>
        <v>1048914</v>
      </c>
      <c r="I20" s="289">
        <f t="shared" ca="1" si="10"/>
        <v>1275573</v>
      </c>
      <c r="J20" s="289">
        <f t="shared" ca="1" si="10"/>
        <v>1222172</v>
      </c>
      <c r="K20" s="289">
        <f t="shared" ca="1" si="10"/>
        <v>1383164</v>
      </c>
      <c r="L20" s="289">
        <f t="shared" ca="1" si="10"/>
        <v>1625793</v>
      </c>
      <c r="M20" s="289">
        <f t="shared" ca="1" si="10"/>
        <v>1703964</v>
      </c>
      <c r="N20" s="289">
        <f t="shared" ca="1" si="10"/>
        <v>968018</v>
      </c>
      <c r="O20" s="289">
        <f t="shared" ca="1" si="9"/>
        <v>1003949</v>
      </c>
      <c r="P20" s="289">
        <f t="shared" ca="1" si="9"/>
        <v>1032427</v>
      </c>
      <c r="Q20" s="289">
        <f t="shared" ca="1" si="9"/>
        <v>1072764</v>
      </c>
      <c r="R20" s="289">
        <f t="shared" ca="1" si="9"/>
        <v>1090361</v>
      </c>
      <c r="S20" s="289">
        <f t="shared" ca="1" si="9"/>
        <v>1068500</v>
      </c>
      <c r="T20" s="289">
        <f t="shared" ca="1" si="9"/>
        <v>948971</v>
      </c>
      <c r="U20" s="289">
        <f t="shared" ca="1" si="9"/>
        <v>956991</v>
      </c>
      <c r="V20" s="289">
        <f t="shared" ca="1" si="9"/>
        <v>967399</v>
      </c>
      <c r="W20" s="289">
        <f t="shared" ca="1" si="9"/>
        <v>983171</v>
      </c>
      <c r="X20" s="289">
        <f t="shared" ca="1" si="9"/>
        <v>972776</v>
      </c>
      <c r="Y20" s="289">
        <f t="shared" ca="1" si="9"/>
        <v>946146</v>
      </c>
      <c r="Z20" s="289">
        <f t="shared" ca="1" si="9"/>
        <v>947391</v>
      </c>
      <c r="AA20" s="289">
        <f t="shared" ca="1" si="9"/>
        <v>942002</v>
      </c>
      <c r="AB20" s="289">
        <f t="shared" ca="1" si="9"/>
        <v>941637</v>
      </c>
      <c r="AC20" s="289">
        <f t="shared" ca="1" si="9"/>
        <v>940019</v>
      </c>
      <c r="AD20" s="289">
        <f t="shared" ca="1" si="9"/>
        <v>934735</v>
      </c>
      <c r="AE20" s="289">
        <f t="shared" ref="AE20:AM35" ca="1" si="11">IFERROR(VLOOKUP($B20,INDIRECT("'" &amp; AE$2 &amp; "'!$C$3:$R$100"),8,FALSE),"")</f>
        <v>941456</v>
      </c>
      <c r="AF20" s="289">
        <f t="shared" ca="1" si="11"/>
        <v>944278</v>
      </c>
      <c r="AG20" s="289">
        <f t="shared" ca="1" si="11"/>
        <v>622949</v>
      </c>
      <c r="AH20" s="289">
        <f t="shared" ca="1" si="11"/>
        <v>631468</v>
      </c>
      <c r="AI20" s="289">
        <f t="shared" ca="1" si="11"/>
        <v>638525</v>
      </c>
      <c r="AJ20" s="289">
        <f t="shared" ca="1" si="11"/>
        <v>646192</v>
      </c>
      <c r="AK20" s="289">
        <f t="shared" ca="1" si="11"/>
        <v>658637</v>
      </c>
      <c r="AL20" s="289">
        <f t="shared" ca="1" si="11"/>
        <v>693987</v>
      </c>
      <c r="AM20" s="289">
        <f t="shared" ca="1" si="11"/>
        <v>711778</v>
      </c>
      <c r="AN20" s="320">
        <f t="shared" ca="1" si="5"/>
        <v>6.4224810296114772E-3</v>
      </c>
      <c r="AO20" s="320">
        <f t="shared" ca="1" si="6"/>
        <v>-0.13112171106633486</v>
      </c>
      <c r="AP20" s="320">
        <f t="shared" ca="1" si="7"/>
        <v>-0.25755748955586344</v>
      </c>
      <c r="AQ20" s="291"/>
      <c r="AR20" s="291"/>
      <c r="AS20" s="291"/>
      <c r="AT20" s="308">
        <f t="shared" ca="1" si="8"/>
        <v>6.0454119718133621E-3</v>
      </c>
    </row>
    <row r="21" spans="1:46" x14ac:dyDescent="0.35">
      <c r="A21" s="91" t="s">
        <v>8</v>
      </c>
      <c r="B21" s="91" t="s">
        <v>27</v>
      </c>
      <c r="C21" s="289">
        <f>IFERROR(VLOOKUP(B21,'1'!$C$3:$S$100,8,FALSE),"")</f>
        <v>324495</v>
      </c>
      <c r="D21" s="289">
        <f>IFERROR(VLOOKUP(B21,'2'!$C$3:$S$100,8,FALSE),"")</f>
        <v>326213</v>
      </c>
      <c r="E21" s="289">
        <f t="shared" ca="1" si="10"/>
        <v>327893</v>
      </c>
      <c r="F21" s="289">
        <f t="shared" ca="1" si="10"/>
        <v>328673</v>
      </c>
      <c r="G21" s="289">
        <f t="shared" ca="1" si="10"/>
        <v>329439</v>
      </c>
      <c r="H21" s="289">
        <f t="shared" ca="1" si="10"/>
        <v>330315</v>
      </c>
      <c r="I21" s="289">
        <f t="shared" ca="1" si="10"/>
        <v>334350</v>
      </c>
      <c r="J21" s="289">
        <f t="shared" ca="1" si="10"/>
        <v>339352</v>
      </c>
      <c r="K21" s="289">
        <f t="shared" ca="1" si="10"/>
        <v>346683</v>
      </c>
      <c r="L21" s="289">
        <f t="shared" ca="1" si="10"/>
        <v>344956</v>
      </c>
      <c r="M21" s="289">
        <f t="shared" ca="1" si="10"/>
        <v>311721</v>
      </c>
      <c r="N21" s="289">
        <f t="shared" ca="1" si="10"/>
        <v>317715</v>
      </c>
      <c r="O21" s="289">
        <f t="shared" ca="1" si="9"/>
        <v>324010</v>
      </c>
      <c r="P21" s="289">
        <f t="shared" ca="1" si="9"/>
        <v>330596</v>
      </c>
      <c r="Q21" s="289">
        <f t="shared" ca="1" si="9"/>
        <v>316860</v>
      </c>
      <c r="R21" s="289">
        <f t="shared" ca="1" si="9"/>
        <v>321688</v>
      </c>
      <c r="S21" s="289">
        <f t="shared" ca="1" si="9"/>
        <v>332584</v>
      </c>
      <c r="T21" s="289">
        <f t="shared" ca="1" si="9"/>
        <v>340119</v>
      </c>
      <c r="U21" s="289">
        <f t="shared" ca="1" si="9"/>
        <v>347985</v>
      </c>
      <c r="V21" s="289">
        <f t="shared" ca="1" si="9"/>
        <v>363946</v>
      </c>
      <c r="W21" s="289">
        <f t="shared" ca="1" si="9"/>
        <v>411313</v>
      </c>
      <c r="X21" s="289">
        <f t="shared" ca="1" si="9"/>
        <v>435619</v>
      </c>
      <c r="Y21" s="289">
        <f t="shared" ca="1" si="9"/>
        <v>467584</v>
      </c>
      <c r="Z21" s="289">
        <f t="shared" ca="1" si="9"/>
        <v>508439</v>
      </c>
      <c r="AA21" s="289">
        <f t="shared" ca="1" si="9"/>
        <v>532834</v>
      </c>
      <c r="AB21" s="289">
        <f t="shared" ca="1" si="9"/>
        <v>531098</v>
      </c>
      <c r="AC21" s="289">
        <f t="shared" ca="1" si="9"/>
        <v>523489</v>
      </c>
      <c r="AD21" s="289">
        <f t="shared" ca="1" si="9"/>
        <v>529200</v>
      </c>
      <c r="AE21" s="289">
        <f t="shared" ca="1" si="11"/>
        <v>532295</v>
      </c>
      <c r="AF21" s="289">
        <f t="shared" ca="1" si="11"/>
        <v>524180</v>
      </c>
      <c r="AG21" s="289">
        <f t="shared" ca="1" si="11"/>
        <v>529008</v>
      </c>
      <c r="AH21" s="289">
        <f t="shared" ca="1" si="11"/>
        <v>532414</v>
      </c>
      <c r="AI21" s="289">
        <f t="shared" ca="1" si="11"/>
        <v>541418</v>
      </c>
      <c r="AJ21" s="289">
        <f t="shared" ca="1" si="11"/>
        <v>550487</v>
      </c>
      <c r="AK21" s="289">
        <f t="shared" ca="1" si="11"/>
        <v>564186</v>
      </c>
      <c r="AL21" s="289">
        <f t="shared" ca="1" si="11"/>
        <v>574560</v>
      </c>
      <c r="AM21" s="289">
        <f t="shared" ca="1" si="11"/>
        <v>584549</v>
      </c>
      <c r="AN21" s="320">
        <f t="shared" ca="1" si="5"/>
        <v>5.3172475858677039E-3</v>
      </c>
      <c r="AO21" s="320">
        <f t="shared" ca="1" si="6"/>
        <v>0.58053455522120823</v>
      </c>
      <c r="AP21" s="320">
        <f t="shared" ca="1" si="7"/>
        <v>8.5714285714285632E-2</v>
      </c>
      <c r="AQ21" s="291"/>
      <c r="AR21" s="291"/>
      <c r="AS21" s="291"/>
      <c r="AT21" s="308">
        <f t="shared" ca="1" si="8"/>
        <v>5.1500493663301653E-3</v>
      </c>
    </row>
    <row r="22" spans="1:46" x14ac:dyDescent="0.35">
      <c r="A22" s="91" t="s">
        <v>8</v>
      </c>
      <c r="B22" s="91" t="s">
        <v>28</v>
      </c>
      <c r="C22" s="289">
        <f>IFERROR(VLOOKUP(B22,'1'!$C$3:$S$100,8,FALSE),"")</f>
        <v>531131</v>
      </c>
      <c r="D22" s="289">
        <f>IFERROR(VLOOKUP(B22,'2'!$C$3:$S$100,8,FALSE),"")</f>
        <v>536753</v>
      </c>
      <c r="E22" s="289">
        <f t="shared" ca="1" si="10"/>
        <v>538325</v>
      </c>
      <c r="F22" s="289">
        <f t="shared" ca="1" si="10"/>
        <v>540048</v>
      </c>
      <c r="G22" s="289">
        <f t="shared" ca="1" si="10"/>
        <v>545740</v>
      </c>
      <c r="H22" s="289">
        <f t="shared" ca="1" si="10"/>
        <v>552143</v>
      </c>
      <c r="I22" s="289">
        <f t="shared" ca="1" si="10"/>
        <v>560409</v>
      </c>
      <c r="J22" s="289">
        <f t="shared" ca="1" si="10"/>
        <v>563047</v>
      </c>
      <c r="K22" s="289">
        <f t="shared" ca="1" si="10"/>
        <v>555212</v>
      </c>
      <c r="L22" s="289">
        <f t="shared" ca="1" si="10"/>
        <v>546486</v>
      </c>
      <c r="M22" s="289">
        <f t="shared" ca="1" si="10"/>
        <v>554993</v>
      </c>
      <c r="N22" s="289">
        <f t="shared" ca="1" si="10"/>
        <v>575846</v>
      </c>
      <c r="O22" s="289">
        <f t="shared" ca="1" si="9"/>
        <v>601682</v>
      </c>
      <c r="P22" s="289">
        <f t="shared" ca="1" si="9"/>
        <v>633323</v>
      </c>
      <c r="Q22" s="289">
        <f t="shared" ca="1" si="9"/>
        <v>645447</v>
      </c>
      <c r="R22" s="289">
        <f t="shared" ca="1" si="9"/>
        <v>651443</v>
      </c>
      <c r="S22" s="289">
        <f t="shared" ca="1" si="9"/>
        <v>673530</v>
      </c>
      <c r="T22" s="289">
        <f t="shared" ca="1" si="9"/>
        <v>671751</v>
      </c>
      <c r="U22" s="289">
        <f t="shared" ca="1" si="9"/>
        <v>651577</v>
      </c>
      <c r="V22" s="289">
        <f t="shared" ca="1" si="9"/>
        <v>699897</v>
      </c>
      <c r="W22" s="289">
        <f t="shared" ca="1" si="9"/>
        <v>727780</v>
      </c>
      <c r="X22" s="289">
        <f t="shared" ca="1" si="9"/>
        <v>772992</v>
      </c>
      <c r="Y22" s="289">
        <f t="shared" ca="1" si="9"/>
        <v>791750</v>
      </c>
      <c r="Z22" s="289">
        <f t="shared" ca="1" si="9"/>
        <v>809315</v>
      </c>
      <c r="AA22" s="289">
        <f t="shared" ca="1" si="9"/>
        <v>804755</v>
      </c>
      <c r="AB22" s="289">
        <f t="shared" ca="1" si="9"/>
        <v>798551</v>
      </c>
      <c r="AC22" s="289">
        <f t="shared" ca="1" si="9"/>
        <v>805836</v>
      </c>
      <c r="AD22" s="289">
        <f t="shared" ca="1" si="9"/>
        <v>789716</v>
      </c>
      <c r="AE22" s="289">
        <f t="shared" ca="1" si="11"/>
        <v>783921</v>
      </c>
      <c r="AF22" s="289">
        <f t="shared" ca="1" si="11"/>
        <v>776887</v>
      </c>
      <c r="AG22" s="289">
        <f t="shared" ca="1" si="11"/>
        <v>767959</v>
      </c>
      <c r="AH22" s="289">
        <f t="shared" ca="1" si="11"/>
        <v>758275</v>
      </c>
      <c r="AI22" s="289">
        <f t="shared" ca="1" si="11"/>
        <v>746358</v>
      </c>
      <c r="AJ22" s="289">
        <f t="shared" ca="1" si="11"/>
        <v>735926</v>
      </c>
      <c r="AK22" s="289">
        <f t="shared" ca="1" si="11"/>
        <v>599568</v>
      </c>
      <c r="AL22" s="289">
        <f t="shared" ca="1" si="11"/>
        <v>551230</v>
      </c>
      <c r="AM22" s="289">
        <f t="shared" ca="1" si="11"/>
        <v>512281</v>
      </c>
      <c r="AN22" s="320">
        <f t="shared" ca="1" si="5"/>
        <v>5.1013408290828711E-3</v>
      </c>
      <c r="AO22" s="320">
        <f t="shared" ca="1" si="6"/>
        <v>0.24234200075831658</v>
      </c>
      <c r="AP22" s="320">
        <f t="shared" ca="1" si="7"/>
        <v>-0.30198957599947318</v>
      </c>
      <c r="AQ22" s="291"/>
      <c r="AR22" s="291"/>
      <c r="AS22" s="291"/>
      <c r="AT22" s="308">
        <f t="shared" ca="1" si="8"/>
        <v>6.8849132313131703E-3</v>
      </c>
    </row>
    <row r="23" spans="1:46" x14ac:dyDescent="0.35">
      <c r="A23" s="91" t="s">
        <v>18</v>
      </c>
      <c r="B23" s="91" t="s">
        <v>29</v>
      </c>
      <c r="C23" s="289">
        <f>IFERROR(VLOOKUP(B23,'1'!$C$3:$S$100,8,FALSE),"")</f>
        <v>903</v>
      </c>
      <c r="D23" s="289">
        <f>IFERROR(VLOOKUP(B23,'2'!$C$3:$S$100,8,FALSE),"")</f>
        <v>978</v>
      </c>
      <c r="E23" s="289">
        <f t="shared" ca="1" si="10"/>
        <v>1000</v>
      </c>
      <c r="F23" s="289">
        <f t="shared" ca="1" si="10"/>
        <v>4992</v>
      </c>
      <c r="G23" s="289">
        <f t="shared" ca="1" si="10"/>
        <v>12937</v>
      </c>
      <c r="H23" s="289">
        <f t="shared" ca="1" si="10"/>
        <v>22031</v>
      </c>
      <c r="I23" s="289">
        <f t="shared" ca="1" si="10"/>
        <v>34686</v>
      </c>
      <c r="J23" s="289">
        <f t="shared" ca="1" si="10"/>
        <v>52882</v>
      </c>
      <c r="K23" s="289">
        <f t="shared" ca="1" si="10"/>
        <v>73338</v>
      </c>
      <c r="L23" s="289">
        <f t="shared" ca="1" si="10"/>
        <v>95287</v>
      </c>
      <c r="M23" s="289">
        <f t="shared" ca="1" si="10"/>
        <v>118719</v>
      </c>
      <c r="N23" s="289">
        <f t="shared" ca="1" si="10"/>
        <v>146293</v>
      </c>
      <c r="O23" s="289">
        <f t="shared" ca="1" si="9"/>
        <v>171575</v>
      </c>
      <c r="P23" s="289">
        <f t="shared" ca="1" si="9"/>
        <v>196282</v>
      </c>
      <c r="Q23" s="289">
        <f t="shared" ca="1" si="9"/>
        <v>222375</v>
      </c>
      <c r="R23" s="289">
        <f t="shared" ca="1" si="9"/>
        <v>251465</v>
      </c>
      <c r="S23" s="289">
        <f t="shared" ca="1" si="9"/>
        <v>284539</v>
      </c>
      <c r="T23" s="289">
        <f t="shared" ca="1" si="9"/>
        <v>320464</v>
      </c>
      <c r="U23" s="289">
        <f t="shared" ca="1" si="9"/>
        <v>354200</v>
      </c>
      <c r="V23" s="289">
        <f t="shared" ca="1" si="9"/>
        <v>381804</v>
      </c>
      <c r="W23" s="289">
        <f t="shared" ca="1" si="9"/>
        <v>414566</v>
      </c>
      <c r="X23" s="289">
        <f t="shared" ca="1" si="9"/>
        <v>445565</v>
      </c>
      <c r="Y23" s="289">
        <f t="shared" ca="1" si="9"/>
        <v>463595</v>
      </c>
      <c r="Z23" s="289">
        <f t="shared" ca="1" si="9"/>
        <v>482887</v>
      </c>
      <c r="AA23" s="289">
        <f t="shared" ca="1" si="9"/>
        <v>501162</v>
      </c>
      <c r="AB23" s="289">
        <f t="shared" ca="1" si="9"/>
        <v>518113</v>
      </c>
      <c r="AC23" s="289">
        <f t="shared" ca="1" si="9"/>
        <v>533372</v>
      </c>
      <c r="AD23" s="289">
        <f t="shared" ca="1" si="9"/>
        <v>555259</v>
      </c>
      <c r="AE23" s="289">
        <f t="shared" ca="1" si="11"/>
        <v>486482</v>
      </c>
      <c r="AF23" s="289">
        <f t="shared" ca="1" si="11"/>
        <v>502134</v>
      </c>
      <c r="AG23" s="289">
        <f t="shared" ca="1" si="11"/>
        <v>514296</v>
      </c>
      <c r="AH23" s="289">
        <f t="shared" ca="1" si="11"/>
        <v>525297</v>
      </c>
      <c r="AI23" s="289">
        <f t="shared" ca="1" si="11"/>
        <v>532559</v>
      </c>
      <c r="AJ23" s="289">
        <f t="shared" ca="1" si="11"/>
        <v>539451</v>
      </c>
      <c r="AK23" s="289">
        <f t="shared" ca="1" si="11"/>
        <v>522388</v>
      </c>
      <c r="AL23" s="289">
        <f t="shared" ca="1" si="11"/>
        <v>508863</v>
      </c>
      <c r="AM23" s="289">
        <f t="shared" ca="1" si="11"/>
        <v>494552</v>
      </c>
      <c r="AN23" s="320">
        <f t="shared" ca="1" si="5"/>
        <v>4.7092567500128749E-3</v>
      </c>
      <c r="AO23" s="320">
        <f t="shared" ca="1" si="6"/>
        <v>0.92029507088461604</v>
      </c>
      <c r="AP23" s="320">
        <f t="shared" ca="1" si="7"/>
        <v>-8.3557402941690229E-2</v>
      </c>
      <c r="AQ23" s="291"/>
      <c r="AR23" s="291"/>
      <c r="AS23" s="291"/>
      <c r="AT23" s="308">
        <f t="shared" ca="1" si="8"/>
        <v>5.0468027050887196E-3</v>
      </c>
    </row>
    <row r="24" spans="1:46" x14ac:dyDescent="0.35">
      <c r="A24" s="91" t="s">
        <v>6</v>
      </c>
      <c r="B24" s="91" t="s">
        <v>30</v>
      </c>
      <c r="C24" s="289">
        <f>IFERROR(VLOOKUP(B24,'1'!$C$3:$S$100,8,FALSE),"")</f>
        <v>29662</v>
      </c>
      <c r="D24" s="289">
        <f>IFERROR(VLOOKUP(B24,'2'!$C$3:$S$100,8,FALSE),"")</f>
        <v>42776</v>
      </c>
      <c r="E24" s="289">
        <f t="shared" ca="1" si="10"/>
        <v>58365</v>
      </c>
      <c r="F24" s="289">
        <f t="shared" ca="1" si="10"/>
        <v>72601</v>
      </c>
      <c r="G24" s="289">
        <f t="shared" ca="1" si="10"/>
        <v>87173</v>
      </c>
      <c r="H24" s="289">
        <f t="shared" ca="1" si="10"/>
        <v>102132</v>
      </c>
      <c r="I24" s="289">
        <f t="shared" ca="1" si="10"/>
        <v>115538</v>
      </c>
      <c r="J24" s="289">
        <f t="shared" ca="1" si="10"/>
        <v>128960</v>
      </c>
      <c r="K24" s="289">
        <f t="shared" ca="1" si="10"/>
        <v>141237</v>
      </c>
      <c r="L24" s="289">
        <f t="shared" ca="1" si="10"/>
        <v>155095</v>
      </c>
      <c r="M24" s="289">
        <f t="shared" ca="1" si="10"/>
        <v>169154</v>
      </c>
      <c r="N24" s="289">
        <f t="shared" ca="1" si="10"/>
        <v>186575</v>
      </c>
      <c r="O24" s="289">
        <f t="shared" ca="1" si="9"/>
        <v>195708</v>
      </c>
      <c r="P24" s="289">
        <f t="shared" ca="1" si="9"/>
        <v>198707</v>
      </c>
      <c r="Q24" s="289">
        <f t="shared" ca="1" si="9"/>
        <v>203295</v>
      </c>
      <c r="R24" s="289">
        <f t="shared" ca="1" si="9"/>
        <v>214466</v>
      </c>
      <c r="S24" s="289">
        <f t="shared" ca="1" si="9"/>
        <v>227527</v>
      </c>
      <c r="T24" s="289">
        <f t="shared" ca="1" si="9"/>
        <v>247224</v>
      </c>
      <c r="U24" s="289">
        <f t="shared" ca="1" si="9"/>
        <v>272067</v>
      </c>
      <c r="V24" s="289">
        <f t="shared" ca="1" si="9"/>
        <v>296406</v>
      </c>
      <c r="W24" s="289">
        <f t="shared" ca="1" si="9"/>
        <v>325323</v>
      </c>
      <c r="X24" s="289">
        <f t="shared" ca="1" si="9"/>
        <v>343731</v>
      </c>
      <c r="Y24" s="289">
        <f t="shared" ca="1" si="9"/>
        <v>361531</v>
      </c>
      <c r="Z24" s="289">
        <f t="shared" ca="1" si="9"/>
        <v>377134</v>
      </c>
      <c r="AA24" s="289">
        <f t="shared" ca="1" si="9"/>
        <v>388514</v>
      </c>
      <c r="AB24" s="289">
        <f t="shared" ca="1" si="9"/>
        <v>400776</v>
      </c>
      <c r="AC24" s="289">
        <f t="shared" ca="1" si="9"/>
        <v>405166</v>
      </c>
      <c r="AD24" s="289">
        <f t="shared" ca="1" si="9"/>
        <v>403742</v>
      </c>
      <c r="AE24" s="289">
        <f t="shared" ca="1" si="11"/>
        <v>401742</v>
      </c>
      <c r="AF24" s="289">
        <f t="shared" ca="1" si="11"/>
        <v>400063</v>
      </c>
      <c r="AG24" s="289">
        <f t="shared" ca="1" si="11"/>
        <v>398453</v>
      </c>
      <c r="AH24" s="289">
        <f t="shared" ca="1" si="11"/>
        <v>397362</v>
      </c>
      <c r="AI24" s="289">
        <f t="shared" ca="1" si="11"/>
        <v>393789</v>
      </c>
      <c r="AJ24" s="289">
        <f t="shared" ca="1" si="11"/>
        <v>391538</v>
      </c>
      <c r="AK24" s="289">
        <f t="shared" ca="1" si="11"/>
        <v>388917</v>
      </c>
      <c r="AL24" s="289">
        <f t="shared" ca="1" si="11"/>
        <v>385372</v>
      </c>
      <c r="AM24" s="289">
        <f t="shared" ca="1" si="11"/>
        <v>382768</v>
      </c>
      <c r="AN24" s="320">
        <f t="shared" ca="1" si="5"/>
        <v>3.5664131451214999E-3</v>
      </c>
      <c r="AO24" s="320">
        <f t="shared" ca="1" si="6"/>
        <v>0.75847919950015386</v>
      </c>
      <c r="AP24" s="320">
        <f t="shared" ca="1" si="7"/>
        <v>-4.5499353547562515E-2</v>
      </c>
      <c r="AQ24" s="291"/>
      <c r="AR24" s="291"/>
      <c r="AS24" s="291"/>
      <c r="AT24" s="308">
        <f t="shared" ca="1" si="8"/>
        <v>3.6630111679189161E-3</v>
      </c>
    </row>
    <row r="25" spans="1:46" x14ac:dyDescent="0.35">
      <c r="A25" s="91" t="s">
        <v>8</v>
      </c>
      <c r="B25" s="91" t="s">
        <v>31</v>
      </c>
      <c r="C25" s="289">
        <f>IFERROR(VLOOKUP(B25,'1'!$C$3:$S$100,8,FALSE),"")</f>
        <v>153425</v>
      </c>
      <c r="D25" s="289">
        <f>IFERROR(VLOOKUP(B25,'2'!$C$3:$S$100,8,FALSE),"")</f>
        <v>154183</v>
      </c>
      <c r="E25" s="289">
        <f t="shared" ca="1" si="10"/>
        <v>154342</v>
      </c>
      <c r="F25" s="289">
        <f t="shared" ca="1" si="10"/>
        <v>154353</v>
      </c>
      <c r="G25" s="289">
        <f t="shared" ca="1" si="10"/>
        <v>155411</v>
      </c>
      <c r="H25" s="289">
        <f t="shared" ca="1" si="10"/>
        <v>156312</v>
      </c>
      <c r="I25" s="289">
        <f t="shared" ca="1" si="10"/>
        <v>157121</v>
      </c>
      <c r="J25" s="289">
        <f t="shared" ca="1" si="10"/>
        <v>163346</v>
      </c>
      <c r="K25" s="289">
        <f t="shared" ca="1" si="10"/>
        <v>160881</v>
      </c>
      <c r="L25" s="289">
        <f t="shared" ca="1" si="10"/>
        <v>158707</v>
      </c>
      <c r="M25" s="289">
        <f t="shared" ca="1" si="10"/>
        <v>161962</v>
      </c>
      <c r="N25" s="289">
        <f t="shared" ca="1" si="10"/>
        <v>156120</v>
      </c>
      <c r="O25" s="289">
        <f t="shared" ca="1" si="9"/>
        <v>154234</v>
      </c>
      <c r="P25" s="289">
        <f t="shared" ca="1" si="9"/>
        <v>159407</v>
      </c>
      <c r="Q25" s="289">
        <f t="shared" ca="1" si="9"/>
        <v>170304</v>
      </c>
      <c r="R25" s="289">
        <f t="shared" ca="1" si="9"/>
        <v>169683</v>
      </c>
      <c r="S25" s="289">
        <f t="shared" ca="1" si="9"/>
        <v>169845</v>
      </c>
      <c r="T25" s="289">
        <f t="shared" ca="1" si="9"/>
        <v>170135</v>
      </c>
      <c r="U25" s="289">
        <f t="shared" ca="1" si="9"/>
        <v>170536</v>
      </c>
      <c r="V25" s="289">
        <f t="shared" ca="1" si="9"/>
        <v>171001</v>
      </c>
      <c r="W25" s="289">
        <f t="shared" ca="1" si="9"/>
        <v>177001</v>
      </c>
      <c r="X25" s="289">
        <f t="shared" ca="1" si="9"/>
        <v>181869</v>
      </c>
      <c r="Y25" s="289">
        <f t="shared" ca="1" si="9"/>
        <v>184416</v>
      </c>
      <c r="Z25" s="289">
        <f t="shared" ca="1" si="9"/>
        <v>185763</v>
      </c>
      <c r="AA25" s="289">
        <f t="shared" ca="1" si="9"/>
        <v>199110</v>
      </c>
      <c r="AB25" s="289">
        <f t="shared" ca="1" si="9"/>
        <v>218582</v>
      </c>
      <c r="AC25" s="289">
        <f t="shared" ca="1" si="9"/>
        <v>222325</v>
      </c>
      <c r="AD25" s="289">
        <f t="shared" ca="1" si="9"/>
        <v>222890</v>
      </c>
      <c r="AE25" s="289">
        <f t="shared" ca="1" si="11"/>
        <v>226552</v>
      </c>
      <c r="AF25" s="289">
        <f t="shared" ca="1" si="11"/>
        <v>237766</v>
      </c>
      <c r="AG25" s="289">
        <f t="shared" ca="1" si="11"/>
        <v>246302</v>
      </c>
      <c r="AH25" s="289">
        <f t="shared" ca="1" si="11"/>
        <v>256683</v>
      </c>
      <c r="AI25" s="289">
        <f t="shared" ca="1" si="11"/>
        <v>265112</v>
      </c>
      <c r="AJ25" s="289">
        <f t="shared" ca="1" si="11"/>
        <v>274473</v>
      </c>
      <c r="AK25" s="289">
        <f t="shared" ca="1" si="11"/>
        <v>280912</v>
      </c>
      <c r="AL25" s="289">
        <f t="shared" ca="1" si="11"/>
        <v>282514</v>
      </c>
      <c r="AM25" s="289">
        <f t="shared" ca="1" si="11"/>
        <v>282701</v>
      </c>
      <c r="AN25" s="320">
        <f t="shared" ca="1" si="5"/>
        <v>2.6145169946982538E-3</v>
      </c>
      <c r="AO25" s="320">
        <f t="shared" ca="1" si="6"/>
        <v>9.476494404271496E-2</v>
      </c>
      <c r="AP25" s="320">
        <f t="shared" ca="1" si="7"/>
        <v>0.26750415002916239</v>
      </c>
      <c r="AQ25" s="291"/>
      <c r="AR25" s="291"/>
      <c r="AS25" s="291"/>
      <c r="AT25" s="308">
        <f t="shared" ca="1" si="8"/>
        <v>2.567816314871631E-3</v>
      </c>
    </row>
    <row r="26" spans="1:46" x14ac:dyDescent="0.35">
      <c r="A26" s="91" t="s">
        <v>18</v>
      </c>
      <c r="B26" s="91" t="s">
        <v>32</v>
      </c>
      <c r="C26" s="289">
        <f>IFERROR(VLOOKUP(B26,'1'!$C$3:$S$100,8,FALSE),"")</f>
        <v>2561499</v>
      </c>
      <c r="D26" s="289">
        <f>IFERROR(VLOOKUP(B26,'2'!$C$3:$S$100,8,FALSE),"")</f>
        <v>2554833</v>
      </c>
      <c r="E26" s="289">
        <f t="shared" ca="1" si="10"/>
        <v>2551485</v>
      </c>
      <c r="F26" s="289">
        <f t="shared" ca="1" si="10"/>
        <v>2550891</v>
      </c>
      <c r="G26" s="289">
        <f t="shared" ca="1" si="10"/>
        <v>2550537</v>
      </c>
      <c r="H26" s="289">
        <f t="shared" ca="1" si="10"/>
        <v>2556297</v>
      </c>
      <c r="I26" s="289">
        <f t="shared" ca="1" si="10"/>
        <v>2545671</v>
      </c>
      <c r="J26" s="289">
        <f t="shared" ca="1" si="10"/>
        <v>2561253</v>
      </c>
      <c r="K26" s="289">
        <f t="shared" ca="1" si="10"/>
        <v>2466201</v>
      </c>
      <c r="L26" s="289">
        <f t="shared" ca="1" si="10"/>
        <v>2472875</v>
      </c>
      <c r="M26" s="289">
        <f t="shared" ca="1" si="10"/>
        <v>2482096</v>
      </c>
      <c r="N26" s="289">
        <f t="shared" ca="1" si="10"/>
        <v>2487796</v>
      </c>
      <c r="O26" s="289">
        <f t="shared" ca="1" si="9"/>
        <v>2477654</v>
      </c>
      <c r="P26" s="289">
        <f t="shared" ca="1" si="9"/>
        <v>2217801</v>
      </c>
      <c r="Q26" s="289">
        <f t="shared" ca="1" si="9"/>
        <v>162478</v>
      </c>
      <c r="R26" s="289">
        <f t="shared" ca="1" si="9"/>
        <v>165190</v>
      </c>
      <c r="S26" s="289">
        <f t="shared" ca="1" si="9"/>
        <v>162150</v>
      </c>
      <c r="T26" s="289">
        <f t="shared" ca="1" si="9"/>
        <v>164045</v>
      </c>
      <c r="U26" s="289">
        <f t="shared" ca="1" si="9"/>
        <v>167225</v>
      </c>
      <c r="V26" s="289">
        <f t="shared" ca="1" si="9"/>
        <v>170006</v>
      </c>
      <c r="W26" s="289">
        <f t="shared" ca="1" si="9"/>
        <v>170993</v>
      </c>
      <c r="X26" s="289">
        <f t="shared" ca="1" si="9"/>
        <v>171138</v>
      </c>
      <c r="Y26" s="289">
        <f t="shared" ca="1" si="9"/>
        <v>178479</v>
      </c>
      <c r="Z26" s="289">
        <f t="shared" ca="1" si="9"/>
        <v>184466</v>
      </c>
      <c r="AA26" s="289">
        <f t="shared" ca="1" si="9"/>
        <v>187775</v>
      </c>
      <c r="AB26" s="289">
        <f t="shared" ca="1" si="9"/>
        <v>191852</v>
      </c>
      <c r="AC26" s="289">
        <f t="shared" ca="1" si="9"/>
        <v>198348</v>
      </c>
      <c r="AD26" s="289">
        <f t="shared" ca="1" si="9"/>
        <v>202096</v>
      </c>
      <c r="AE26" s="289">
        <f t="shared" ca="1" si="11"/>
        <v>201473</v>
      </c>
      <c r="AF26" s="289">
        <f t="shared" ca="1" si="11"/>
        <v>205639</v>
      </c>
      <c r="AG26" s="289">
        <f t="shared" ca="1" si="11"/>
        <v>208285</v>
      </c>
      <c r="AH26" s="289">
        <f t="shared" ca="1" si="11"/>
        <v>211653</v>
      </c>
      <c r="AI26" s="289">
        <f t="shared" ca="1" si="11"/>
        <v>212732</v>
      </c>
      <c r="AJ26" s="289">
        <f t="shared" ca="1" si="11"/>
        <v>217205</v>
      </c>
      <c r="AK26" s="289">
        <f t="shared" ca="1" si="11"/>
        <v>220699</v>
      </c>
      <c r="AL26" s="289">
        <f t="shared" ca="1" si="11"/>
        <v>223969</v>
      </c>
      <c r="AM26" s="289">
        <f t="shared" ca="1" si="11"/>
        <v>227866</v>
      </c>
      <c r="AN26" s="320">
        <f t="shared" ca="1" si="5"/>
        <v>2.0727141196031813E-3</v>
      </c>
      <c r="AO26" s="320">
        <f t="shared" ca="1" si="6"/>
        <v>0.11668987226829719</v>
      </c>
      <c r="AP26" s="320">
        <f t="shared" ca="1" si="7"/>
        <v>0.10823074182566694</v>
      </c>
      <c r="AQ26" s="291"/>
      <c r="AR26" s="291"/>
      <c r="AS26" s="291"/>
      <c r="AT26" s="308">
        <f t="shared" ca="1" si="8"/>
        <v>2.0320488451384747E-3</v>
      </c>
    </row>
    <row r="27" spans="1:46" x14ac:dyDescent="0.35">
      <c r="A27" s="91" t="s">
        <v>6</v>
      </c>
      <c r="B27" s="91" t="s">
        <v>33</v>
      </c>
      <c r="C27" s="289">
        <f>IFERROR(VLOOKUP(B27,'1'!$C$3:$S$100,8,FALSE),"")</f>
        <v>0</v>
      </c>
      <c r="D27" s="289">
        <f>IFERROR(VLOOKUP(B27,'2'!$C$3:$S$100,8,FALSE),"")</f>
        <v>0</v>
      </c>
      <c r="E27" s="289">
        <f t="shared" ca="1" si="10"/>
        <v>0</v>
      </c>
      <c r="F27" s="289" t="str">
        <f t="shared" ca="1" si="10"/>
        <v/>
      </c>
      <c r="G27" s="289">
        <f t="shared" ca="1" si="10"/>
        <v>0</v>
      </c>
      <c r="H27" s="289">
        <f t="shared" ca="1" si="10"/>
        <v>0</v>
      </c>
      <c r="I27" s="289">
        <f t="shared" ca="1" si="10"/>
        <v>0</v>
      </c>
      <c r="J27" s="289">
        <f t="shared" ca="1" si="10"/>
        <v>0</v>
      </c>
      <c r="K27" s="289">
        <f t="shared" ca="1" si="10"/>
        <v>0</v>
      </c>
      <c r="L27" s="289">
        <f t="shared" ca="1" si="10"/>
        <v>0</v>
      </c>
      <c r="M27" s="289">
        <f t="shared" ca="1" si="10"/>
        <v>0</v>
      </c>
      <c r="N27" s="289">
        <f t="shared" ca="1" si="10"/>
        <v>158</v>
      </c>
      <c r="O27" s="289">
        <f t="shared" ca="1" si="9"/>
        <v>1400</v>
      </c>
      <c r="P27" s="289">
        <f t="shared" ca="1" si="9"/>
        <v>3421</v>
      </c>
      <c r="Q27" s="289">
        <f t="shared" ca="1" si="9"/>
        <v>6460</v>
      </c>
      <c r="R27" s="289">
        <f t="shared" ca="1" si="9"/>
        <v>10354</v>
      </c>
      <c r="S27" s="289">
        <f t="shared" ca="1" si="9"/>
        <v>15821</v>
      </c>
      <c r="T27" s="289">
        <f t="shared" ca="1" si="9"/>
        <v>21721</v>
      </c>
      <c r="U27" s="289">
        <f t="shared" ca="1" si="9"/>
        <v>28136</v>
      </c>
      <c r="V27" s="289">
        <f t="shared" ca="1" si="9"/>
        <v>34806</v>
      </c>
      <c r="W27" s="289">
        <f t="shared" ca="1" si="9"/>
        <v>38831</v>
      </c>
      <c r="X27" s="289">
        <f t="shared" ca="1" si="9"/>
        <v>43632</v>
      </c>
      <c r="Y27" s="289">
        <f t="shared" ca="1" si="9"/>
        <v>48585</v>
      </c>
      <c r="Z27" s="289">
        <f t="shared" ca="1" si="9"/>
        <v>57482</v>
      </c>
      <c r="AA27" s="289">
        <f t="shared" ca="1" si="9"/>
        <v>65439</v>
      </c>
      <c r="AB27" s="289">
        <f t="shared" ca="1" si="9"/>
        <v>75992</v>
      </c>
      <c r="AC27" s="289">
        <f t="shared" ca="1" si="9"/>
        <v>83114</v>
      </c>
      <c r="AD27" s="289">
        <f t="shared" ca="1" si="9"/>
        <v>90439</v>
      </c>
      <c r="AE27" s="289">
        <f t="shared" ca="1" si="11"/>
        <v>104120</v>
      </c>
      <c r="AF27" s="289">
        <f t="shared" ca="1" si="11"/>
        <v>110860</v>
      </c>
      <c r="AG27" s="289">
        <f t="shared" ca="1" si="11"/>
        <v>118639</v>
      </c>
      <c r="AH27" s="289">
        <f t="shared" ca="1" si="11"/>
        <v>127534</v>
      </c>
      <c r="AI27" s="289">
        <f t="shared" ca="1" si="11"/>
        <v>133306</v>
      </c>
      <c r="AJ27" s="289">
        <f t="shared" ca="1" si="11"/>
        <v>140107</v>
      </c>
      <c r="AK27" s="289">
        <f t="shared" ca="1" si="11"/>
        <v>148121</v>
      </c>
      <c r="AL27" s="289">
        <f t="shared" ca="1" si="11"/>
        <v>153576</v>
      </c>
      <c r="AM27" s="289">
        <f t="shared" ca="1" si="11"/>
        <v>156506</v>
      </c>
      <c r="AN27" s="320">
        <f t="shared" ca="1" si="5"/>
        <v>1.4212642983277961E-3</v>
      </c>
      <c r="AO27" s="320">
        <f t="shared" ca="1" si="6"/>
        <v>4.5516708518446976</v>
      </c>
      <c r="AP27" s="320">
        <f t="shared" ca="1" si="7"/>
        <v>0.6981169628147148</v>
      </c>
      <c r="AQ27" s="291"/>
      <c r="AR27" s="291"/>
      <c r="AS27" s="291"/>
      <c r="AT27" s="308">
        <f t="shared" ca="1" si="8"/>
        <v>1.3107629545628153E-3</v>
      </c>
    </row>
    <row r="28" spans="1:46" x14ac:dyDescent="0.35">
      <c r="A28" s="91" t="s">
        <v>6</v>
      </c>
      <c r="B28" s="91" t="s">
        <v>34</v>
      </c>
      <c r="C28" s="289">
        <f>IFERROR(VLOOKUP(B28,'1'!$C$3:$S$100,8,FALSE),"")</f>
        <v>82903</v>
      </c>
      <c r="D28" s="289">
        <f>IFERROR(VLOOKUP(B28,'2'!$C$3:$S$100,8,FALSE),"")</f>
        <v>81208</v>
      </c>
      <c r="E28" s="289">
        <f t="shared" ca="1" si="10"/>
        <v>82096</v>
      </c>
      <c r="F28" s="289">
        <f t="shared" ca="1" si="10"/>
        <v>82098</v>
      </c>
      <c r="G28" s="289">
        <f t="shared" ca="1" si="10"/>
        <v>81550</v>
      </c>
      <c r="H28" s="289">
        <f t="shared" ca="1" si="10"/>
        <v>81054</v>
      </c>
      <c r="I28" s="289">
        <f t="shared" ca="1" si="10"/>
        <v>81101</v>
      </c>
      <c r="J28" s="289">
        <f t="shared" ca="1" si="10"/>
        <v>81315</v>
      </c>
      <c r="K28" s="289">
        <f t="shared" ca="1" si="10"/>
        <v>83010</v>
      </c>
      <c r="L28" s="289">
        <f t="shared" ca="1" si="10"/>
        <v>84034</v>
      </c>
      <c r="M28" s="289">
        <f t="shared" ca="1" si="10"/>
        <v>83903</v>
      </c>
      <c r="N28" s="289">
        <f t="shared" ca="1" si="10"/>
        <v>86146</v>
      </c>
      <c r="O28" s="289">
        <f t="shared" ca="1" si="9"/>
        <v>87500</v>
      </c>
      <c r="P28" s="289">
        <f t="shared" ca="1" si="9"/>
        <v>83312</v>
      </c>
      <c r="Q28" s="289">
        <f t="shared" ca="1" si="9"/>
        <v>77297</v>
      </c>
      <c r="R28" s="289">
        <f t="shared" ca="1" si="9"/>
        <v>86892</v>
      </c>
      <c r="S28" s="289">
        <f t="shared" ca="1" si="9"/>
        <v>94720</v>
      </c>
      <c r="T28" s="289">
        <f t="shared" ca="1" si="9"/>
        <v>102634</v>
      </c>
      <c r="U28" s="289">
        <f t="shared" ca="1" si="9"/>
        <v>102123</v>
      </c>
      <c r="V28" s="289">
        <f t="shared" ca="1" si="9"/>
        <v>106283</v>
      </c>
      <c r="W28" s="289">
        <f t="shared" ca="1" si="9"/>
        <v>108040</v>
      </c>
      <c r="X28" s="289">
        <f t="shared" ca="1" si="9"/>
        <v>109695</v>
      </c>
      <c r="Y28" s="289">
        <f t="shared" ca="1" si="9"/>
        <v>110095</v>
      </c>
      <c r="Z28" s="289">
        <f t="shared" ca="1" si="9"/>
        <v>113355</v>
      </c>
      <c r="AA28" s="289">
        <f t="shared" ca="1" si="9"/>
        <v>115879</v>
      </c>
      <c r="AB28" s="289">
        <f t="shared" ca="1" si="9"/>
        <v>117340</v>
      </c>
      <c r="AC28" s="289">
        <f t="shared" ca="1" si="9"/>
        <v>117580</v>
      </c>
      <c r="AD28" s="289">
        <f t="shared" ca="1" si="9"/>
        <v>118333</v>
      </c>
      <c r="AE28" s="289">
        <f t="shared" ca="1" si="11"/>
        <v>120028</v>
      </c>
      <c r="AF28" s="289">
        <f t="shared" ca="1" si="11"/>
        <v>120788</v>
      </c>
      <c r="AG28" s="289">
        <f t="shared" ca="1" si="11"/>
        <v>121476</v>
      </c>
      <c r="AH28" s="289">
        <f t="shared" ca="1" si="11"/>
        <v>122738</v>
      </c>
      <c r="AI28" s="289">
        <f t="shared" ca="1" si="11"/>
        <v>123424</v>
      </c>
      <c r="AJ28" s="289">
        <f t="shared" ca="1" si="11"/>
        <v>123943</v>
      </c>
      <c r="AK28" s="289">
        <f t="shared" ca="1" si="11"/>
        <v>124706</v>
      </c>
      <c r="AL28" s="289">
        <f t="shared" ca="1" si="11"/>
        <v>125283</v>
      </c>
      <c r="AM28" s="289">
        <f t="shared" ca="1" si="11"/>
        <v>127230</v>
      </c>
      <c r="AN28" s="320">
        <f t="shared" ca="1" si="5"/>
        <v>1.1594276129564599E-3</v>
      </c>
      <c r="AO28" s="320">
        <f t="shared" ca="1" si="6"/>
        <v>0.30455047645352851</v>
      </c>
      <c r="AP28" s="320">
        <f t="shared" ca="1" si="7"/>
        <v>5.8732559810027674E-2</v>
      </c>
      <c r="AQ28" s="291"/>
      <c r="AR28" s="291"/>
      <c r="AS28" s="291"/>
      <c r="AT28" s="308">
        <f t="shared" ca="1" si="8"/>
        <v>1.1595415851983057E-3</v>
      </c>
    </row>
    <row r="29" spans="1:46" x14ac:dyDescent="0.35">
      <c r="A29" s="91" t="s">
        <v>8</v>
      </c>
      <c r="B29" s="91" t="s">
        <v>35</v>
      </c>
      <c r="C29" s="289">
        <f>IFERROR(VLOOKUP(B29,'1'!$C$3:$S$100,8,FALSE),"")</f>
        <v>167064</v>
      </c>
      <c r="D29" s="289">
        <f>IFERROR(VLOOKUP(B29,'2'!$C$3:$S$100,8,FALSE),"")</f>
        <v>166998</v>
      </c>
      <c r="E29" s="289">
        <f t="shared" ca="1" si="10"/>
        <v>166751</v>
      </c>
      <c r="F29" s="289">
        <f t="shared" ca="1" si="10"/>
        <v>165625</v>
      </c>
      <c r="G29" s="289">
        <f t="shared" ca="1" si="10"/>
        <v>165929</v>
      </c>
      <c r="H29" s="289">
        <f t="shared" ca="1" si="10"/>
        <v>169240</v>
      </c>
      <c r="I29" s="289">
        <f t="shared" ca="1" si="10"/>
        <v>161832</v>
      </c>
      <c r="J29" s="289">
        <f t="shared" ca="1" si="10"/>
        <v>150601</v>
      </c>
      <c r="K29" s="289">
        <f t="shared" ca="1" si="10"/>
        <v>138964</v>
      </c>
      <c r="L29" s="289">
        <f t="shared" ca="1" si="10"/>
        <v>84114</v>
      </c>
      <c r="M29" s="289">
        <f t="shared" ca="1" si="10"/>
        <v>86053</v>
      </c>
      <c r="N29" s="289">
        <f t="shared" ca="1" si="10"/>
        <v>84378</v>
      </c>
      <c r="O29" s="289">
        <f t="shared" ca="1" si="9"/>
        <v>84722</v>
      </c>
      <c r="P29" s="289">
        <f t="shared" ca="1" si="9"/>
        <v>84801</v>
      </c>
      <c r="Q29" s="289">
        <f t="shared" ca="1" si="9"/>
        <v>77101</v>
      </c>
      <c r="R29" s="289">
        <f t="shared" ca="1" si="9"/>
        <v>77006</v>
      </c>
      <c r="S29" s="289">
        <f t="shared" ca="1" si="9"/>
        <v>77016</v>
      </c>
      <c r="T29" s="289">
        <f t="shared" ca="1" si="9"/>
        <v>74827</v>
      </c>
      <c r="U29" s="289">
        <f t="shared" ca="1" si="9"/>
        <v>74798</v>
      </c>
      <c r="V29" s="289">
        <f t="shared" ca="1" si="9"/>
        <v>75040</v>
      </c>
      <c r="W29" s="289">
        <f t="shared" ca="1" si="9"/>
        <v>70929</v>
      </c>
      <c r="X29" s="289">
        <f t="shared" ca="1" si="9"/>
        <v>71490</v>
      </c>
      <c r="Y29" s="289">
        <f t="shared" ca="1" si="9"/>
        <v>72537</v>
      </c>
      <c r="Z29" s="289">
        <f t="shared" ca="1" si="9"/>
        <v>73371</v>
      </c>
      <c r="AA29" s="289">
        <f t="shared" ca="1" si="9"/>
        <v>74400</v>
      </c>
      <c r="AB29" s="289">
        <f t="shared" ca="1" si="9"/>
        <v>75310</v>
      </c>
      <c r="AC29" s="289">
        <f t="shared" ca="1" si="9"/>
        <v>75579</v>
      </c>
      <c r="AD29" s="289">
        <f t="shared" ca="1" si="9"/>
        <v>75738</v>
      </c>
      <c r="AE29" s="289">
        <f t="shared" ca="1" si="11"/>
        <v>75336</v>
      </c>
      <c r="AF29" s="289">
        <f t="shared" ca="1" si="11"/>
        <v>75038</v>
      </c>
      <c r="AG29" s="289">
        <f t="shared" ca="1" si="11"/>
        <v>74540</v>
      </c>
      <c r="AH29" s="289">
        <f t="shared" ca="1" si="11"/>
        <v>74313</v>
      </c>
      <c r="AI29" s="289">
        <f t="shared" ca="1" si="11"/>
        <v>73940</v>
      </c>
      <c r="AJ29" s="289">
        <f t="shared" ca="1" si="11"/>
        <v>74208</v>
      </c>
      <c r="AK29" s="289">
        <f t="shared" ca="1" si="11"/>
        <v>74236</v>
      </c>
      <c r="AL29" s="289">
        <f t="shared" ca="1" si="11"/>
        <v>73696</v>
      </c>
      <c r="AM29" s="289">
        <f t="shared" ca="1" si="11"/>
        <v>72345</v>
      </c>
      <c r="AN29" s="320">
        <f t="shared" ca="1" si="5"/>
        <v>6.8201733167659834E-4</v>
      </c>
      <c r="AO29" s="320">
        <f t="shared" ca="1" si="6"/>
        <v>-4.7204113965145567E-2</v>
      </c>
      <c r="AP29" s="320">
        <f t="shared" ca="1" si="7"/>
        <v>-2.6961366817185528E-2</v>
      </c>
      <c r="AQ29" s="291"/>
      <c r="AR29" s="291"/>
      <c r="AS29" s="291"/>
      <c r="AT29" s="308">
        <f t="shared" ca="1" si="8"/>
        <v>6.9424866232377684E-4</v>
      </c>
    </row>
    <row r="30" spans="1:46" x14ac:dyDescent="0.35">
      <c r="A30" s="91" t="s">
        <v>21</v>
      </c>
      <c r="B30" s="91" t="s">
        <v>36</v>
      </c>
      <c r="C30" s="289">
        <f>IFERROR(VLOOKUP(B30,'1'!$C$3:$S$100,8,FALSE),"")</f>
        <v>0</v>
      </c>
      <c r="D30" s="289">
        <f>IFERROR(VLOOKUP(B30,'2'!$C$3:$S$100,8,FALSE),"")</f>
        <v>0</v>
      </c>
      <c r="E30" s="289">
        <f t="shared" ca="1" si="10"/>
        <v>0</v>
      </c>
      <c r="F30" s="289">
        <f t="shared" ca="1" si="10"/>
        <v>0</v>
      </c>
      <c r="G30" s="289">
        <f t="shared" ca="1" si="10"/>
        <v>0</v>
      </c>
      <c r="H30" s="289">
        <f t="shared" ca="1" si="10"/>
        <v>0</v>
      </c>
      <c r="I30" s="289">
        <f t="shared" ca="1" si="10"/>
        <v>0</v>
      </c>
      <c r="J30" s="289">
        <f t="shared" ca="1" si="10"/>
        <v>0</v>
      </c>
      <c r="K30" s="289">
        <f t="shared" ca="1" si="10"/>
        <v>0</v>
      </c>
      <c r="L30" s="289">
        <f t="shared" ca="1" si="10"/>
        <v>0</v>
      </c>
      <c r="M30" s="289">
        <f t="shared" ca="1" si="10"/>
        <v>0</v>
      </c>
      <c r="N30" s="289">
        <f t="shared" ca="1" si="10"/>
        <v>0</v>
      </c>
      <c r="O30" s="289">
        <f t="shared" ca="1" si="9"/>
        <v>0</v>
      </c>
      <c r="P30" s="289">
        <f t="shared" ca="1" si="9"/>
        <v>0</v>
      </c>
      <c r="Q30" s="289">
        <f t="shared" ca="1" si="9"/>
        <v>0</v>
      </c>
      <c r="R30" s="289">
        <f t="shared" ca="1" si="9"/>
        <v>0</v>
      </c>
      <c r="S30" s="289">
        <f t="shared" ca="1" si="9"/>
        <v>0</v>
      </c>
      <c r="T30" s="289">
        <f t="shared" ca="1" si="9"/>
        <v>0</v>
      </c>
      <c r="U30" s="289">
        <f t="shared" ca="1" si="9"/>
        <v>0</v>
      </c>
      <c r="V30" s="289">
        <f t="shared" ca="1" si="9"/>
        <v>0</v>
      </c>
      <c r="W30" s="289">
        <f t="shared" ca="1" si="9"/>
        <v>68</v>
      </c>
      <c r="X30" s="289">
        <f t="shared" ca="1" si="9"/>
        <v>99</v>
      </c>
      <c r="Y30" s="289">
        <f t="shared" ca="1" si="9"/>
        <v>135</v>
      </c>
      <c r="Z30" s="289">
        <f t="shared" ca="1" si="9"/>
        <v>137</v>
      </c>
      <c r="AA30" s="289">
        <f t="shared" ca="1" si="9"/>
        <v>243</v>
      </c>
      <c r="AB30" s="289">
        <f t="shared" ca="1" si="9"/>
        <v>424</v>
      </c>
      <c r="AC30" s="289">
        <f t="shared" ca="1" si="9"/>
        <v>377</v>
      </c>
      <c r="AD30" s="289">
        <f t="shared" ca="1" si="9"/>
        <v>380</v>
      </c>
      <c r="AE30" s="289">
        <f t="shared" ca="1" si="11"/>
        <v>384</v>
      </c>
      <c r="AF30" s="289">
        <f t="shared" ca="1" si="11"/>
        <v>392</v>
      </c>
      <c r="AG30" s="289">
        <f t="shared" ca="1" si="11"/>
        <v>508</v>
      </c>
      <c r="AH30" s="289">
        <f t="shared" ca="1" si="11"/>
        <v>543</v>
      </c>
      <c r="AI30" s="289">
        <f t="shared" ca="1" si="11"/>
        <v>938</v>
      </c>
      <c r="AJ30" s="289">
        <f t="shared" ca="1" si="11"/>
        <v>4338</v>
      </c>
      <c r="AK30" s="289">
        <f t="shared" ca="1" si="11"/>
        <v>27208</v>
      </c>
      <c r="AL30" s="289">
        <f t="shared" ca="1" si="11"/>
        <v>66268</v>
      </c>
      <c r="AM30" s="289">
        <f t="shared" ca="1" si="11"/>
        <v>105346</v>
      </c>
      <c r="AN30" s="320">
        <f t="shared" ca="1" si="5"/>
        <v>6.1327513753181746E-4</v>
      </c>
      <c r="AO30" s="320" t="e">
        <f t="shared" ca="1" si="6"/>
        <v>#DIV/0!</v>
      </c>
      <c r="AP30" s="320">
        <f t="shared" ca="1" si="7"/>
        <v>173.38947368421051</v>
      </c>
      <c r="AQ30" s="291"/>
      <c r="AR30" s="291"/>
      <c r="AS30" s="291"/>
      <c r="AT30" s="308">
        <f t="shared" ca="1" si="8"/>
        <v>4.0583908704729188E-5</v>
      </c>
    </row>
    <row r="31" spans="1:46" x14ac:dyDescent="0.35">
      <c r="A31" s="91" t="s">
        <v>8</v>
      </c>
      <c r="B31" s="91" t="s">
        <v>37</v>
      </c>
      <c r="C31" s="289">
        <f>IFERROR(VLOOKUP(B31,'1'!$C$3:$S$100,8,FALSE),"")</f>
        <v>71247</v>
      </c>
      <c r="D31" s="289">
        <f>IFERROR(VLOOKUP(B31,'2'!$C$3:$S$100,8,FALSE),"")</f>
        <v>72477</v>
      </c>
      <c r="E31" s="289">
        <f t="shared" ca="1" si="10"/>
        <v>74083</v>
      </c>
      <c r="F31" s="289">
        <f t="shared" ca="1" si="10"/>
        <v>74442</v>
      </c>
      <c r="G31" s="289">
        <f t="shared" ca="1" si="10"/>
        <v>76019</v>
      </c>
      <c r="H31" s="289">
        <f t="shared" ca="1" si="10"/>
        <v>77236</v>
      </c>
      <c r="I31" s="289">
        <f t="shared" ca="1" si="10"/>
        <v>78878</v>
      </c>
      <c r="J31" s="289">
        <f t="shared" ca="1" si="10"/>
        <v>80651</v>
      </c>
      <c r="K31" s="289">
        <f t="shared" ca="1" si="10"/>
        <v>83125</v>
      </c>
      <c r="L31" s="289">
        <f t="shared" ca="1" si="10"/>
        <v>72693</v>
      </c>
      <c r="M31" s="289">
        <f t="shared" ca="1" si="10"/>
        <v>74221</v>
      </c>
      <c r="N31" s="289">
        <f t="shared" ca="1" si="10"/>
        <v>75520</v>
      </c>
      <c r="O31" s="289">
        <f t="shared" ca="1" si="9"/>
        <v>77361</v>
      </c>
      <c r="P31" s="289">
        <f t="shared" ca="1" si="9"/>
        <v>79323</v>
      </c>
      <c r="Q31" s="289">
        <f t="shared" ca="1" si="9"/>
        <v>79819</v>
      </c>
      <c r="R31" s="289">
        <f t="shared" ca="1" si="9"/>
        <v>80989</v>
      </c>
      <c r="S31" s="289">
        <f t="shared" ca="1" si="9"/>
        <v>81323</v>
      </c>
      <c r="T31" s="289">
        <f t="shared" ca="1" si="9"/>
        <v>81061</v>
      </c>
      <c r="U31" s="289">
        <f t="shared" ca="1" si="9"/>
        <v>82790</v>
      </c>
      <c r="V31" s="289">
        <f t="shared" ca="1" si="9"/>
        <v>83757</v>
      </c>
      <c r="W31" s="289">
        <f t="shared" ca="1" si="9"/>
        <v>85030</v>
      </c>
      <c r="X31" s="289">
        <f t="shared" ca="1" si="9"/>
        <v>84075</v>
      </c>
      <c r="Y31" s="289">
        <f t="shared" ca="1" si="9"/>
        <v>84957</v>
      </c>
      <c r="Z31" s="289">
        <f t="shared" ca="1" si="9"/>
        <v>82183</v>
      </c>
      <c r="AA31" s="289">
        <f t="shared" ca="1" si="9"/>
        <v>82413</v>
      </c>
      <c r="AB31" s="289">
        <f t="shared" ca="1" si="9"/>
        <v>82641</v>
      </c>
      <c r="AC31" s="289">
        <f t="shared" ca="1" si="9"/>
        <v>83346</v>
      </c>
      <c r="AD31" s="289">
        <f t="shared" ca="1" si="9"/>
        <v>82752</v>
      </c>
      <c r="AE31" s="289">
        <f t="shared" ca="1" si="11"/>
        <v>79414</v>
      </c>
      <c r="AF31" s="289">
        <f t="shared" ca="1" si="11"/>
        <v>79101</v>
      </c>
      <c r="AG31" s="289">
        <f t="shared" ca="1" si="11"/>
        <v>79141</v>
      </c>
      <c r="AH31" s="289">
        <f t="shared" ca="1" si="11"/>
        <v>79002</v>
      </c>
      <c r="AI31" s="289">
        <f t="shared" ca="1" si="11"/>
        <v>60130</v>
      </c>
      <c r="AJ31" s="289">
        <f t="shared" ca="1" si="11"/>
        <v>64247</v>
      </c>
      <c r="AK31" s="289">
        <f t="shared" ca="1" si="11"/>
        <v>64120</v>
      </c>
      <c r="AL31" s="289">
        <f t="shared" ca="1" si="11"/>
        <v>65086</v>
      </c>
      <c r="AM31" s="289">
        <f t="shared" ca="1" si="11"/>
        <v>67280</v>
      </c>
      <c r="AN31" s="320">
        <f t="shared" ca="1" si="5"/>
        <v>6.0233635542638784E-4</v>
      </c>
      <c r="AO31" s="320">
        <f t="shared" ca="1" si="6"/>
        <v>1.4742742841620471E-2</v>
      </c>
      <c r="AP31" s="320">
        <f t="shared" ca="1" si="7"/>
        <v>-0.21348124516627998</v>
      </c>
      <c r="AQ31" s="291"/>
      <c r="AR31" s="291"/>
      <c r="AS31" s="291"/>
      <c r="AT31" s="308">
        <f t="shared" ca="1" si="8"/>
        <v>6.0105910155664735E-4</v>
      </c>
    </row>
    <row r="32" spans="1:46" x14ac:dyDescent="0.35">
      <c r="A32" s="91" t="s">
        <v>6</v>
      </c>
      <c r="B32" s="91" t="s">
        <v>38</v>
      </c>
      <c r="C32" s="289">
        <f>IFERROR(VLOOKUP(B32,'1'!$C$3:$S$100,8,FALSE),"")</f>
        <v>39584</v>
      </c>
      <c r="D32" s="289">
        <f>IFERROR(VLOOKUP(B32,'2'!$C$3:$S$100,8,FALSE),"")</f>
        <v>40055</v>
      </c>
      <c r="E32" s="289">
        <f t="shared" ca="1" si="10"/>
        <v>41509</v>
      </c>
      <c r="F32" s="289">
        <f t="shared" ca="1" si="10"/>
        <v>41889</v>
      </c>
      <c r="G32" s="289">
        <f t="shared" ca="1" si="10"/>
        <v>41850</v>
      </c>
      <c r="H32" s="289">
        <f t="shared" ca="1" si="10"/>
        <v>41815</v>
      </c>
      <c r="I32" s="289">
        <f t="shared" ca="1" si="10"/>
        <v>42508</v>
      </c>
      <c r="J32" s="289">
        <f t="shared" ca="1" si="10"/>
        <v>42743</v>
      </c>
      <c r="K32" s="289">
        <f t="shared" ca="1" si="10"/>
        <v>43232</v>
      </c>
      <c r="L32" s="289">
        <f t="shared" ca="1" si="10"/>
        <v>43375</v>
      </c>
      <c r="M32" s="289">
        <f t="shared" ca="1" si="10"/>
        <v>43829</v>
      </c>
      <c r="N32" s="289">
        <f t="shared" ca="1" si="10"/>
        <v>44038</v>
      </c>
      <c r="O32" s="289">
        <f t="shared" ca="1" si="9"/>
        <v>44023</v>
      </c>
      <c r="P32" s="289">
        <f t="shared" ca="1" si="9"/>
        <v>44360</v>
      </c>
      <c r="Q32" s="289">
        <f t="shared" ca="1" si="9"/>
        <v>43961</v>
      </c>
      <c r="R32" s="289">
        <f t="shared" ca="1" si="9"/>
        <v>44173</v>
      </c>
      <c r="S32" s="289">
        <f t="shared" ca="1" si="9"/>
        <v>43918</v>
      </c>
      <c r="T32" s="289">
        <f t="shared" ca="1" si="9"/>
        <v>44736</v>
      </c>
      <c r="U32" s="289">
        <f t="shared" ca="1" si="9"/>
        <v>44716</v>
      </c>
      <c r="V32" s="289">
        <f t="shared" ca="1" si="9"/>
        <v>39588</v>
      </c>
      <c r="W32" s="289">
        <f t="shared" ca="1" si="9"/>
        <v>33451</v>
      </c>
      <c r="X32" s="289">
        <f t="shared" ca="1" si="9"/>
        <v>33876</v>
      </c>
      <c r="Y32" s="289">
        <f t="shared" ca="1" si="9"/>
        <v>33806</v>
      </c>
      <c r="Z32" s="289">
        <f t="shared" ca="1" si="9"/>
        <v>33933</v>
      </c>
      <c r="AA32" s="289">
        <f t="shared" ca="1" si="9"/>
        <v>34106</v>
      </c>
      <c r="AB32" s="289">
        <f t="shared" ca="1" si="9"/>
        <v>35511</v>
      </c>
      <c r="AC32" s="289">
        <f t="shared" ca="1" si="9"/>
        <v>35872</v>
      </c>
      <c r="AD32" s="289">
        <f t="shared" ca="1" si="9"/>
        <v>35257</v>
      </c>
      <c r="AE32" s="289">
        <f t="shared" ca="1" si="11"/>
        <v>35605</v>
      </c>
      <c r="AF32" s="289">
        <f t="shared" ca="1" si="11"/>
        <v>36338</v>
      </c>
      <c r="AG32" s="289">
        <f t="shared" ca="1" si="11"/>
        <v>36985</v>
      </c>
      <c r="AH32" s="289">
        <f t="shared" ca="1" si="11"/>
        <v>37822</v>
      </c>
      <c r="AI32" s="289">
        <f t="shared" ca="1" si="11"/>
        <v>39631</v>
      </c>
      <c r="AJ32" s="289">
        <f t="shared" ca="1" si="11"/>
        <v>39402</v>
      </c>
      <c r="AK32" s="289">
        <f t="shared" ca="1" si="11"/>
        <v>39915</v>
      </c>
      <c r="AL32" s="289">
        <f t="shared" ca="1" si="11"/>
        <v>41023</v>
      </c>
      <c r="AM32" s="289">
        <f t="shared" ca="1" si="11"/>
        <v>41970</v>
      </c>
      <c r="AN32" s="320">
        <f t="shared" ca="1" si="5"/>
        <v>3.7964607302118288E-4</v>
      </c>
      <c r="AO32" s="320">
        <f t="shared" ca="1" si="6"/>
        <v>-0.23181581509066629</v>
      </c>
      <c r="AP32" s="320">
        <f t="shared" ca="1" si="7"/>
        <v>0.1635419916612304</v>
      </c>
      <c r="AQ32" s="291"/>
      <c r="AR32" s="291"/>
      <c r="AS32" s="291"/>
      <c r="AT32" s="308">
        <f t="shared" ca="1" si="8"/>
        <v>3.6862313757117092E-4</v>
      </c>
    </row>
    <row r="33" spans="1:46" x14ac:dyDescent="0.35">
      <c r="A33" s="91" t="s">
        <v>6</v>
      </c>
      <c r="B33" s="91" t="s">
        <v>39</v>
      </c>
      <c r="C33" s="289">
        <f>IFERROR(VLOOKUP(B33,'1'!$C$3:$S$100,8,FALSE),"")</f>
        <v>31861</v>
      </c>
      <c r="D33" s="289">
        <f>IFERROR(VLOOKUP(B33,'2'!$C$3:$S$100,8,FALSE),"")</f>
        <v>32806</v>
      </c>
      <c r="E33" s="289">
        <f t="shared" ca="1" si="10"/>
        <v>32903</v>
      </c>
      <c r="F33" s="289">
        <f t="shared" ca="1" si="10"/>
        <v>33594</v>
      </c>
      <c r="G33" s="289">
        <f t="shared" ca="1" si="10"/>
        <v>37405</v>
      </c>
      <c r="H33" s="289">
        <f t="shared" ca="1" si="10"/>
        <v>40660</v>
      </c>
      <c r="I33" s="289">
        <f t="shared" ca="1" si="10"/>
        <v>40991</v>
      </c>
      <c r="J33" s="289">
        <f t="shared" ca="1" si="10"/>
        <v>40979</v>
      </c>
      <c r="K33" s="289">
        <f t="shared" ca="1" si="10"/>
        <v>40917</v>
      </c>
      <c r="L33" s="289">
        <f t="shared" ca="1" si="10"/>
        <v>40906</v>
      </c>
      <c r="M33" s="289">
        <f t="shared" ca="1" si="10"/>
        <v>40992</v>
      </c>
      <c r="N33" s="289">
        <f t="shared" ca="1" si="10"/>
        <v>40997</v>
      </c>
      <c r="O33" s="289">
        <f t="shared" ca="1" si="9"/>
        <v>40939</v>
      </c>
      <c r="P33" s="289">
        <f t="shared" ca="1" si="9"/>
        <v>40979</v>
      </c>
      <c r="Q33" s="289">
        <f t="shared" ca="1" si="9"/>
        <v>40895</v>
      </c>
      <c r="R33" s="289">
        <f t="shared" ca="1" si="9"/>
        <v>40875</v>
      </c>
      <c r="S33" s="289">
        <f t="shared" ca="1" si="9"/>
        <v>40703</v>
      </c>
      <c r="T33" s="289">
        <f t="shared" ca="1" si="9"/>
        <v>34233</v>
      </c>
      <c r="U33" s="289">
        <f t="shared" ca="1" si="9"/>
        <v>33444</v>
      </c>
      <c r="V33" s="289">
        <f t="shared" ca="1" si="9"/>
        <v>33009</v>
      </c>
      <c r="W33" s="289">
        <f t="shared" ca="1" si="9"/>
        <v>32856</v>
      </c>
      <c r="X33" s="289">
        <f t="shared" ca="1" si="9"/>
        <v>32715</v>
      </c>
      <c r="Y33" s="289">
        <f t="shared" ca="1" si="9"/>
        <v>32575</v>
      </c>
      <c r="Z33" s="289">
        <f t="shared" ca="1" si="9"/>
        <v>32587</v>
      </c>
      <c r="AA33" s="289">
        <f t="shared" ca="1" si="9"/>
        <v>32326</v>
      </c>
      <c r="AB33" s="289">
        <f t="shared" ca="1" si="9"/>
        <v>31966</v>
      </c>
      <c r="AC33" s="289">
        <f t="shared" ca="1" si="9"/>
        <v>31797</v>
      </c>
      <c r="AD33" s="289">
        <f t="shared" ca="1" si="9"/>
        <v>31790</v>
      </c>
      <c r="AE33" s="289">
        <f t="shared" ca="1" si="11"/>
        <v>32168</v>
      </c>
      <c r="AF33" s="289">
        <f t="shared" ca="1" si="11"/>
        <v>32354</v>
      </c>
      <c r="AG33" s="289">
        <f t="shared" ca="1" si="11"/>
        <v>32287</v>
      </c>
      <c r="AH33" s="289">
        <f t="shared" ca="1" si="11"/>
        <v>32439</v>
      </c>
      <c r="AI33" s="289">
        <f t="shared" ca="1" si="11"/>
        <v>32717</v>
      </c>
      <c r="AJ33" s="289">
        <f t="shared" ca="1" si="11"/>
        <v>33095</v>
      </c>
      <c r="AK33" s="289">
        <f t="shared" ca="1" si="11"/>
        <v>33215</v>
      </c>
      <c r="AL33" s="289">
        <f t="shared" ca="1" si="11"/>
        <v>33049</v>
      </c>
      <c r="AM33" s="289">
        <f t="shared" ca="1" si="11"/>
        <v>33049</v>
      </c>
      <c r="AN33" s="320">
        <f t="shared" ca="1" si="5"/>
        <v>3.0585093891907154E-4</v>
      </c>
      <c r="AO33" s="320">
        <f t="shared" ca="1" si="6"/>
        <v>-0.20276452599388384</v>
      </c>
      <c r="AP33" s="320">
        <f t="shared" ca="1" si="7"/>
        <v>3.9603648946209491E-2</v>
      </c>
      <c r="AQ33" s="291"/>
      <c r="AR33" s="291"/>
      <c r="AS33" s="291"/>
      <c r="AT33" s="308">
        <f t="shared" ca="1" si="8"/>
        <v>3.0961836297441507E-4</v>
      </c>
    </row>
    <row r="34" spans="1:46" x14ac:dyDescent="0.35">
      <c r="A34" s="91" t="s">
        <v>8</v>
      </c>
      <c r="B34" s="113" t="s">
        <v>40</v>
      </c>
      <c r="C34" s="289">
        <f>IFERROR(VLOOKUP(B34,'1'!$C$3:$S$100,8,FALSE),"")</f>
        <v>76453</v>
      </c>
      <c r="D34" s="289">
        <f>IFERROR(VLOOKUP(B34,'2'!$C$3:$S$100,8,FALSE),"")</f>
        <v>77689</v>
      </c>
      <c r="E34" s="289">
        <f t="shared" ca="1" si="10"/>
        <v>77677</v>
      </c>
      <c r="F34" s="289">
        <f t="shared" ca="1" si="10"/>
        <v>77592</v>
      </c>
      <c r="G34" s="289">
        <f t="shared" ca="1" si="10"/>
        <v>77291</v>
      </c>
      <c r="H34" s="289">
        <f t="shared" ca="1" si="10"/>
        <v>77017</v>
      </c>
      <c r="I34" s="289">
        <f t="shared" ca="1" si="10"/>
        <v>76761</v>
      </c>
      <c r="J34" s="289">
        <f t="shared" ca="1" si="10"/>
        <v>76504</v>
      </c>
      <c r="K34" s="289">
        <f t="shared" ca="1" si="10"/>
        <v>78338</v>
      </c>
      <c r="L34" s="289">
        <f t="shared" ca="1" si="10"/>
        <v>77883</v>
      </c>
      <c r="M34" s="289">
        <f t="shared" ca="1" si="10"/>
        <v>77461</v>
      </c>
      <c r="N34" s="289">
        <f t="shared" ca="1" si="10"/>
        <v>42447</v>
      </c>
      <c r="O34" s="289">
        <f t="shared" ca="1" si="9"/>
        <v>33716</v>
      </c>
      <c r="P34" s="289">
        <f t="shared" ca="1" si="9"/>
        <v>33639</v>
      </c>
      <c r="Q34" s="289">
        <f t="shared" ca="1" si="9"/>
        <v>33493</v>
      </c>
      <c r="R34" s="289">
        <f t="shared" ca="1" si="9"/>
        <v>33332</v>
      </c>
      <c r="S34" s="289">
        <f t="shared" ca="1" si="9"/>
        <v>33177</v>
      </c>
      <c r="T34" s="289">
        <f t="shared" ca="1" si="9"/>
        <v>33045</v>
      </c>
      <c r="U34" s="289">
        <f t="shared" ca="1" si="9"/>
        <v>33064</v>
      </c>
      <c r="V34" s="289">
        <f t="shared" ca="1" si="9"/>
        <v>33035</v>
      </c>
      <c r="W34" s="289">
        <f t="shared" ca="1" si="9"/>
        <v>33130</v>
      </c>
      <c r="X34" s="289">
        <f t="shared" ca="1" si="9"/>
        <v>33207</v>
      </c>
      <c r="Y34" s="289">
        <f t="shared" ca="1" si="9"/>
        <v>33103</v>
      </c>
      <c r="Z34" s="289">
        <f t="shared" ca="1" si="9"/>
        <v>33030</v>
      </c>
      <c r="AA34" s="289">
        <f t="shared" ca="1" si="9"/>
        <v>32995</v>
      </c>
      <c r="AB34" s="289">
        <f t="shared" ca="1" si="9"/>
        <v>32985</v>
      </c>
      <c r="AC34" s="289">
        <f t="shared" ca="1" si="9"/>
        <v>32971</v>
      </c>
      <c r="AD34" s="289">
        <f t="shared" ca="1" si="9"/>
        <v>32900</v>
      </c>
      <c r="AE34" s="289">
        <f t="shared" ca="1" si="11"/>
        <v>32777</v>
      </c>
      <c r="AF34" s="289">
        <f t="shared" ca="1" si="11"/>
        <v>32620</v>
      </c>
      <c r="AG34" s="289">
        <f t="shared" ca="1" si="11"/>
        <v>31795</v>
      </c>
      <c r="AH34" s="289">
        <f t="shared" ca="1" si="11"/>
        <v>31697</v>
      </c>
      <c r="AI34" s="289">
        <f t="shared" ca="1" si="11"/>
        <v>31587</v>
      </c>
      <c r="AJ34" s="289">
        <f t="shared" ca="1" si="11"/>
        <v>31427</v>
      </c>
      <c r="AK34" s="289">
        <f t="shared" ca="1" si="11"/>
        <v>31303</v>
      </c>
      <c r="AL34" s="289">
        <f t="shared" ca="1" si="11"/>
        <v>31278</v>
      </c>
      <c r="AM34" s="289">
        <f t="shared" ca="1" si="11"/>
        <v>31206</v>
      </c>
      <c r="AN34" s="320">
        <f t="shared" ca="1" si="5"/>
        <v>2.8946127469849981E-4</v>
      </c>
      <c r="AO34" s="320">
        <f t="shared" ca="1" si="6"/>
        <v>-9.0603624144965922E-3</v>
      </c>
      <c r="AP34" s="320">
        <f t="shared" ca="1" si="7"/>
        <v>-4.9300911854103346E-2</v>
      </c>
      <c r="AQ34" s="291"/>
      <c r="AR34" s="291"/>
      <c r="AS34" s="291"/>
      <c r="AT34" s="308">
        <f t="shared" ca="1" si="8"/>
        <v>2.9401348521519694E-4</v>
      </c>
    </row>
    <row r="35" spans="1:46" x14ac:dyDescent="0.35">
      <c r="A35" s="91" t="s">
        <v>6</v>
      </c>
      <c r="B35" s="91" t="s">
        <v>41</v>
      </c>
      <c r="C35" s="289">
        <f>IFERROR(VLOOKUP(B35,'1'!$C$3:$S$100,8,FALSE),"")</f>
        <v>1906</v>
      </c>
      <c r="D35" s="289">
        <f>IFERROR(VLOOKUP(B35,'2'!$C$3:$S$100,8,FALSE),"")</f>
        <v>1865</v>
      </c>
      <c r="E35" s="289">
        <f t="shared" ca="1" si="10"/>
        <v>1834</v>
      </c>
      <c r="F35" s="289">
        <f t="shared" ca="1" si="10"/>
        <v>1790</v>
      </c>
      <c r="G35" s="289">
        <f t="shared" ca="1" si="10"/>
        <v>1747</v>
      </c>
      <c r="H35" s="289">
        <f t="shared" ca="1" si="10"/>
        <v>1725</v>
      </c>
      <c r="I35" s="289">
        <f t="shared" ca="1" si="10"/>
        <v>1671</v>
      </c>
      <c r="J35" s="289">
        <f t="shared" ca="1" si="10"/>
        <v>1644</v>
      </c>
      <c r="K35" s="289">
        <f t="shared" ca="1" si="10"/>
        <v>1618</v>
      </c>
      <c r="L35" s="289">
        <f t="shared" ca="1" si="10"/>
        <v>1767</v>
      </c>
      <c r="M35" s="289">
        <f t="shared" ca="1" si="10"/>
        <v>1942</v>
      </c>
      <c r="N35" s="289">
        <f t="shared" ca="1" si="10"/>
        <v>2588</v>
      </c>
      <c r="O35" s="289">
        <f t="shared" ca="1" si="10"/>
        <v>4199</v>
      </c>
      <c r="P35" s="289">
        <f t="shared" ca="1" si="10"/>
        <v>4602</v>
      </c>
      <c r="Q35" s="289">
        <f t="shared" ca="1" si="10"/>
        <v>6059</v>
      </c>
      <c r="R35" s="289">
        <f t="shared" ca="1" si="10"/>
        <v>6793</v>
      </c>
      <c r="S35" s="289">
        <f t="shared" ca="1" si="10"/>
        <v>7950</v>
      </c>
      <c r="T35" s="289">
        <f t="shared" ca="1" si="10"/>
        <v>9768</v>
      </c>
      <c r="U35" s="289">
        <f t="shared" ref="U35:AJ41" ca="1" si="12">IFERROR(VLOOKUP($B35,INDIRECT("'" &amp; U$2 &amp; "'!$C$3:$R$100"),8,FALSE),"")</f>
        <v>13026</v>
      </c>
      <c r="V35" s="289">
        <f t="shared" ca="1" si="12"/>
        <v>15718</v>
      </c>
      <c r="W35" s="289">
        <f t="shared" ca="1" si="12"/>
        <v>18052</v>
      </c>
      <c r="X35" s="289">
        <f t="shared" ca="1" si="12"/>
        <v>19382</v>
      </c>
      <c r="Y35" s="289">
        <f t="shared" ca="1" si="12"/>
        <v>25519</v>
      </c>
      <c r="Z35" s="289">
        <f t="shared" ca="1" si="12"/>
        <v>27050</v>
      </c>
      <c r="AA35" s="289">
        <f t="shared" ca="1" si="12"/>
        <v>27814</v>
      </c>
      <c r="AB35" s="289">
        <f t="shared" ca="1" si="12"/>
        <v>28379</v>
      </c>
      <c r="AC35" s="289">
        <f t="shared" ca="1" si="12"/>
        <v>27876</v>
      </c>
      <c r="AD35" s="289">
        <f t="shared" ca="1" si="12"/>
        <v>27964</v>
      </c>
      <c r="AE35" s="289">
        <f t="shared" ca="1" si="12"/>
        <v>28055</v>
      </c>
      <c r="AF35" s="289">
        <f t="shared" ca="1" si="12"/>
        <v>27579</v>
      </c>
      <c r="AG35" s="289">
        <f t="shared" ca="1" si="12"/>
        <v>27572</v>
      </c>
      <c r="AH35" s="289">
        <f t="shared" ca="1" si="12"/>
        <v>27238</v>
      </c>
      <c r="AI35" s="289">
        <f t="shared" ca="1" si="12"/>
        <v>25729</v>
      </c>
      <c r="AJ35" s="289">
        <f t="shared" ca="1" si="12"/>
        <v>26716</v>
      </c>
      <c r="AK35" s="289">
        <f t="shared" ca="1" si="11"/>
        <v>28021</v>
      </c>
      <c r="AL35" s="289">
        <f t="shared" ca="1" si="11"/>
        <v>26844</v>
      </c>
      <c r="AM35" s="289">
        <f t="shared" ca="1" si="11"/>
        <v>26657</v>
      </c>
      <c r="AN35" s="320">
        <f t="shared" ca="1" si="5"/>
        <v>2.4842696009995938E-4</v>
      </c>
      <c r="AO35" s="320">
        <f t="shared" ca="1" si="6"/>
        <v>2.982040335639629</v>
      </c>
      <c r="AP35" s="320">
        <f t="shared" ca="1" si="7"/>
        <v>-4.0051494779001606E-2</v>
      </c>
      <c r="AQ35" s="291"/>
      <c r="AR35" s="291"/>
      <c r="AS35" s="291"/>
      <c r="AT35" s="308">
        <f t="shared" ca="1" si="8"/>
        <v>2.4993999653193756E-4</v>
      </c>
    </row>
    <row r="36" spans="1:46" x14ac:dyDescent="0.35">
      <c r="A36" s="91" t="s">
        <v>6</v>
      </c>
      <c r="B36" s="91" t="s">
        <v>42</v>
      </c>
      <c r="C36" s="289">
        <f>IFERROR(VLOOKUP(B36,'1'!$C$3:$S$100,8,FALSE),"")</f>
        <v>7029</v>
      </c>
      <c r="D36" s="289">
        <f>IFERROR(VLOOKUP(B36,'2'!$C$3:$S$100,8,FALSE),"")</f>
        <v>7095</v>
      </c>
      <c r="E36" s="289">
        <f t="shared" ref="E36:T41" ca="1" si="13">IFERROR(VLOOKUP($B36,INDIRECT("'" &amp; E$2 &amp; "'!$C$3:$R$100"),8,FALSE),"")</f>
        <v>7134</v>
      </c>
      <c r="F36" s="289">
        <f t="shared" ca="1" si="13"/>
        <v>7155</v>
      </c>
      <c r="G36" s="289">
        <f t="shared" ca="1" si="13"/>
        <v>7233</v>
      </c>
      <c r="H36" s="289">
        <f t="shared" ca="1" si="13"/>
        <v>7471</v>
      </c>
      <c r="I36" s="289">
        <f t="shared" ca="1" si="13"/>
        <v>7645</v>
      </c>
      <c r="J36" s="289">
        <f t="shared" ca="1" si="13"/>
        <v>7760</v>
      </c>
      <c r="K36" s="289">
        <f t="shared" ca="1" si="13"/>
        <v>8025</v>
      </c>
      <c r="L36" s="289">
        <f t="shared" ca="1" si="13"/>
        <v>8199</v>
      </c>
      <c r="M36" s="289">
        <f t="shared" ca="1" si="13"/>
        <v>8434</v>
      </c>
      <c r="N36" s="289">
        <f t="shared" ca="1" si="13"/>
        <v>8635</v>
      </c>
      <c r="O36" s="289">
        <f t="shared" ca="1" si="13"/>
        <v>8781</v>
      </c>
      <c r="P36" s="289">
        <f t="shared" ca="1" si="13"/>
        <v>8973</v>
      </c>
      <c r="Q36" s="289">
        <f t="shared" ca="1" si="13"/>
        <v>9124</v>
      </c>
      <c r="R36" s="289">
        <f t="shared" ca="1" si="13"/>
        <v>9153</v>
      </c>
      <c r="S36" s="289">
        <f t="shared" ca="1" si="13"/>
        <v>9166</v>
      </c>
      <c r="T36" s="289">
        <f t="shared" ca="1" si="13"/>
        <v>9322</v>
      </c>
      <c r="U36" s="289">
        <f t="shared" ca="1" si="12"/>
        <v>9599</v>
      </c>
      <c r="V36" s="289">
        <f t="shared" ca="1" si="12"/>
        <v>9803</v>
      </c>
      <c r="W36" s="289">
        <f t="shared" ca="1" si="12"/>
        <v>10070</v>
      </c>
      <c r="X36" s="289">
        <f t="shared" ca="1" si="12"/>
        <v>10202</v>
      </c>
      <c r="Y36" s="289">
        <f t="shared" ca="1" si="12"/>
        <v>10621</v>
      </c>
      <c r="Z36" s="289">
        <f t="shared" ca="1" si="12"/>
        <v>10967</v>
      </c>
      <c r="AA36" s="289">
        <f t="shared" ca="1" si="12"/>
        <v>11167</v>
      </c>
      <c r="AB36" s="289">
        <f t="shared" ca="1" si="12"/>
        <v>11333</v>
      </c>
      <c r="AC36" s="289">
        <f t="shared" ca="1" si="12"/>
        <v>11424</v>
      </c>
      <c r="AD36" s="289">
        <f t="shared" ca="1" si="12"/>
        <v>11454</v>
      </c>
      <c r="AE36" s="289">
        <f t="shared" ca="1" si="12"/>
        <v>11610</v>
      </c>
      <c r="AF36" s="289">
        <f t="shared" ca="1" si="12"/>
        <v>11984</v>
      </c>
      <c r="AG36" s="289">
        <f t="shared" ca="1" si="12"/>
        <v>12376</v>
      </c>
      <c r="AH36" s="289">
        <f t="shared" ca="1" si="12"/>
        <v>12705</v>
      </c>
      <c r="AI36" s="289">
        <f t="shared" ca="1" si="12"/>
        <v>12818</v>
      </c>
      <c r="AJ36" s="289">
        <f t="shared" ca="1" si="12"/>
        <v>12886</v>
      </c>
      <c r="AK36" s="289">
        <f t="shared" ref="AK36:AM41" ca="1" si="14">IFERROR(VLOOKUP($B36,INDIRECT("'" &amp; AK$2 &amp; "'!$C$3:$R$100"),8,FALSE),"")</f>
        <v>12919</v>
      </c>
      <c r="AL36" s="289">
        <f t="shared" ca="1" si="14"/>
        <v>12941</v>
      </c>
      <c r="AM36" s="289">
        <f t="shared" ca="1" si="14"/>
        <v>13047</v>
      </c>
      <c r="AN36" s="320">
        <f t="shared" ca="1" si="5"/>
        <v>1.1976208056376003E-4</v>
      </c>
      <c r="AO36" s="320">
        <f t="shared" ca="1" si="6"/>
        <v>0.19818638697694735</v>
      </c>
      <c r="AP36" s="320">
        <f t="shared" ca="1" si="7"/>
        <v>0.12982364239566957</v>
      </c>
      <c r="AQ36" s="291"/>
      <c r="AR36" s="291"/>
      <c r="AS36" s="291"/>
      <c r="AT36" s="308">
        <f t="shared" ca="1" si="8"/>
        <v>1.2055422949957131E-4</v>
      </c>
    </row>
    <row r="37" spans="1:46" x14ac:dyDescent="0.35">
      <c r="A37" s="91" t="s">
        <v>6</v>
      </c>
      <c r="B37" s="91" t="s">
        <v>43</v>
      </c>
      <c r="C37" s="289">
        <f>IFERROR(VLOOKUP(B37,'1'!$C$3:$S$100,8,FALSE),"")</f>
        <v>5955</v>
      </c>
      <c r="D37" s="289">
        <f>IFERROR(VLOOKUP(B37,'2'!$C$3:$S$100,8,FALSE),"")</f>
        <v>6397</v>
      </c>
      <c r="E37" s="289">
        <f t="shared" ca="1" si="13"/>
        <v>6691</v>
      </c>
      <c r="F37" s="289">
        <f t="shared" ca="1" si="13"/>
        <v>6930</v>
      </c>
      <c r="G37" s="289">
        <f t="shared" ca="1" si="13"/>
        <v>7430</v>
      </c>
      <c r="H37" s="289">
        <f t="shared" ca="1" si="13"/>
        <v>9169</v>
      </c>
      <c r="I37" s="289">
        <f t="shared" ca="1" si="13"/>
        <v>9680</v>
      </c>
      <c r="J37" s="289">
        <f t="shared" ca="1" si="13"/>
        <v>9934</v>
      </c>
      <c r="K37" s="289">
        <f t="shared" ca="1" si="13"/>
        <v>11556</v>
      </c>
      <c r="L37" s="289">
        <f t="shared" ca="1" si="13"/>
        <v>10743</v>
      </c>
      <c r="M37" s="289">
        <f t="shared" ca="1" si="13"/>
        <v>10565</v>
      </c>
      <c r="N37" s="289">
        <f t="shared" ca="1" si="13"/>
        <v>9665</v>
      </c>
      <c r="O37" s="289">
        <f t="shared" ca="1" si="13"/>
        <v>9965</v>
      </c>
      <c r="P37" s="289">
        <f t="shared" ca="1" si="13"/>
        <v>10453</v>
      </c>
      <c r="Q37" s="289">
        <f t="shared" ca="1" si="13"/>
        <v>10423</v>
      </c>
      <c r="R37" s="289">
        <f t="shared" ca="1" si="13"/>
        <v>10552</v>
      </c>
      <c r="S37" s="289">
        <f t="shared" ca="1" si="13"/>
        <v>10924</v>
      </c>
      <c r="T37" s="289">
        <f t="shared" ca="1" si="13"/>
        <v>11068</v>
      </c>
      <c r="U37" s="289">
        <f t="shared" ca="1" si="12"/>
        <v>11007</v>
      </c>
      <c r="V37" s="289">
        <f t="shared" ca="1" si="12"/>
        <v>10924</v>
      </c>
      <c r="W37" s="289">
        <f t="shared" ca="1" si="12"/>
        <v>10777</v>
      </c>
      <c r="X37" s="289">
        <f t="shared" ca="1" si="12"/>
        <v>10863</v>
      </c>
      <c r="Y37" s="289">
        <f t="shared" ca="1" si="12"/>
        <v>10743</v>
      </c>
      <c r="Z37" s="289">
        <f t="shared" ca="1" si="12"/>
        <v>10611</v>
      </c>
      <c r="AA37" s="289">
        <f t="shared" ca="1" si="12"/>
        <v>10564</v>
      </c>
      <c r="AB37" s="289">
        <f t="shared" ca="1" si="12"/>
        <v>10415</v>
      </c>
      <c r="AC37" s="289">
        <f t="shared" ca="1" si="12"/>
        <v>10229</v>
      </c>
      <c r="AD37" s="289">
        <f t="shared" ca="1" si="12"/>
        <v>10244</v>
      </c>
      <c r="AE37" s="289">
        <f t="shared" ca="1" si="12"/>
        <v>10327</v>
      </c>
      <c r="AF37" s="289">
        <f t="shared" ca="1" si="12"/>
        <v>10284</v>
      </c>
      <c r="AG37" s="289">
        <f t="shared" ca="1" si="12"/>
        <v>10266</v>
      </c>
      <c r="AH37" s="289">
        <f t="shared" ca="1" si="12"/>
        <v>10246</v>
      </c>
      <c r="AI37" s="289">
        <f t="shared" ca="1" si="12"/>
        <v>10242</v>
      </c>
      <c r="AJ37" s="289">
        <f t="shared" ca="1" si="12"/>
        <v>10374</v>
      </c>
      <c r="AK37" s="289">
        <f t="shared" ca="1" si="14"/>
        <v>10170</v>
      </c>
      <c r="AL37" s="289">
        <f t="shared" ca="1" si="14"/>
        <v>10248</v>
      </c>
      <c r="AM37" s="289">
        <f t="shared" ca="1" si="14"/>
        <v>10820</v>
      </c>
      <c r="AN37" s="320">
        <f t="shared" ca="1" si="5"/>
        <v>9.483979612220175E-5</v>
      </c>
      <c r="AO37" s="320">
        <f t="shared" ca="1" si="6"/>
        <v>5.591357088703619E-3</v>
      </c>
      <c r="AP37" s="320">
        <f t="shared" ca="1" si="7"/>
        <v>3.9047247169077259E-4</v>
      </c>
      <c r="AQ37" s="291"/>
      <c r="AR37" s="291"/>
      <c r="AS37" s="291"/>
      <c r="AT37" s="308">
        <f t="shared" ca="1" si="8"/>
        <v>9.7053358437727206E-5</v>
      </c>
    </row>
    <row r="38" spans="1:46" x14ac:dyDescent="0.35">
      <c r="A38" s="91" t="s">
        <v>21</v>
      </c>
      <c r="B38" s="91" t="s">
        <v>44</v>
      </c>
      <c r="C38" s="289">
        <f>IFERROR(VLOOKUP(B38,'1'!$C$3:$S$100,8,FALSE),"")</f>
        <v>0</v>
      </c>
      <c r="D38" s="289">
        <f>IFERROR(VLOOKUP(B38,'2'!$C$3:$S$100,8,FALSE),"")</f>
        <v>0</v>
      </c>
      <c r="E38" s="289">
        <f t="shared" ca="1" si="13"/>
        <v>0</v>
      </c>
      <c r="F38" s="289">
        <f t="shared" ca="1" si="13"/>
        <v>0</v>
      </c>
      <c r="G38" s="289">
        <f t="shared" ca="1" si="13"/>
        <v>0</v>
      </c>
      <c r="H38" s="289">
        <f t="shared" ca="1" si="13"/>
        <v>0</v>
      </c>
      <c r="I38" s="289">
        <f t="shared" ca="1" si="13"/>
        <v>0</v>
      </c>
      <c r="J38" s="289">
        <f t="shared" ca="1" si="13"/>
        <v>0</v>
      </c>
      <c r="K38" s="289">
        <f t="shared" ca="1" si="13"/>
        <v>0</v>
      </c>
      <c r="L38" s="289">
        <f t="shared" ca="1" si="13"/>
        <v>0</v>
      </c>
      <c r="M38" s="289">
        <f t="shared" ca="1" si="13"/>
        <v>0</v>
      </c>
      <c r="N38" s="289">
        <f t="shared" ca="1" si="13"/>
        <v>0</v>
      </c>
      <c r="O38" s="289">
        <f t="shared" ca="1" si="13"/>
        <v>0</v>
      </c>
      <c r="P38" s="289">
        <f t="shared" ca="1" si="13"/>
        <v>0</v>
      </c>
      <c r="Q38" s="289">
        <f t="shared" ca="1" si="13"/>
        <v>0</v>
      </c>
      <c r="R38" s="289">
        <f t="shared" ca="1" si="13"/>
        <v>0</v>
      </c>
      <c r="S38" s="289">
        <f t="shared" ca="1" si="13"/>
        <v>0</v>
      </c>
      <c r="T38" s="289">
        <f t="shared" ca="1" si="13"/>
        <v>0</v>
      </c>
      <c r="U38" s="289">
        <f t="shared" ca="1" si="12"/>
        <v>0</v>
      </c>
      <c r="V38" s="289">
        <f t="shared" ca="1" si="12"/>
        <v>0</v>
      </c>
      <c r="W38" s="289">
        <f t="shared" ca="1" si="12"/>
        <v>0</v>
      </c>
      <c r="X38" s="289">
        <f t="shared" ca="1" si="12"/>
        <v>0</v>
      </c>
      <c r="Y38" s="289">
        <f t="shared" ca="1" si="12"/>
        <v>0</v>
      </c>
      <c r="Z38" s="289">
        <f t="shared" ca="1" si="12"/>
        <v>0</v>
      </c>
      <c r="AA38" s="289">
        <f t="shared" ca="1" si="12"/>
        <v>0</v>
      </c>
      <c r="AB38" s="289">
        <f t="shared" ca="1" si="12"/>
        <v>0</v>
      </c>
      <c r="AC38" s="289">
        <f t="shared" ca="1" si="12"/>
        <v>0</v>
      </c>
      <c r="AD38" s="289">
        <f t="shared" ca="1" si="12"/>
        <v>0</v>
      </c>
      <c r="AE38" s="289">
        <f t="shared" ca="1" si="12"/>
        <v>0</v>
      </c>
      <c r="AF38" s="289">
        <f t="shared" ca="1" si="12"/>
        <v>0</v>
      </c>
      <c r="AG38" s="289">
        <f t="shared" ca="1" si="12"/>
        <v>0</v>
      </c>
      <c r="AH38" s="289">
        <f t="shared" ca="1" si="12"/>
        <v>0</v>
      </c>
      <c r="AI38" s="289">
        <f t="shared" ca="1" si="12"/>
        <v>3</v>
      </c>
      <c r="AJ38" s="289">
        <f t="shared" ca="1" si="12"/>
        <v>46</v>
      </c>
      <c r="AK38" s="289">
        <f t="shared" ca="1" si="14"/>
        <v>49</v>
      </c>
      <c r="AL38" s="289">
        <f t="shared" ca="1" si="14"/>
        <v>47</v>
      </c>
      <c r="AM38" s="289">
        <f t="shared" ca="1" si="14"/>
        <v>47</v>
      </c>
      <c r="AN38" s="320">
        <f t="shared" ca="1" si="5"/>
        <v>4.3496003295701423E-7</v>
      </c>
      <c r="AO38" s="320" t="e">
        <f t="shared" ca="1" si="6"/>
        <v>#DIV/0!</v>
      </c>
      <c r="AP38" s="320" t="e">
        <f t="shared" ca="1" si="7"/>
        <v>#DIV/0!</v>
      </c>
      <c r="AQ38" s="291"/>
      <c r="AR38" s="291"/>
      <c r="AS38" s="291"/>
      <c r="AT38" s="308">
        <f t="shared" ca="1" si="8"/>
        <v>4.3035034587771848E-7</v>
      </c>
    </row>
    <row r="39" spans="1:46" x14ac:dyDescent="0.35">
      <c r="A39" s="91" t="s">
        <v>6</v>
      </c>
      <c r="B39" s="91" t="s">
        <v>45</v>
      </c>
      <c r="C39" s="289">
        <f>IFERROR(VLOOKUP(B39,'1'!$C$3:$S$100,8,FALSE),"")</f>
        <v>3980</v>
      </c>
      <c r="D39" s="289">
        <f>IFERROR(VLOOKUP(B39,'2'!$C$3:$S$100,8,FALSE),"")</f>
        <v>3888</v>
      </c>
      <c r="E39" s="289">
        <f t="shared" ca="1" si="13"/>
        <v>3778</v>
      </c>
      <c r="F39" s="289">
        <f t="shared" ca="1" si="13"/>
        <v>3715</v>
      </c>
      <c r="G39" s="289">
        <f t="shared" ca="1" si="13"/>
        <v>3633</v>
      </c>
      <c r="H39" s="289">
        <f t="shared" ca="1" si="13"/>
        <v>3530</v>
      </c>
      <c r="I39" s="289">
        <f t="shared" ca="1" si="13"/>
        <v>3469</v>
      </c>
      <c r="J39" s="289">
        <f t="shared" ca="1" si="13"/>
        <v>3382</v>
      </c>
      <c r="K39" s="289">
        <f t="shared" ca="1" si="13"/>
        <v>0</v>
      </c>
      <c r="L39" s="289">
        <f t="shared" ca="1" si="13"/>
        <v>0</v>
      </c>
      <c r="M39" s="289">
        <f t="shared" ca="1" si="13"/>
        <v>0</v>
      </c>
      <c r="N39" s="289">
        <f t="shared" ca="1" si="13"/>
        <v>0</v>
      </c>
      <c r="O39" s="289">
        <f t="shared" ca="1" si="13"/>
        <v>0</v>
      </c>
      <c r="P39" s="289">
        <f t="shared" ca="1" si="13"/>
        <v>0</v>
      </c>
      <c r="Q39" s="289">
        <f t="shared" ca="1" si="13"/>
        <v>0</v>
      </c>
      <c r="R39" s="289">
        <f t="shared" ca="1" si="13"/>
        <v>0</v>
      </c>
      <c r="S39" s="289">
        <f t="shared" ca="1" si="13"/>
        <v>0</v>
      </c>
      <c r="T39" s="289">
        <f t="shared" ca="1" si="13"/>
        <v>0</v>
      </c>
      <c r="U39" s="289">
        <f t="shared" ca="1" si="12"/>
        <v>0</v>
      </c>
      <c r="V39" s="289">
        <f t="shared" ca="1" si="12"/>
        <v>0</v>
      </c>
      <c r="W39" s="289">
        <f t="shared" ca="1" si="12"/>
        <v>0</v>
      </c>
      <c r="X39" s="289">
        <f t="shared" ca="1" si="12"/>
        <v>0</v>
      </c>
      <c r="Y39" s="289">
        <f t="shared" ca="1" si="12"/>
        <v>0</v>
      </c>
      <c r="Z39" s="289">
        <f t="shared" ca="1" si="12"/>
        <v>0</v>
      </c>
      <c r="AA39" s="289">
        <f t="shared" ca="1" si="12"/>
        <v>0</v>
      </c>
      <c r="AB39" s="289">
        <f t="shared" ca="1" si="12"/>
        <v>0</v>
      </c>
      <c r="AC39" s="289">
        <f t="shared" ca="1" si="12"/>
        <v>0</v>
      </c>
      <c r="AD39" s="289">
        <f t="shared" ca="1" si="12"/>
        <v>0</v>
      </c>
      <c r="AE39" s="289">
        <f t="shared" ca="1" si="12"/>
        <v>0</v>
      </c>
      <c r="AF39" s="289">
        <f t="shared" ca="1" si="12"/>
        <v>0</v>
      </c>
      <c r="AG39" s="289">
        <f t="shared" ca="1" si="12"/>
        <v>0</v>
      </c>
      <c r="AH39" s="289">
        <f t="shared" ca="1" si="12"/>
        <v>1</v>
      </c>
      <c r="AI39" s="289">
        <f t="shared" ca="1" si="12"/>
        <v>3</v>
      </c>
      <c r="AJ39" s="289">
        <f t="shared" ca="1" si="12"/>
        <v>19</v>
      </c>
      <c r="AK39" s="289">
        <f t="shared" ca="1" si="14"/>
        <v>28</v>
      </c>
      <c r="AL39" s="289">
        <f t="shared" ca="1" si="14"/>
        <v>41</v>
      </c>
      <c r="AM39" s="289">
        <f t="shared" ca="1" si="14"/>
        <v>44</v>
      </c>
      <c r="AN39" s="320">
        <f t="shared" ca="1" si="5"/>
        <v>3.7943322023909753E-7</v>
      </c>
      <c r="AO39" s="320" t="e">
        <f t="shared" ca="1" si="6"/>
        <v>#DIV/0!</v>
      </c>
      <c r="AP39" s="320" t="e">
        <f t="shared" ca="1" si="7"/>
        <v>#DIV/0!</v>
      </c>
      <c r="AQ39" s="291"/>
      <c r="AR39" s="291"/>
      <c r="AS39" s="291"/>
      <c r="AT39" s="308">
        <f t="shared" ca="1" si="8"/>
        <v>1.7775340373210111E-7</v>
      </c>
    </row>
    <row r="40" spans="1:46" x14ac:dyDescent="0.35">
      <c r="A40" s="91" t="s">
        <v>21</v>
      </c>
      <c r="B40" s="91" t="s">
        <v>46</v>
      </c>
      <c r="C40" s="289">
        <f>IFERROR(VLOOKUP(B40,'1'!$C$3:$S$100,8,FALSE),"")</f>
        <v>0</v>
      </c>
      <c r="D40" s="289">
        <f>IFERROR(VLOOKUP(B40,'2'!$C$3:$S$100,8,FALSE),"")</f>
        <v>0</v>
      </c>
      <c r="E40" s="289">
        <f t="shared" ca="1" si="13"/>
        <v>0</v>
      </c>
      <c r="F40" s="289">
        <f t="shared" ca="1" si="13"/>
        <v>0</v>
      </c>
      <c r="G40" s="289">
        <f t="shared" ca="1" si="13"/>
        <v>0</v>
      </c>
      <c r="H40" s="289">
        <f t="shared" ca="1" si="13"/>
        <v>0</v>
      </c>
      <c r="I40" s="289">
        <f t="shared" ca="1" si="13"/>
        <v>0</v>
      </c>
      <c r="J40" s="289">
        <f t="shared" ca="1" si="13"/>
        <v>0</v>
      </c>
      <c r="K40" s="289">
        <f t="shared" ca="1" si="13"/>
        <v>0</v>
      </c>
      <c r="L40" s="289">
        <f t="shared" ca="1" si="13"/>
        <v>0</v>
      </c>
      <c r="M40" s="289">
        <f t="shared" ca="1" si="13"/>
        <v>0</v>
      </c>
      <c r="N40" s="289">
        <f t="shared" ca="1" si="13"/>
        <v>0</v>
      </c>
      <c r="O40" s="289">
        <f t="shared" ca="1" si="13"/>
        <v>0</v>
      </c>
      <c r="P40" s="289">
        <f t="shared" ca="1" si="13"/>
        <v>0</v>
      </c>
      <c r="Q40" s="289">
        <f t="shared" ca="1" si="13"/>
        <v>0</v>
      </c>
      <c r="R40" s="289">
        <f t="shared" ca="1" si="13"/>
        <v>0</v>
      </c>
      <c r="S40" s="289">
        <f t="shared" ca="1" si="13"/>
        <v>0</v>
      </c>
      <c r="T40" s="289">
        <f t="shared" ca="1" si="13"/>
        <v>0</v>
      </c>
      <c r="U40" s="289">
        <f t="shared" ca="1" si="12"/>
        <v>0</v>
      </c>
      <c r="V40" s="289">
        <f t="shared" ca="1" si="12"/>
        <v>0</v>
      </c>
      <c r="W40" s="289">
        <f t="shared" ca="1" si="12"/>
        <v>0</v>
      </c>
      <c r="X40" s="289">
        <f t="shared" ca="1" si="12"/>
        <v>0</v>
      </c>
      <c r="Y40" s="289">
        <f t="shared" ca="1" si="12"/>
        <v>0</v>
      </c>
      <c r="Z40" s="289">
        <f t="shared" ca="1" si="12"/>
        <v>0</v>
      </c>
      <c r="AA40" s="289">
        <f t="shared" ca="1" si="12"/>
        <v>0</v>
      </c>
      <c r="AB40" s="289">
        <f t="shared" ca="1" si="12"/>
        <v>0</v>
      </c>
      <c r="AC40" s="289">
        <f t="shared" ca="1" si="12"/>
        <v>0</v>
      </c>
      <c r="AD40" s="289">
        <f t="shared" ca="1" si="12"/>
        <v>0</v>
      </c>
      <c r="AE40" s="289">
        <f t="shared" ca="1" si="12"/>
        <v>0</v>
      </c>
      <c r="AF40" s="289">
        <f t="shared" ca="1" si="12"/>
        <v>0</v>
      </c>
      <c r="AG40" s="289">
        <f t="shared" ca="1" si="12"/>
        <v>0</v>
      </c>
      <c r="AH40" s="289">
        <f t="shared" ca="1" si="12"/>
        <v>0</v>
      </c>
      <c r="AI40" s="289">
        <f t="shared" ca="1" si="12"/>
        <v>0</v>
      </c>
      <c r="AJ40" s="289">
        <f t="shared" ca="1" si="12"/>
        <v>0</v>
      </c>
      <c r="AK40" s="289">
        <f t="shared" ca="1" si="14"/>
        <v>0</v>
      </c>
      <c r="AL40" s="289">
        <f t="shared" ca="1" si="14"/>
        <v>17</v>
      </c>
      <c r="AM40" s="289">
        <f t="shared" ca="1" si="14"/>
        <v>29</v>
      </c>
      <c r="AN40" s="320">
        <f t="shared" ca="1" si="5"/>
        <v>1.5732596936743067E-7</v>
      </c>
      <c r="AO40" s="320" t="e">
        <f t="shared" ca="1" si="6"/>
        <v>#DIV/0!</v>
      </c>
      <c r="AP40" s="320" t="e">
        <f t="shared" ca="1" si="7"/>
        <v>#DIV/0!</v>
      </c>
      <c r="AQ40" s="291"/>
      <c r="AR40" s="291"/>
      <c r="AS40" s="291"/>
      <c r="AT40" s="308">
        <f t="shared" ca="1" si="8"/>
        <v>0</v>
      </c>
    </row>
    <row r="41" spans="1:46" x14ac:dyDescent="0.35">
      <c r="A41" s="91" t="s">
        <v>21</v>
      </c>
      <c r="B41" s="91" t="s">
        <v>47</v>
      </c>
      <c r="C41" s="289">
        <f>IFERROR(VLOOKUP(B41,'1'!$C$3:$S$100,8,FALSE),"")</f>
        <v>0</v>
      </c>
      <c r="D41" s="289">
        <f>IFERROR(VLOOKUP(B41,'2'!$C$3:$S$100,8,FALSE),"")</f>
        <v>0</v>
      </c>
      <c r="E41" s="289">
        <f t="shared" ca="1" si="13"/>
        <v>0</v>
      </c>
      <c r="F41" s="289">
        <f t="shared" ca="1" si="13"/>
        <v>0</v>
      </c>
      <c r="G41" s="289">
        <f t="shared" ca="1" si="13"/>
        <v>0</v>
      </c>
      <c r="H41" s="289">
        <f t="shared" ca="1" si="13"/>
        <v>0</v>
      </c>
      <c r="I41" s="289">
        <f t="shared" ca="1" si="13"/>
        <v>0</v>
      </c>
      <c r="J41" s="289">
        <f t="shared" ca="1" si="13"/>
        <v>0</v>
      </c>
      <c r="K41" s="289">
        <f t="shared" ca="1" si="13"/>
        <v>0</v>
      </c>
      <c r="L41" s="289">
        <f t="shared" ca="1" si="13"/>
        <v>0</v>
      </c>
      <c r="M41" s="289">
        <f t="shared" ca="1" si="13"/>
        <v>0</v>
      </c>
      <c r="N41" s="289">
        <f t="shared" ca="1" si="13"/>
        <v>0</v>
      </c>
      <c r="O41" s="289">
        <f t="shared" ca="1" si="13"/>
        <v>0</v>
      </c>
      <c r="P41" s="289">
        <f t="shared" ca="1" si="13"/>
        <v>0</v>
      </c>
      <c r="Q41" s="289">
        <f t="shared" ca="1" si="13"/>
        <v>0</v>
      </c>
      <c r="R41" s="289">
        <f t="shared" ca="1" si="13"/>
        <v>0</v>
      </c>
      <c r="S41" s="289">
        <f t="shared" ca="1" si="13"/>
        <v>0</v>
      </c>
      <c r="T41" s="289">
        <f t="shared" ca="1" si="13"/>
        <v>0</v>
      </c>
      <c r="U41" s="289">
        <f t="shared" ca="1" si="12"/>
        <v>0</v>
      </c>
      <c r="V41" s="289">
        <f t="shared" ca="1" si="12"/>
        <v>0</v>
      </c>
      <c r="W41" s="289">
        <f t="shared" ca="1" si="12"/>
        <v>0</v>
      </c>
      <c r="X41" s="289">
        <f t="shared" ca="1" si="12"/>
        <v>0</v>
      </c>
      <c r="Y41" s="289">
        <f t="shared" ca="1" si="12"/>
        <v>0</v>
      </c>
      <c r="Z41" s="289">
        <f t="shared" ca="1" si="12"/>
        <v>0</v>
      </c>
      <c r="AA41" s="289">
        <f t="shared" ca="1" si="12"/>
        <v>0</v>
      </c>
      <c r="AB41" s="289">
        <f t="shared" ca="1" si="12"/>
        <v>0</v>
      </c>
      <c r="AC41" s="289">
        <f t="shared" ca="1" si="12"/>
        <v>0</v>
      </c>
      <c r="AD41" s="289">
        <f t="shared" ca="1" si="12"/>
        <v>0</v>
      </c>
      <c r="AE41" s="289">
        <f t="shared" ca="1" si="12"/>
        <v>0</v>
      </c>
      <c r="AF41" s="289">
        <f t="shared" ca="1" si="12"/>
        <v>0</v>
      </c>
      <c r="AG41" s="289">
        <f t="shared" ca="1" si="12"/>
        <v>0</v>
      </c>
      <c r="AH41" s="289">
        <f t="shared" ca="1" si="12"/>
        <v>0</v>
      </c>
      <c r="AI41" s="289">
        <f t="shared" ca="1" si="12"/>
        <v>0</v>
      </c>
      <c r="AJ41" s="289">
        <f t="shared" ca="1" si="12"/>
        <v>0</v>
      </c>
      <c r="AK41" s="289">
        <f t="shared" ca="1" si="14"/>
        <v>0</v>
      </c>
      <c r="AL41" s="289">
        <f t="shared" ca="1" si="14"/>
        <v>11</v>
      </c>
      <c r="AM41" s="289">
        <f t="shared" ca="1" si="14"/>
        <v>65</v>
      </c>
      <c r="AN41" s="320">
        <f t="shared" ca="1" si="5"/>
        <v>1.0179915664951398E-7</v>
      </c>
      <c r="AO41" s="320" t="e">
        <f t="shared" ca="1" si="6"/>
        <v>#DIV/0!</v>
      </c>
      <c r="AP41" s="320" t="e">
        <f t="shared" ca="1" si="7"/>
        <v>#DIV/0!</v>
      </c>
      <c r="AQ41" s="291"/>
      <c r="AR41" s="291"/>
      <c r="AS41" s="291"/>
      <c r="AT41" s="308">
        <f t="shared" ca="1" si="8"/>
        <v>0</v>
      </c>
    </row>
    <row r="42" spans="1:46" x14ac:dyDescent="0.35">
      <c r="A42" s="91" t="s">
        <v>21</v>
      </c>
      <c r="B42" s="91" t="s">
        <v>48</v>
      </c>
      <c r="C42" s="289">
        <f>IFERROR(VLOOKUP(B42,'1'!$C$3:$S$100,8,FALSE),0)</f>
        <v>0</v>
      </c>
      <c r="D42" s="289">
        <f>IFERROR(VLOOKUP(C42,'1'!$C$3:$S$100,8,FALSE),0)</f>
        <v>0</v>
      </c>
      <c r="E42" s="289">
        <f>IFERROR(VLOOKUP(D42,'1'!$C$3:$S$100,8,FALSE),0)</f>
        <v>0</v>
      </c>
      <c r="F42" s="289">
        <f>IFERROR(VLOOKUP(E42,'1'!$C$3:$S$100,8,FALSE),0)</f>
        <v>0</v>
      </c>
      <c r="G42" s="289">
        <f>IFERROR(VLOOKUP(F42,'1'!$C$3:$S$100,8,FALSE),0)</f>
        <v>0</v>
      </c>
      <c r="H42" s="289">
        <f>IFERROR(VLOOKUP(G42,'1'!$C$3:$S$100,8,FALSE),0)</f>
        <v>0</v>
      </c>
      <c r="I42" s="289">
        <f>IFERROR(VLOOKUP(H42,'1'!$C$3:$S$100,8,FALSE),0)</f>
        <v>0</v>
      </c>
      <c r="J42" s="289">
        <f>IFERROR(VLOOKUP(I42,'1'!$C$3:$S$100,8,FALSE),0)</f>
        <v>0</v>
      </c>
      <c r="K42" s="289">
        <f>IFERROR(VLOOKUP(J42,'1'!$C$3:$S$100,8,FALSE),0)</f>
        <v>0</v>
      </c>
      <c r="L42" s="289">
        <f>IFERROR(VLOOKUP(K42,'1'!$C$3:$S$100,8,FALSE),0)</f>
        <v>0</v>
      </c>
      <c r="M42" s="289">
        <f>IFERROR(VLOOKUP(L42,'1'!$C$3:$S$100,8,FALSE),0)</f>
        <v>0</v>
      </c>
      <c r="N42" s="289">
        <f>IFERROR(VLOOKUP(M42,'1'!$C$3:$S$100,8,FALSE),0)</f>
        <v>0</v>
      </c>
      <c r="O42" s="289">
        <f>IFERROR(VLOOKUP(N42,'1'!$C$3:$S$100,8,FALSE),0)</f>
        <v>0</v>
      </c>
      <c r="P42" s="289">
        <f>IFERROR(VLOOKUP(O42,'1'!$C$3:$S$100,8,FALSE),0)</f>
        <v>0</v>
      </c>
      <c r="Q42" s="289">
        <f>IFERROR(VLOOKUP(P42,'1'!$C$3:$S$100,8,FALSE),0)</f>
        <v>0</v>
      </c>
      <c r="R42" s="289">
        <f>IFERROR(VLOOKUP(Q42,'1'!$C$3:$S$100,8,FALSE),0)</f>
        <v>0</v>
      </c>
      <c r="S42" s="289">
        <f>IFERROR(VLOOKUP(R42,'1'!$C$3:$S$100,8,FALSE),0)</f>
        <v>0</v>
      </c>
      <c r="T42" s="289">
        <f>IFERROR(VLOOKUP(S42,'1'!$C$3:$S$100,8,FALSE),0)</f>
        <v>0</v>
      </c>
      <c r="U42" s="289">
        <f>IFERROR(VLOOKUP(T42,'1'!$C$3:$S$100,8,FALSE),0)</f>
        <v>0</v>
      </c>
      <c r="V42" s="289">
        <f>IFERROR(VLOOKUP(U42,'1'!$C$3:$S$100,8,FALSE),0)</f>
        <v>0</v>
      </c>
      <c r="W42" s="289">
        <f>IFERROR(VLOOKUP(V42,'1'!$C$3:$S$100,8,FALSE),0)</f>
        <v>0</v>
      </c>
      <c r="X42" s="289">
        <f>IFERROR(VLOOKUP(W42,'1'!$C$3:$S$100,8,FALSE),0)</f>
        <v>0</v>
      </c>
      <c r="Y42" s="289">
        <f>IFERROR(VLOOKUP(X42,'1'!$C$3:$S$100,8,FALSE),0)</f>
        <v>0</v>
      </c>
      <c r="Z42" s="289">
        <f>IFERROR(VLOOKUP(Y42,'1'!$C$3:$S$100,8,FALSE),0)</f>
        <v>0</v>
      </c>
      <c r="AA42" s="289">
        <f>IFERROR(VLOOKUP(Z42,'1'!$C$3:$S$100,8,FALSE),0)</f>
        <v>0</v>
      </c>
      <c r="AB42" s="289">
        <f>IFERROR(VLOOKUP(AA42,'1'!$C$3:$S$100,8,FALSE),0)</f>
        <v>0</v>
      </c>
      <c r="AC42" s="289">
        <f>IFERROR(VLOOKUP(AB42,'1'!$C$3:$S$100,8,FALSE),0)</f>
        <v>0</v>
      </c>
      <c r="AD42" s="289">
        <f>IFERROR(VLOOKUP(AC42,'1'!$C$3:$S$100,8,FALSE),0)</f>
        <v>0</v>
      </c>
      <c r="AE42" s="289">
        <f>IFERROR(VLOOKUP(AD42,'1'!$C$3:$S$100,8,FALSE),0)</f>
        <v>0</v>
      </c>
      <c r="AF42" s="289">
        <f>IFERROR(VLOOKUP(AE42,'1'!$C$3:$S$100,8,FALSE),0)</f>
        <v>0</v>
      </c>
      <c r="AG42" s="289">
        <f>IFERROR(VLOOKUP(AF42,'1'!$C$3:$S$100,8,FALSE),0)</f>
        <v>0</v>
      </c>
      <c r="AH42" s="289">
        <f>IFERROR(VLOOKUP(AG42,'1'!$C$3:$S$100,8,FALSE),0)</f>
        <v>0</v>
      </c>
      <c r="AI42" s="289">
        <f>IFERROR(VLOOKUP(AH42,'1'!$C$3:$S$100,8,FALSE),0)</f>
        <v>0</v>
      </c>
      <c r="AJ42" s="289">
        <f>IFERROR(VLOOKUP(AI42,'1'!$C$3:$S$100,8,FALSE),0)</f>
        <v>0</v>
      </c>
      <c r="AK42" s="289">
        <f>IFERROR(VLOOKUP(AJ42,'1'!$C$3:$S$100,8,FALSE),0)</f>
        <v>0</v>
      </c>
      <c r="AL42" s="289">
        <f>IFERROR(VLOOKUP(AK42,'1'!$C$3:$S$100,8,FALSE),0)</f>
        <v>0</v>
      </c>
      <c r="AM42" s="289">
        <f>IFERROR(VLOOKUP(AL42,'1'!$C$3:$S$100,8,FALSE),0)</f>
        <v>0</v>
      </c>
      <c r="AN42" s="320">
        <f t="shared" ca="1" si="5"/>
        <v>0</v>
      </c>
      <c r="AO42" s="320" t="e">
        <f t="shared" si="6"/>
        <v>#DIV/0!</v>
      </c>
      <c r="AP42" s="320" t="e">
        <f t="shared" si="7"/>
        <v>#DIV/0!</v>
      </c>
      <c r="AQ42" s="291"/>
      <c r="AR42" s="291"/>
      <c r="AS42" s="291"/>
      <c r="AT42" s="308">
        <f t="shared" ca="1" si="8"/>
        <v>0</v>
      </c>
    </row>
    <row r="43" spans="1:46" x14ac:dyDescent="0.35">
      <c r="A43" s="91" t="s">
        <v>8</v>
      </c>
      <c r="B43" s="91" t="s">
        <v>49</v>
      </c>
      <c r="C43" s="289">
        <f>IFERROR(VLOOKUP(B43,'1'!$C$3:$S$100,8,FALSE),"")</f>
        <v>0</v>
      </c>
      <c r="D43" s="289">
        <f>IFERROR(VLOOKUP(B43,'2'!$C$3:$S$100,8,FALSE),"")</f>
        <v>0</v>
      </c>
      <c r="E43" s="289">
        <f t="shared" ref="E43:T58" ca="1" si="15">IFERROR(VLOOKUP($B43,INDIRECT("'" &amp; E$2 &amp; "'!$C$3:$R$100"),8,FALSE),"")</f>
        <v>0</v>
      </c>
      <c r="F43" s="289">
        <f t="shared" ca="1" si="15"/>
        <v>0</v>
      </c>
      <c r="G43" s="289">
        <f t="shared" ca="1" si="15"/>
        <v>0</v>
      </c>
      <c r="H43" s="289">
        <f t="shared" ca="1" si="15"/>
        <v>0</v>
      </c>
      <c r="I43" s="289">
        <f t="shared" ca="1" si="15"/>
        <v>0</v>
      </c>
      <c r="J43" s="289">
        <f t="shared" ca="1" si="15"/>
        <v>0</v>
      </c>
      <c r="K43" s="289">
        <f t="shared" ca="1" si="15"/>
        <v>0</v>
      </c>
      <c r="L43" s="289">
        <f t="shared" ca="1" si="15"/>
        <v>0</v>
      </c>
      <c r="M43" s="289">
        <f t="shared" ca="1" si="15"/>
        <v>0</v>
      </c>
      <c r="N43" s="289">
        <f t="shared" ca="1" si="15"/>
        <v>0</v>
      </c>
      <c r="O43" s="289">
        <f t="shared" ca="1" si="15"/>
        <v>0</v>
      </c>
      <c r="P43" s="289">
        <f t="shared" ca="1" si="15"/>
        <v>0</v>
      </c>
      <c r="Q43" s="289">
        <f t="shared" ca="1" si="15"/>
        <v>0</v>
      </c>
      <c r="R43" s="289">
        <f t="shared" ca="1" si="15"/>
        <v>0</v>
      </c>
      <c r="S43" s="289">
        <f t="shared" ca="1" si="15"/>
        <v>0</v>
      </c>
      <c r="T43" s="289">
        <f t="shared" ca="1" si="15"/>
        <v>0</v>
      </c>
      <c r="U43" s="289">
        <f t="shared" ref="U43:AJ58" ca="1" si="16">IFERROR(VLOOKUP($B43,INDIRECT("'" &amp; U$2 &amp; "'!$C$3:$R$100"),8,FALSE),"")</f>
        <v>0</v>
      </c>
      <c r="V43" s="289">
        <f t="shared" ca="1" si="16"/>
        <v>0</v>
      </c>
      <c r="W43" s="289">
        <f t="shared" ca="1" si="16"/>
        <v>0</v>
      </c>
      <c r="X43" s="289">
        <f t="shared" ca="1" si="16"/>
        <v>0</v>
      </c>
      <c r="Y43" s="289">
        <f t="shared" ca="1" si="16"/>
        <v>0</v>
      </c>
      <c r="Z43" s="289">
        <f t="shared" ca="1" si="16"/>
        <v>0</v>
      </c>
      <c r="AA43" s="289">
        <f t="shared" ca="1" si="16"/>
        <v>0</v>
      </c>
      <c r="AB43" s="289">
        <f t="shared" ca="1" si="16"/>
        <v>0</v>
      </c>
      <c r="AC43" s="289">
        <f t="shared" ca="1" si="16"/>
        <v>0</v>
      </c>
      <c r="AD43" s="289">
        <f t="shared" ca="1" si="16"/>
        <v>0</v>
      </c>
      <c r="AE43" s="289">
        <f t="shared" ca="1" si="16"/>
        <v>0</v>
      </c>
      <c r="AF43" s="289">
        <f t="shared" ca="1" si="16"/>
        <v>0</v>
      </c>
      <c r="AG43" s="289">
        <f t="shared" ca="1" si="16"/>
        <v>0</v>
      </c>
      <c r="AH43" s="289">
        <f t="shared" ca="1" si="16"/>
        <v>0</v>
      </c>
      <c r="AI43" s="289">
        <f t="shared" ca="1" si="16"/>
        <v>0</v>
      </c>
      <c r="AJ43" s="289">
        <f t="shared" ca="1" si="16"/>
        <v>0</v>
      </c>
      <c r="AK43" s="289">
        <f t="shared" ref="AK43:AM58" ca="1" si="17">IFERROR(VLOOKUP($B43,INDIRECT("'" &amp; AK$2 &amp; "'!$C$3:$R$100"),8,FALSE),"")</f>
        <v>0</v>
      </c>
      <c r="AL43" s="289">
        <f t="shared" ca="1" si="17"/>
        <v>0</v>
      </c>
      <c r="AM43" s="289">
        <f t="shared" ca="1" si="17"/>
        <v>0</v>
      </c>
      <c r="AN43" s="320">
        <f t="shared" ca="1" si="5"/>
        <v>0</v>
      </c>
      <c r="AO43" s="320" t="e">
        <f t="shared" ca="1" si="6"/>
        <v>#DIV/0!</v>
      </c>
      <c r="AP43" s="320" t="e">
        <f t="shared" ca="1" si="7"/>
        <v>#DIV/0!</v>
      </c>
      <c r="AQ43" s="291"/>
      <c r="AR43" s="291"/>
      <c r="AS43" s="291"/>
      <c r="AT43" s="308">
        <f t="shared" ca="1" si="8"/>
        <v>0</v>
      </c>
    </row>
    <row r="44" spans="1:46" x14ac:dyDescent="0.35">
      <c r="A44" s="91" t="s">
        <v>8</v>
      </c>
      <c r="B44" s="91" t="s">
        <v>50</v>
      </c>
      <c r="C44" s="289">
        <f>IFERROR(VLOOKUP(B44,'1'!$C$3:$S$100,8,FALSE),"")</f>
        <v>0</v>
      </c>
      <c r="D44" s="289">
        <f>IFERROR(VLOOKUP(B44,'2'!$C$3:$S$100,8,FALSE),"")</f>
        <v>0</v>
      </c>
      <c r="E44" s="289">
        <f t="shared" ca="1" si="15"/>
        <v>0</v>
      </c>
      <c r="F44" s="289">
        <f t="shared" ca="1" si="15"/>
        <v>0</v>
      </c>
      <c r="G44" s="289">
        <f t="shared" ca="1" si="15"/>
        <v>0</v>
      </c>
      <c r="H44" s="289">
        <f t="shared" ca="1" si="15"/>
        <v>0</v>
      </c>
      <c r="I44" s="289">
        <f t="shared" ca="1" si="15"/>
        <v>0</v>
      </c>
      <c r="J44" s="289">
        <f t="shared" ca="1" si="15"/>
        <v>0</v>
      </c>
      <c r="K44" s="289">
        <f t="shared" ca="1" si="15"/>
        <v>0</v>
      </c>
      <c r="L44" s="289">
        <f t="shared" ca="1" si="15"/>
        <v>0</v>
      </c>
      <c r="M44" s="289">
        <f t="shared" ca="1" si="15"/>
        <v>0</v>
      </c>
      <c r="N44" s="289">
        <f t="shared" ca="1" si="15"/>
        <v>0</v>
      </c>
      <c r="O44" s="289">
        <f t="shared" ca="1" si="15"/>
        <v>0</v>
      </c>
      <c r="P44" s="289">
        <f t="shared" ca="1" si="15"/>
        <v>0</v>
      </c>
      <c r="Q44" s="289">
        <f t="shared" ca="1" si="15"/>
        <v>0</v>
      </c>
      <c r="R44" s="289">
        <f t="shared" ca="1" si="15"/>
        <v>0</v>
      </c>
      <c r="S44" s="289">
        <f t="shared" ca="1" si="15"/>
        <v>0</v>
      </c>
      <c r="T44" s="289">
        <f t="shared" ca="1" si="15"/>
        <v>0</v>
      </c>
      <c r="U44" s="289">
        <f t="shared" ca="1" si="16"/>
        <v>0</v>
      </c>
      <c r="V44" s="289">
        <f t="shared" ca="1" si="16"/>
        <v>0</v>
      </c>
      <c r="W44" s="289">
        <f t="shared" ca="1" si="16"/>
        <v>0</v>
      </c>
      <c r="X44" s="289">
        <f t="shared" ca="1" si="16"/>
        <v>0</v>
      </c>
      <c r="Y44" s="289">
        <f t="shared" ca="1" si="16"/>
        <v>0</v>
      </c>
      <c r="Z44" s="289">
        <f t="shared" ca="1" si="16"/>
        <v>0</v>
      </c>
      <c r="AA44" s="289">
        <f t="shared" ca="1" si="16"/>
        <v>0</v>
      </c>
      <c r="AB44" s="289">
        <f t="shared" ca="1" si="16"/>
        <v>0</v>
      </c>
      <c r="AC44" s="289">
        <f t="shared" ca="1" si="16"/>
        <v>0</v>
      </c>
      <c r="AD44" s="289">
        <f t="shared" ca="1" si="16"/>
        <v>0</v>
      </c>
      <c r="AE44" s="289">
        <f t="shared" ca="1" si="16"/>
        <v>0</v>
      </c>
      <c r="AF44" s="289">
        <f t="shared" ca="1" si="16"/>
        <v>0</v>
      </c>
      <c r="AG44" s="289">
        <f t="shared" ca="1" si="16"/>
        <v>0</v>
      </c>
      <c r="AH44" s="289">
        <f t="shared" ca="1" si="16"/>
        <v>0</v>
      </c>
      <c r="AI44" s="289">
        <f t="shared" ca="1" si="16"/>
        <v>0</v>
      </c>
      <c r="AJ44" s="289">
        <f t="shared" ca="1" si="16"/>
        <v>0</v>
      </c>
      <c r="AK44" s="289">
        <f t="shared" ca="1" si="17"/>
        <v>0</v>
      </c>
      <c r="AL44" s="289">
        <f t="shared" ca="1" si="17"/>
        <v>0</v>
      </c>
      <c r="AM44" s="289">
        <f t="shared" ca="1" si="17"/>
        <v>0</v>
      </c>
      <c r="AN44" s="320">
        <f t="shared" ca="1" si="5"/>
        <v>0</v>
      </c>
      <c r="AO44" s="320" t="e">
        <f t="shared" ca="1" si="6"/>
        <v>#DIV/0!</v>
      </c>
      <c r="AP44" s="320" t="e">
        <f t="shared" ca="1" si="7"/>
        <v>#DIV/0!</v>
      </c>
      <c r="AQ44" s="291"/>
      <c r="AR44" s="291"/>
      <c r="AS44" s="291"/>
      <c r="AT44" s="308">
        <f t="shared" ca="1" si="8"/>
        <v>0</v>
      </c>
    </row>
    <row r="45" spans="1:46" x14ac:dyDescent="0.35">
      <c r="A45" s="91" t="s">
        <v>8</v>
      </c>
      <c r="B45" s="91" t="s">
        <v>51</v>
      </c>
      <c r="C45" s="289">
        <f>IFERROR(VLOOKUP(B45,'1'!$C$3:$S$100,8,FALSE),"")</f>
        <v>0</v>
      </c>
      <c r="D45" s="289">
        <f>IFERROR(VLOOKUP(B45,'2'!$C$3:$S$100,8,FALSE),"")</f>
        <v>0</v>
      </c>
      <c r="E45" s="289">
        <f t="shared" ca="1" si="15"/>
        <v>0</v>
      </c>
      <c r="F45" s="289">
        <f t="shared" ca="1" si="15"/>
        <v>0</v>
      </c>
      <c r="G45" s="289">
        <f t="shared" ca="1" si="15"/>
        <v>0</v>
      </c>
      <c r="H45" s="289">
        <f t="shared" ca="1" si="15"/>
        <v>0</v>
      </c>
      <c r="I45" s="289">
        <f t="shared" ca="1" si="15"/>
        <v>0</v>
      </c>
      <c r="J45" s="289">
        <f t="shared" ca="1" si="15"/>
        <v>0</v>
      </c>
      <c r="K45" s="289">
        <f t="shared" ca="1" si="15"/>
        <v>0</v>
      </c>
      <c r="L45" s="289">
        <f t="shared" ca="1" si="15"/>
        <v>0</v>
      </c>
      <c r="M45" s="289">
        <f t="shared" ca="1" si="15"/>
        <v>0</v>
      </c>
      <c r="N45" s="289">
        <f t="shared" ca="1" si="15"/>
        <v>0</v>
      </c>
      <c r="O45" s="289">
        <f t="shared" ca="1" si="15"/>
        <v>0</v>
      </c>
      <c r="P45" s="289">
        <f t="shared" ca="1" si="15"/>
        <v>0</v>
      </c>
      <c r="Q45" s="289">
        <f t="shared" ca="1" si="15"/>
        <v>0</v>
      </c>
      <c r="R45" s="289">
        <f t="shared" ca="1" si="15"/>
        <v>0</v>
      </c>
      <c r="S45" s="289">
        <f t="shared" ca="1" si="15"/>
        <v>0</v>
      </c>
      <c r="T45" s="289">
        <f t="shared" ca="1" si="15"/>
        <v>0</v>
      </c>
      <c r="U45" s="289">
        <f t="shared" ca="1" si="16"/>
        <v>0</v>
      </c>
      <c r="V45" s="289">
        <f t="shared" ca="1" si="16"/>
        <v>0</v>
      </c>
      <c r="W45" s="289">
        <f t="shared" ca="1" si="16"/>
        <v>0</v>
      </c>
      <c r="X45" s="289">
        <f t="shared" ca="1" si="16"/>
        <v>0</v>
      </c>
      <c r="Y45" s="289">
        <f t="shared" ca="1" si="16"/>
        <v>0</v>
      </c>
      <c r="Z45" s="289">
        <f t="shared" ca="1" si="16"/>
        <v>0</v>
      </c>
      <c r="AA45" s="289">
        <f t="shared" ca="1" si="16"/>
        <v>0</v>
      </c>
      <c r="AB45" s="289">
        <f t="shared" ca="1" si="16"/>
        <v>0</v>
      </c>
      <c r="AC45" s="289">
        <f t="shared" ca="1" si="16"/>
        <v>0</v>
      </c>
      <c r="AD45" s="289">
        <f t="shared" ca="1" si="16"/>
        <v>0</v>
      </c>
      <c r="AE45" s="289">
        <f t="shared" ca="1" si="16"/>
        <v>0</v>
      </c>
      <c r="AF45" s="289">
        <f t="shared" ca="1" si="16"/>
        <v>0</v>
      </c>
      <c r="AG45" s="289">
        <f t="shared" ca="1" si="16"/>
        <v>0</v>
      </c>
      <c r="AH45" s="289">
        <f t="shared" ca="1" si="16"/>
        <v>0</v>
      </c>
      <c r="AI45" s="289">
        <f t="shared" ca="1" si="16"/>
        <v>0</v>
      </c>
      <c r="AJ45" s="289">
        <f t="shared" ca="1" si="16"/>
        <v>0</v>
      </c>
      <c r="AK45" s="289">
        <f t="shared" ca="1" si="17"/>
        <v>0</v>
      </c>
      <c r="AL45" s="289">
        <f t="shared" ca="1" si="17"/>
        <v>0</v>
      </c>
      <c r="AM45" s="289">
        <f t="shared" ca="1" si="17"/>
        <v>0</v>
      </c>
      <c r="AN45" s="320">
        <f t="shared" ca="1" si="5"/>
        <v>0</v>
      </c>
      <c r="AO45" s="320" t="e">
        <f t="shared" ca="1" si="6"/>
        <v>#DIV/0!</v>
      </c>
      <c r="AP45" s="320" t="e">
        <f t="shared" ca="1" si="7"/>
        <v>#DIV/0!</v>
      </c>
      <c r="AQ45" s="291"/>
      <c r="AR45" s="291"/>
      <c r="AS45" s="291"/>
      <c r="AT45" s="308">
        <f t="shared" ca="1" si="8"/>
        <v>0</v>
      </c>
    </row>
    <row r="46" spans="1:46" x14ac:dyDescent="0.35">
      <c r="A46" s="91" t="s">
        <v>6</v>
      </c>
      <c r="B46" s="91" t="s">
        <v>52</v>
      </c>
      <c r="C46" s="289">
        <f>IFERROR(VLOOKUP(B46,'1'!$C$3:$S$100,8,FALSE),"")</f>
        <v>0</v>
      </c>
      <c r="D46" s="289">
        <f>IFERROR(VLOOKUP(B46,'2'!$C$3:$S$100,8,FALSE),"")</f>
        <v>0</v>
      </c>
      <c r="E46" s="289">
        <f t="shared" ca="1" si="15"/>
        <v>0</v>
      </c>
      <c r="F46" s="289">
        <f t="shared" ca="1" si="15"/>
        <v>0</v>
      </c>
      <c r="G46" s="289">
        <f t="shared" ca="1" si="15"/>
        <v>0</v>
      </c>
      <c r="H46" s="289">
        <f t="shared" ca="1" si="15"/>
        <v>0</v>
      </c>
      <c r="I46" s="289">
        <f t="shared" ca="1" si="15"/>
        <v>0</v>
      </c>
      <c r="J46" s="289">
        <f t="shared" ca="1" si="15"/>
        <v>0</v>
      </c>
      <c r="K46" s="289">
        <f t="shared" ca="1" si="15"/>
        <v>0</v>
      </c>
      <c r="L46" s="289">
        <f t="shared" ca="1" si="15"/>
        <v>0</v>
      </c>
      <c r="M46" s="289">
        <f t="shared" ca="1" si="15"/>
        <v>0</v>
      </c>
      <c r="N46" s="289">
        <f t="shared" ca="1" si="15"/>
        <v>0</v>
      </c>
      <c r="O46" s="289">
        <f t="shared" ca="1" si="15"/>
        <v>0</v>
      </c>
      <c r="P46" s="289">
        <f t="shared" ca="1" si="15"/>
        <v>0</v>
      </c>
      <c r="Q46" s="289">
        <f t="shared" ca="1" si="15"/>
        <v>0</v>
      </c>
      <c r="R46" s="289">
        <f t="shared" ca="1" si="15"/>
        <v>0</v>
      </c>
      <c r="S46" s="289">
        <f t="shared" ca="1" si="15"/>
        <v>0</v>
      </c>
      <c r="T46" s="289">
        <f t="shared" ca="1" si="15"/>
        <v>0</v>
      </c>
      <c r="U46" s="289">
        <f t="shared" ca="1" si="16"/>
        <v>0</v>
      </c>
      <c r="V46" s="289">
        <f t="shared" ca="1" si="16"/>
        <v>0</v>
      </c>
      <c r="W46" s="289">
        <f t="shared" ca="1" si="16"/>
        <v>0</v>
      </c>
      <c r="X46" s="289">
        <f t="shared" ca="1" si="16"/>
        <v>0</v>
      </c>
      <c r="Y46" s="289">
        <f t="shared" ca="1" si="16"/>
        <v>0</v>
      </c>
      <c r="Z46" s="289">
        <f t="shared" ca="1" si="16"/>
        <v>0</v>
      </c>
      <c r="AA46" s="289">
        <f t="shared" ca="1" si="16"/>
        <v>0</v>
      </c>
      <c r="AB46" s="289">
        <f t="shared" ca="1" si="16"/>
        <v>0</v>
      </c>
      <c r="AC46" s="289">
        <f t="shared" ca="1" si="16"/>
        <v>21</v>
      </c>
      <c r="AD46" s="289">
        <f t="shared" ca="1" si="16"/>
        <v>27</v>
      </c>
      <c r="AE46" s="289">
        <f t="shared" ca="1" si="16"/>
        <v>0</v>
      </c>
      <c r="AF46" s="289">
        <f t="shared" ca="1" si="16"/>
        <v>0</v>
      </c>
      <c r="AG46" s="289">
        <f t="shared" ca="1" si="16"/>
        <v>0</v>
      </c>
      <c r="AH46" s="289">
        <f t="shared" ca="1" si="16"/>
        <v>0</v>
      </c>
      <c r="AI46" s="289">
        <f t="shared" ca="1" si="16"/>
        <v>0</v>
      </c>
      <c r="AJ46" s="289">
        <f t="shared" ca="1" si="16"/>
        <v>0</v>
      </c>
      <c r="AK46" s="289">
        <f t="shared" ca="1" si="17"/>
        <v>0</v>
      </c>
      <c r="AL46" s="289">
        <f t="shared" ca="1" si="17"/>
        <v>0</v>
      </c>
      <c r="AM46" s="289">
        <f t="shared" ca="1" si="17"/>
        <v>0</v>
      </c>
      <c r="AN46" s="320">
        <f t="shared" ca="1" si="5"/>
        <v>0</v>
      </c>
      <c r="AO46" s="320" t="e">
        <f t="shared" ca="1" si="6"/>
        <v>#DIV/0!</v>
      </c>
      <c r="AP46" s="320">
        <f t="shared" ca="1" si="7"/>
        <v>-1</v>
      </c>
      <c r="AQ46" s="291"/>
      <c r="AR46" s="291"/>
      <c r="AS46" s="291"/>
      <c r="AT46" s="308">
        <f t="shared" ca="1" si="8"/>
        <v>0</v>
      </c>
    </row>
    <row r="47" spans="1:46" x14ac:dyDescent="0.35">
      <c r="A47" s="91" t="s">
        <v>6</v>
      </c>
      <c r="B47" s="91" t="s">
        <v>53</v>
      </c>
      <c r="C47" s="289">
        <f>IFERROR(VLOOKUP(B47,'1'!$C$3:$S$100,8,FALSE),"")</f>
        <v>0</v>
      </c>
      <c r="D47" s="289">
        <f>IFERROR(VLOOKUP(B47,'2'!$C$3:$S$100,8,FALSE),"")</f>
        <v>0</v>
      </c>
      <c r="E47" s="289">
        <f t="shared" ca="1" si="15"/>
        <v>0</v>
      </c>
      <c r="F47" s="289">
        <f t="shared" ca="1" si="15"/>
        <v>0</v>
      </c>
      <c r="G47" s="289">
        <f t="shared" ca="1" si="15"/>
        <v>0</v>
      </c>
      <c r="H47" s="289">
        <f t="shared" ca="1" si="15"/>
        <v>0</v>
      </c>
      <c r="I47" s="289">
        <f t="shared" ca="1" si="15"/>
        <v>0</v>
      </c>
      <c r="J47" s="289">
        <f t="shared" ca="1" si="15"/>
        <v>0</v>
      </c>
      <c r="K47" s="289">
        <f t="shared" ca="1" si="15"/>
        <v>0</v>
      </c>
      <c r="L47" s="289">
        <f t="shared" ca="1" si="15"/>
        <v>0</v>
      </c>
      <c r="M47" s="289">
        <f t="shared" ca="1" si="15"/>
        <v>0</v>
      </c>
      <c r="N47" s="289">
        <f t="shared" ca="1" si="15"/>
        <v>0</v>
      </c>
      <c r="O47" s="289">
        <f t="shared" ca="1" si="15"/>
        <v>0</v>
      </c>
      <c r="P47" s="289">
        <f t="shared" ca="1" si="15"/>
        <v>0</v>
      </c>
      <c r="Q47" s="289">
        <f t="shared" ca="1" si="15"/>
        <v>0</v>
      </c>
      <c r="R47" s="289">
        <f t="shared" ca="1" si="15"/>
        <v>0</v>
      </c>
      <c r="S47" s="289">
        <f t="shared" ca="1" si="15"/>
        <v>0</v>
      </c>
      <c r="T47" s="289">
        <f t="shared" ca="1" si="15"/>
        <v>0</v>
      </c>
      <c r="U47" s="289">
        <f t="shared" ca="1" si="16"/>
        <v>0</v>
      </c>
      <c r="V47" s="289">
        <f t="shared" ca="1" si="16"/>
        <v>0</v>
      </c>
      <c r="W47" s="289">
        <f t="shared" ca="1" si="16"/>
        <v>0</v>
      </c>
      <c r="X47" s="289">
        <f t="shared" ca="1" si="16"/>
        <v>0</v>
      </c>
      <c r="Y47" s="289">
        <f t="shared" ca="1" si="16"/>
        <v>0</v>
      </c>
      <c r="Z47" s="289">
        <f t="shared" ca="1" si="16"/>
        <v>0</v>
      </c>
      <c r="AA47" s="289">
        <f t="shared" ca="1" si="16"/>
        <v>0</v>
      </c>
      <c r="AB47" s="289">
        <f t="shared" ca="1" si="16"/>
        <v>0</v>
      </c>
      <c r="AC47" s="289">
        <f t="shared" ca="1" si="16"/>
        <v>0</v>
      </c>
      <c r="AD47" s="289">
        <f t="shared" ca="1" si="16"/>
        <v>0</v>
      </c>
      <c r="AE47" s="289">
        <f t="shared" ca="1" si="16"/>
        <v>0</v>
      </c>
      <c r="AF47" s="289">
        <f t="shared" ca="1" si="16"/>
        <v>0</v>
      </c>
      <c r="AG47" s="289">
        <f t="shared" ca="1" si="16"/>
        <v>0</v>
      </c>
      <c r="AH47" s="289">
        <f t="shared" ca="1" si="16"/>
        <v>0</v>
      </c>
      <c r="AI47" s="289">
        <f t="shared" ca="1" si="16"/>
        <v>0</v>
      </c>
      <c r="AJ47" s="289">
        <f t="shared" ca="1" si="16"/>
        <v>0</v>
      </c>
      <c r="AK47" s="289">
        <f t="shared" ca="1" si="17"/>
        <v>0</v>
      </c>
      <c r="AL47" s="289">
        <f t="shared" ca="1" si="17"/>
        <v>0</v>
      </c>
      <c r="AM47" s="289">
        <f t="shared" ca="1" si="17"/>
        <v>0</v>
      </c>
      <c r="AN47" s="320">
        <f t="shared" ca="1" si="5"/>
        <v>0</v>
      </c>
      <c r="AO47" s="320" t="e">
        <f t="shared" ca="1" si="6"/>
        <v>#DIV/0!</v>
      </c>
      <c r="AP47" s="320" t="e">
        <f t="shared" ca="1" si="7"/>
        <v>#DIV/0!</v>
      </c>
      <c r="AQ47" s="291"/>
      <c r="AR47" s="291"/>
      <c r="AS47" s="291"/>
      <c r="AT47" s="308">
        <f t="shared" ca="1" si="8"/>
        <v>0</v>
      </c>
    </row>
    <row r="48" spans="1:46" x14ac:dyDescent="0.35">
      <c r="A48" s="91" t="s">
        <v>6</v>
      </c>
      <c r="B48" s="91" t="s">
        <v>54</v>
      </c>
      <c r="C48" s="289" t="str">
        <f>IFERROR(VLOOKUP(B48,'1'!$C$3:$S$100,8,FALSE),"")</f>
        <v/>
      </c>
      <c r="D48" s="289" t="str">
        <f>IFERROR(VLOOKUP(B48,'2'!$C$3:$S$100,8,FALSE),"")</f>
        <v/>
      </c>
      <c r="E48" s="289" t="str">
        <f t="shared" ca="1" si="15"/>
        <v/>
      </c>
      <c r="F48" s="289" t="str">
        <f t="shared" ca="1" si="15"/>
        <v/>
      </c>
      <c r="G48" s="289" t="str">
        <f t="shared" ca="1" si="15"/>
        <v/>
      </c>
      <c r="H48" s="289" t="str">
        <f t="shared" ca="1" si="15"/>
        <v/>
      </c>
      <c r="I48" s="289" t="str">
        <f t="shared" ca="1" si="15"/>
        <v/>
      </c>
      <c r="J48" s="289" t="str">
        <f t="shared" ca="1" si="15"/>
        <v/>
      </c>
      <c r="K48" s="289" t="str">
        <f t="shared" ca="1" si="15"/>
        <v/>
      </c>
      <c r="L48" s="289">
        <f t="shared" ca="1" si="15"/>
        <v>0</v>
      </c>
      <c r="M48" s="289">
        <f t="shared" ca="1" si="15"/>
        <v>0</v>
      </c>
      <c r="N48" s="289">
        <f t="shared" ca="1" si="15"/>
        <v>0</v>
      </c>
      <c r="O48" s="289">
        <f t="shared" ca="1" si="15"/>
        <v>0</v>
      </c>
      <c r="P48" s="289">
        <f t="shared" ca="1" si="15"/>
        <v>0</v>
      </c>
      <c r="Q48" s="289">
        <f t="shared" ca="1" si="15"/>
        <v>0</v>
      </c>
      <c r="R48" s="289">
        <f t="shared" ca="1" si="15"/>
        <v>0</v>
      </c>
      <c r="S48" s="289">
        <f t="shared" ca="1" si="15"/>
        <v>0</v>
      </c>
      <c r="T48" s="289">
        <f t="shared" ca="1" si="15"/>
        <v>0</v>
      </c>
      <c r="U48" s="289">
        <f t="shared" ca="1" si="16"/>
        <v>0</v>
      </c>
      <c r="V48" s="289">
        <f t="shared" ca="1" si="16"/>
        <v>0</v>
      </c>
      <c r="W48" s="289">
        <f t="shared" ca="1" si="16"/>
        <v>0</v>
      </c>
      <c r="X48" s="289">
        <f t="shared" ca="1" si="16"/>
        <v>0</v>
      </c>
      <c r="Y48" s="289">
        <f t="shared" ca="1" si="16"/>
        <v>0</v>
      </c>
      <c r="Z48" s="289">
        <f t="shared" ca="1" si="16"/>
        <v>0</v>
      </c>
      <c r="AA48" s="289">
        <f t="shared" ca="1" si="16"/>
        <v>0</v>
      </c>
      <c r="AB48" s="289">
        <f t="shared" ca="1" si="16"/>
        <v>0</v>
      </c>
      <c r="AC48" s="289">
        <f t="shared" ca="1" si="16"/>
        <v>0</v>
      </c>
      <c r="AD48" s="289">
        <f t="shared" ca="1" si="16"/>
        <v>0</v>
      </c>
      <c r="AE48" s="289">
        <f t="shared" ca="1" si="16"/>
        <v>0</v>
      </c>
      <c r="AF48" s="289">
        <f t="shared" ca="1" si="16"/>
        <v>0</v>
      </c>
      <c r="AG48" s="289">
        <f t="shared" ca="1" si="16"/>
        <v>0</v>
      </c>
      <c r="AH48" s="289">
        <f t="shared" ca="1" si="16"/>
        <v>0</v>
      </c>
      <c r="AI48" s="289">
        <f t="shared" ca="1" si="16"/>
        <v>0</v>
      </c>
      <c r="AJ48" s="289">
        <f t="shared" ca="1" si="16"/>
        <v>0</v>
      </c>
      <c r="AK48" s="289">
        <f t="shared" ca="1" si="17"/>
        <v>0</v>
      </c>
      <c r="AL48" s="289">
        <f t="shared" ca="1" si="17"/>
        <v>0</v>
      </c>
      <c r="AM48" s="289">
        <f t="shared" ca="1" si="17"/>
        <v>0</v>
      </c>
      <c r="AN48" s="320">
        <f t="shared" ca="1" si="5"/>
        <v>0</v>
      </c>
      <c r="AO48" s="320" t="e">
        <f t="shared" ca="1" si="6"/>
        <v>#DIV/0!</v>
      </c>
      <c r="AP48" s="320" t="e">
        <f t="shared" ca="1" si="7"/>
        <v>#DIV/0!</v>
      </c>
      <c r="AQ48" s="291"/>
      <c r="AR48" s="291"/>
      <c r="AS48" s="291"/>
      <c r="AT48" s="308">
        <f t="shared" ca="1" si="8"/>
        <v>0</v>
      </c>
    </row>
    <row r="49" spans="1:46" x14ac:dyDescent="0.35">
      <c r="A49" s="91" t="s">
        <v>18</v>
      </c>
      <c r="B49" s="91" t="s">
        <v>55</v>
      </c>
      <c r="C49" s="289">
        <f>IFERROR(VLOOKUP(B49,'1'!$C$3:$S$100,8,FALSE),"")</f>
        <v>22137</v>
      </c>
      <c r="D49" s="289">
        <f>IFERROR(VLOOKUP(B49,'2'!$C$3:$S$100,8,FALSE),"")</f>
        <v>21955</v>
      </c>
      <c r="E49" s="289">
        <f t="shared" ca="1" si="15"/>
        <v>21756</v>
      </c>
      <c r="F49" s="289">
        <f t="shared" ca="1" si="15"/>
        <v>21588</v>
      </c>
      <c r="G49" s="289">
        <f t="shared" ca="1" si="15"/>
        <v>21417</v>
      </c>
      <c r="H49" s="289">
        <f t="shared" ca="1" si="15"/>
        <v>21274</v>
      </c>
      <c r="I49" s="289">
        <f t="shared" ca="1" si="15"/>
        <v>21092</v>
      </c>
      <c r="J49" s="289">
        <f t="shared" ca="1" si="15"/>
        <v>19589</v>
      </c>
      <c r="K49" s="289">
        <f t="shared" ca="1" si="15"/>
        <v>17930</v>
      </c>
      <c r="L49" s="289">
        <f t="shared" ca="1" si="15"/>
        <v>7241</v>
      </c>
      <c r="M49" s="289">
        <f t="shared" ca="1" si="15"/>
        <v>5159</v>
      </c>
      <c r="N49" s="289">
        <f t="shared" ca="1" si="15"/>
        <v>0</v>
      </c>
      <c r="O49" s="289">
        <f t="shared" ca="1" si="15"/>
        <v>3</v>
      </c>
      <c r="P49" s="289">
        <f t="shared" ca="1" si="15"/>
        <v>0</v>
      </c>
      <c r="Q49" s="289">
        <f t="shared" ca="1" si="15"/>
        <v>0</v>
      </c>
      <c r="R49" s="289">
        <f t="shared" ca="1" si="15"/>
        <v>0</v>
      </c>
      <c r="S49" s="289">
        <f t="shared" ca="1" si="15"/>
        <v>3</v>
      </c>
      <c r="T49" s="289">
        <f t="shared" ca="1" si="15"/>
        <v>0</v>
      </c>
      <c r="U49" s="289">
        <f t="shared" ca="1" si="16"/>
        <v>0</v>
      </c>
      <c r="V49" s="289">
        <f t="shared" ca="1" si="16"/>
        <v>0</v>
      </c>
      <c r="W49" s="289">
        <f t="shared" ca="1" si="16"/>
        <v>0</v>
      </c>
      <c r="X49" s="289">
        <f t="shared" ca="1" si="16"/>
        <v>0</v>
      </c>
      <c r="Y49" s="289">
        <f t="shared" ca="1" si="16"/>
        <v>0</v>
      </c>
      <c r="Z49" s="289">
        <f t="shared" ca="1" si="16"/>
        <v>0</v>
      </c>
      <c r="AA49" s="289">
        <f t="shared" ca="1" si="16"/>
        <v>0</v>
      </c>
      <c r="AB49" s="289">
        <f t="shared" ca="1" si="16"/>
        <v>0</v>
      </c>
      <c r="AC49" s="289">
        <f t="shared" ca="1" si="16"/>
        <v>0</v>
      </c>
      <c r="AD49" s="289">
        <f t="shared" ca="1" si="16"/>
        <v>0</v>
      </c>
      <c r="AE49" s="289">
        <f t="shared" ca="1" si="16"/>
        <v>0</v>
      </c>
      <c r="AF49" s="289">
        <f t="shared" ca="1" si="16"/>
        <v>0</v>
      </c>
      <c r="AG49" s="289">
        <f t="shared" ca="1" si="16"/>
        <v>0</v>
      </c>
      <c r="AH49" s="289">
        <f t="shared" ca="1" si="16"/>
        <v>0</v>
      </c>
      <c r="AI49" s="289">
        <f t="shared" ca="1" si="16"/>
        <v>0</v>
      </c>
      <c r="AJ49" s="289">
        <f t="shared" ca="1" si="16"/>
        <v>0</v>
      </c>
      <c r="AK49" s="289">
        <f t="shared" ca="1" si="17"/>
        <v>0</v>
      </c>
      <c r="AL49" s="289">
        <f t="shared" ca="1" si="17"/>
        <v>0</v>
      </c>
      <c r="AM49" s="289">
        <f t="shared" ca="1" si="17"/>
        <v>0</v>
      </c>
      <c r="AN49" s="320">
        <f t="shared" ca="1" si="5"/>
        <v>0</v>
      </c>
      <c r="AO49" s="320" t="e">
        <f t="shared" ca="1" si="6"/>
        <v>#DIV/0!</v>
      </c>
      <c r="AP49" s="320" t="e">
        <f t="shared" ca="1" si="7"/>
        <v>#DIV/0!</v>
      </c>
      <c r="AQ49" s="291"/>
      <c r="AR49" s="291"/>
      <c r="AS49" s="291"/>
      <c r="AT49" s="308">
        <f t="shared" ca="1" si="8"/>
        <v>0</v>
      </c>
    </row>
    <row r="50" spans="1:46" x14ac:dyDescent="0.35">
      <c r="A50" s="91" t="s">
        <v>18</v>
      </c>
      <c r="B50" s="91" t="s">
        <v>56</v>
      </c>
      <c r="C50" s="289" t="str">
        <f>IFERROR(VLOOKUP(B50,'1'!$C$3:$S$100,8,FALSE),"")</f>
        <v/>
      </c>
      <c r="D50" s="289" t="str">
        <f>IFERROR(VLOOKUP(B50,'2'!$C$3:$S$100,8,FALSE),"")</f>
        <v/>
      </c>
      <c r="E50" s="289" t="str">
        <f t="shared" ca="1" si="15"/>
        <v/>
      </c>
      <c r="F50" s="289" t="str">
        <f t="shared" ca="1" si="15"/>
        <v/>
      </c>
      <c r="G50" s="289" t="str">
        <f t="shared" ca="1" si="15"/>
        <v/>
      </c>
      <c r="H50" s="289" t="str">
        <f t="shared" ca="1" si="15"/>
        <v/>
      </c>
      <c r="I50" s="289" t="str">
        <f t="shared" ca="1" si="15"/>
        <v/>
      </c>
      <c r="J50" s="289" t="str">
        <f t="shared" ca="1" si="15"/>
        <v/>
      </c>
      <c r="K50" s="289" t="str">
        <f t="shared" ca="1" si="15"/>
        <v/>
      </c>
      <c r="L50" s="289" t="str">
        <f t="shared" ca="1" si="15"/>
        <v/>
      </c>
      <c r="M50" s="289" t="str">
        <f t="shared" ca="1" si="15"/>
        <v/>
      </c>
      <c r="N50" s="289" t="str">
        <f t="shared" ca="1" si="15"/>
        <v/>
      </c>
      <c r="O50" s="289" t="str">
        <f t="shared" ca="1" si="15"/>
        <v/>
      </c>
      <c r="P50" s="289" t="str">
        <f t="shared" ca="1" si="15"/>
        <v/>
      </c>
      <c r="Q50" s="289" t="str">
        <f t="shared" ca="1" si="15"/>
        <v/>
      </c>
      <c r="R50" s="289" t="str">
        <f t="shared" ca="1" si="15"/>
        <v/>
      </c>
      <c r="S50" s="289" t="str">
        <f t="shared" ca="1" si="15"/>
        <v/>
      </c>
      <c r="T50" s="289" t="str">
        <f t="shared" ca="1" si="15"/>
        <v/>
      </c>
      <c r="U50" s="289" t="str">
        <f t="shared" ca="1" si="16"/>
        <v/>
      </c>
      <c r="V50" s="289" t="str">
        <f t="shared" ca="1" si="16"/>
        <v/>
      </c>
      <c r="W50" s="289" t="str">
        <f t="shared" ca="1" si="16"/>
        <v/>
      </c>
      <c r="X50" s="289" t="str">
        <f t="shared" ca="1" si="16"/>
        <v/>
      </c>
      <c r="Y50" s="289" t="str">
        <f t="shared" ca="1" si="16"/>
        <v/>
      </c>
      <c r="Z50" s="289">
        <f t="shared" ca="1" si="16"/>
        <v>0</v>
      </c>
      <c r="AA50" s="289">
        <f t="shared" ca="1" si="16"/>
        <v>0</v>
      </c>
      <c r="AB50" s="289">
        <f t="shared" ca="1" si="16"/>
        <v>0</v>
      </c>
      <c r="AC50" s="289">
        <f t="shared" ca="1" si="16"/>
        <v>0</v>
      </c>
      <c r="AD50" s="289">
        <f t="shared" ca="1" si="16"/>
        <v>0</v>
      </c>
      <c r="AE50" s="289">
        <f t="shared" ca="1" si="16"/>
        <v>0</v>
      </c>
      <c r="AF50" s="289">
        <f t="shared" ca="1" si="16"/>
        <v>0</v>
      </c>
      <c r="AG50" s="289">
        <f t="shared" ca="1" si="16"/>
        <v>0</v>
      </c>
      <c r="AH50" s="289">
        <f t="shared" ca="1" si="16"/>
        <v>0</v>
      </c>
      <c r="AI50" s="289">
        <f t="shared" ca="1" si="16"/>
        <v>0</v>
      </c>
      <c r="AJ50" s="289">
        <f t="shared" ca="1" si="16"/>
        <v>0</v>
      </c>
      <c r="AK50" s="289">
        <f t="shared" ca="1" si="17"/>
        <v>0</v>
      </c>
      <c r="AL50" s="289">
        <f t="shared" ca="1" si="17"/>
        <v>0</v>
      </c>
      <c r="AM50" s="289">
        <f t="shared" ca="1" si="17"/>
        <v>0</v>
      </c>
      <c r="AN50" s="320">
        <f t="shared" ca="1" si="5"/>
        <v>0</v>
      </c>
      <c r="AO50" s="320" t="e">
        <f t="shared" ca="1" si="6"/>
        <v>#VALUE!</v>
      </c>
      <c r="AP50" s="320" t="e">
        <f t="shared" ca="1" si="7"/>
        <v>#DIV/0!</v>
      </c>
      <c r="AQ50" s="291"/>
      <c r="AR50" s="291"/>
      <c r="AS50" s="291"/>
      <c r="AT50" s="308">
        <f t="shared" ca="1" si="8"/>
        <v>0</v>
      </c>
    </row>
    <row r="51" spans="1:46" x14ac:dyDescent="0.35">
      <c r="A51" s="91" t="s">
        <v>18</v>
      </c>
      <c r="B51" s="91" t="s">
        <v>57</v>
      </c>
      <c r="C51" s="289">
        <f>IFERROR(VLOOKUP(B51,'1'!$C$3:$S$100,8,FALSE),"")</f>
        <v>0</v>
      </c>
      <c r="D51" s="289">
        <f>IFERROR(VLOOKUP(B51,'2'!$C$3:$S$100,8,FALSE),"")</f>
        <v>0</v>
      </c>
      <c r="E51" s="289">
        <f t="shared" ca="1" si="15"/>
        <v>0</v>
      </c>
      <c r="F51" s="289">
        <f t="shared" ca="1" si="15"/>
        <v>0</v>
      </c>
      <c r="G51" s="289">
        <f t="shared" ca="1" si="15"/>
        <v>0</v>
      </c>
      <c r="H51" s="289">
        <f t="shared" ca="1" si="15"/>
        <v>0</v>
      </c>
      <c r="I51" s="289">
        <f t="shared" ca="1" si="15"/>
        <v>0</v>
      </c>
      <c r="J51" s="289">
        <f t="shared" ca="1" si="15"/>
        <v>0</v>
      </c>
      <c r="K51" s="289">
        <f t="shared" ca="1" si="15"/>
        <v>0</v>
      </c>
      <c r="L51" s="289">
        <f t="shared" ca="1" si="15"/>
        <v>0</v>
      </c>
      <c r="M51" s="289">
        <f t="shared" ca="1" si="15"/>
        <v>0</v>
      </c>
      <c r="N51" s="289">
        <f t="shared" ca="1" si="15"/>
        <v>0</v>
      </c>
      <c r="O51" s="289">
        <f t="shared" ca="1" si="15"/>
        <v>0</v>
      </c>
      <c r="P51" s="289">
        <f t="shared" ca="1" si="15"/>
        <v>0</v>
      </c>
      <c r="Q51" s="289">
        <f t="shared" ca="1" si="15"/>
        <v>0</v>
      </c>
      <c r="R51" s="289">
        <f t="shared" ca="1" si="15"/>
        <v>0</v>
      </c>
      <c r="S51" s="289">
        <f t="shared" ca="1" si="15"/>
        <v>0</v>
      </c>
      <c r="T51" s="289">
        <f t="shared" ca="1" si="15"/>
        <v>0</v>
      </c>
      <c r="U51" s="289">
        <f t="shared" ca="1" si="16"/>
        <v>0</v>
      </c>
      <c r="V51" s="289">
        <f t="shared" ca="1" si="16"/>
        <v>0</v>
      </c>
      <c r="W51" s="289">
        <f t="shared" ca="1" si="16"/>
        <v>0</v>
      </c>
      <c r="X51" s="289">
        <f t="shared" ca="1" si="16"/>
        <v>0</v>
      </c>
      <c r="Y51" s="289">
        <f t="shared" ca="1" si="16"/>
        <v>0</v>
      </c>
      <c r="Z51" s="289">
        <f t="shared" ca="1" si="16"/>
        <v>0</v>
      </c>
      <c r="AA51" s="289">
        <f t="shared" ca="1" si="16"/>
        <v>0</v>
      </c>
      <c r="AB51" s="289">
        <f t="shared" ca="1" si="16"/>
        <v>0</v>
      </c>
      <c r="AC51" s="289">
        <f t="shared" ca="1" si="16"/>
        <v>0</v>
      </c>
      <c r="AD51" s="289">
        <f t="shared" ca="1" si="16"/>
        <v>0</v>
      </c>
      <c r="AE51" s="289">
        <f t="shared" ca="1" si="16"/>
        <v>0</v>
      </c>
      <c r="AF51" s="289">
        <f t="shared" ca="1" si="16"/>
        <v>0</v>
      </c>
      <c r="AG51" s="289">
        <f t="shared" ca="1" si="16"/>
        <v>0</v>
      </c>
      <c r="AH51" s="289">
        <f t="shared" ca="1" si="16"/>
        <v>0</v>
      </c>
      <c r="AI51" s="289">
        <f t="shared" ca="1" si="16"/>
        <v>0</v>
      </c>
      <c r="AJ51" s="289">
        <f t="shared" ca="1" si="16"/>
        <v>0</v>
      </c>
      <c r="AK51" s="289">
        <f t="shared" ca="1" si="17"/>
        <v>0</v>
      </c>
      <c r="AL51" s="289">
        <f t="shared" ca="1" si="17"/>
        <v>0</v>
      </c>
      <c r="AM51" s="289">
        <f t="shared" ca="1" si="17"/>
        <v>0</v>
      </c>
      <c r="AN51" s="320">
        <f t="shared" ca="1" si="5"/>
        <v>0</v>
      </c>
      <c r="AO51" s="320" t="e">
        <f t="shared" ca="1" si="6"/>
        <v>#DIV/0!</v>
      </c>
      <c r="AP51" s="320" t="e">
        <f t="shared" ca="1" si="7"/>
        <v>#DIV/0!</v>
      </c>
      <c r="AQ51" s="291"/>
      <c r="AR51" s="291"/>
      <c r="AS51" s="291"/>
      <c r="AT51" s="308">
        <f t="shared" ca="1" si="8"/>
        <v>0</v>
      </c>
    </row>
    <row r="52" spans="1:46" x14ac:dyDescent="0.35">
      <c r="A52" s="91" t="s">
        <v>18</v>
      </c>
      <c r="B52" s="91" t="s">
        <v>58</v>
      </c>
      <c r="C52" s="289">
        <f>IFERROR(VLOOKUP(B52,'1'!$C$3:$S$100,8,FALSE),"")</f>
        <v>0</v>
      </c>
      <c r="D52" s="289">
        <f>IFERROR(VLOOKUP(B52,'2'!$C$3:$S$100,8,FALSE),"")</f>
        <v>0</v>
      </c>
      <c r="E52" s="289">
        <f t="shared" ca="1" si="15"/>
        <v>0</v>
      </c>
      <c r="F52" s="289">
        <f t="shared" ca="1" si="15"/>
        <v>0</v>
      </c>
      <c r="G52" s="289">
        <f t="shared" ca="1" si="15"/>
        <v>0</v>
      </c>
      <c r="H52" s="289">
        <f t="shared" ca="1" si="15"/>
        <v>0</v>
      </c>
      <c r="I52" s="289">
        <f t="shared" ca="1" si="15"/>
        <v>0</v>
      </c>
      <c r="J52" s="289">
        <f t="shared" ca="1" si="15"/>
        <v>0</v>
      </c>
      <c r="K52" s="289">
        <f t="shared" ca="1" si="15"/>
        <v>0</v>
      </c>
      <c r="L52" s="289">
        <f t="shared" ca="1" si="15"/>
        <v>0</v>
      </c>
      <c r="M52" s="289">
        <f t="shared" ca="1" si="15"/>
        <v>0</v>
      </c>
      <c r="N52" s="289">
        <f t="shared" ca="1" si="15"/>
        <v>0</v>
      </c>
      <c r="O52" s="289">
        <f t="shared" ca="1" si="15"/>
        <v>0</v>
      </c>
      <c r="P52" s="289">
        <f t="shared" ca="1" si="15"/>
        <v>0</v>
      </c>
      <c r="Q52" s="289">
        <f t="shared" ca="1" si="15"/>
        <v>0</v>
      </c>
      <c r="R52" s="289">
        <f t="shared" ca="1" si="15"/>
        <v>0</v>
      </c>
      <c r="S52" s="289">
        <f t="shared" ca="1" si="15"/>
        <v>0</v>
      </c>
      <c r="T52" s="289">
        <f t="shared" ca="1" si="15"/>
        <v>0</v>
      </c>
      <c r="U52" s="289">
        <f t="shared" ca="1" si="16"/>
        <v>0</v>
      </c>
      <c r="V52" s="289">
        <f t="shared" ca="1" si="16"/>
        <v>0</v>
      </c>
      <c r="W52" s="289">
        <f t="shared" ca="1" si="16"/>
        <v>0</v>
      </c>
      <c r="X52" s="289">
        <f t="shared" ca="1" si="16"/>
        <v>0</v>
      </c>
      <c r="Y52" s="289">
        <f t="shared" ca="1" si="16"/>
        <v>0</v>
      </c>
      <c r="Z52" s="289">
        <f t="shared" ca="1" si="16"/>
        <v>0</v>
      </c>
      <c r="AA52" s="289">
        <f t="shared" ca="1" si="16"/>
        <v>0</v>
      </c>
      <c r="AB52" s="289">
        <f t="shared" ca="1" si="16"/>
        <v>0</v>
      </c>
      <c r="AC52" s="289">
        <f t="shared" ca="1" si="16"/>
        <v>0</v>
      </c>
      <c r="AD52" s="289">
        <f t="shared" ca="1" si="16"/>
        <v>0</v>
      </c>
      <c r="AE52" s="289">
        <f t="shared" ca="1" si="16"/>
        <v>0</v>
      </c>
      <c r="AF52" s="289">
        <f t="shared" ca="1" si="16"/>
        <v>0</v>
      </c>
      <c r="AG52" s="289">
        <f t="shared" ca="1" si="16"/>
        <v>0</v>
      </c>
      <c r="AH52" s="289">
        <f t="shared" ca="1" si="16"/>
        <v>0</v>
      </c>
      <c r="AI52" s="289">
        <f t="shared" ca="1" si="16"/>
        <v>0</v>
      </c>
      <c r="AJ52" s="289">
        <f t="shared" ca="1" si="16"/>
        <v>0</v>
      </c>
      <c r="AK52" s="289">
        <f t="shared" ca="1" si="17"/>
        <v>0</v>
      </c>
      <c r="AL52" s="289">
        <f t="shared" ca="1" si="17"/>
        <v>0</v>
      </c>
      <c r="AM52" s="289">
        <f t="shared" ca="1" si="17"/>
        <v>0</v>
      </c>
      <c r="AN52" s="320">
        <f t="shared" ca="1" si="5"/>
        <v>0</v>
      </c>
      <c r="AO52" s="320" t="e">
        <f t="shared" ca="1" si="6"/>
        <v>#DIV/0!</v>
      </c>
      <c r="AP52" s="320" t="e">
        <f t="shared" ca="1" si="7"/>
        <v>#DIV/0!</v>
      </c>
      <c r="AQ52" s="291"/>
      <c r="AR52" s="291"/>
      <c r="AS52" s="291"/>
      <c r="AT52" s="308">
        <f t="shared" ca="1" si="8"/>
        <v>0</v>
      </c>
    </row>
    <row r="53" spans="1:46" x14ac:dyDescent="0.35">
      <c r="A53" s="91" t="s">
        <v>18</v>
      </c>
      <c r="B53" s="91" t="s">
        <v>59</v>
      </c>
      <c r="C53" s="289" t="str">
        <f>IFERROR(VLOOKUP(B53,'1'!$C$3:$S$100,8,FALSE),"")</f>
        <v/>
      </c>
      <c r="D53" s="289" t="str">
        <f>IFERROR(VLOOKUP(B53,'2'!$C$3:$S$100,8,FALSE),"")</f>
        <v/>
      </c>
      <c r="E53" s="289" t="str">
        <f t="shared" ca="1" si="15"/>
        <v/>
      </c>
      <c r="F53" s="289" t="str">
        <f t="shared" ca="1" si="15"/>
        <v/>
      </c>
      <c r="G53" s="289" t="str">
        <f t="shared" ca="1" si="15"/>
        <v/>
      </c>
      <c r="H53" s="289" t="str">
        <f t="shared" ca="1" si="15"/>
        <v/>
      </c>
      <c r="I53" s="289" t="str">
        <f t="shared" ca="1" si="15"/>
        <v/>
      </c>
      <c r="J53" s="289" t="str">
        <f t="shared" ca="1" si="15"/>
        <v/>
      </c>
      <c r="K53" s="289" t="str">
        <f t="shared" ca="1" si="15"/>
        <v/>
      </c>
      <c r="L53" s="289" t="str">
        <f t="shared" ca="1" si="15"/>
        <v/>
      </c>
      <c r="M53" s="289" t="str">
        <f t="shared" ca="1" si="15"/>
        <v/>
      </c>
      <c r="N53" s="289" t="str">
        <f t="shared" ca="1" si="15"/>
        <v/>
      </c>
      <c r="O53" s="289" t="str">
        <f t="shared" ca="1" si="15"/>
        <v/>
      </c>
      <c r="P53" s="289" t="str">
        <f t="shared" ca="1" si="15"/>
        <v/>
      </c>
      <c r="Q53" s="289" t="str">
        <f t="shared" ca="1" si="15"/>
        <v/>
      </c>
      <c r="R53" s="289" t="str">
        <f t="shared" ca="1" si="15"/>
        <v/>
      </c>
      <c r="S53" s="289" t="str">
        <f t="shared" ca="1" si="15"/>
        <v/>
      </c>
      <c r="T53" s="289" t="str">
        <f t="shared" ca="1" si="15"/>
        <v/>
      </c>
      <c r="U53" s="289" t="str">
        <f t="shared" ca="1" si="16"/>
        <v/>
      </c>
      <c r="V53" s="289" t="str">
        <f t="shared" ca="1" si="16"/>
        <v/>
      </c>
      <c r="W53" s="289" t="str">
        <f t="shared" ca="1" si="16"/>
        <v/>
      </c>
      <c r="X53" s="289" t="str">
        <f t="shared" ca="1" si="16"/>
        <v/>
      </c>
      <c r="Y53" s="289" t="str">
        <f t="shared" ca="1" si="16"/>
        <v/>
      </c>
      <c r="Z53" s="289">
        <f t="shared" ca="1" si="16"/>
        <v>0</v>
      </c>
      <c r="AA53" s="289">
        <f t="shared" ca="1" si="16"/>
        <v>0</v>
      </c>
      <c r="AB53" s="289">
        <f t="shared" ca="1" si="16"/>
        <v>0</v>
      </c>
      <c r="AC53" s="289">
        <f t="shared" ca="1" si="16"/>
        <v>0</v>
      </c>
      <c r="AD53" s="289">
        <f t="shared" ca="1" si="16"/>
        <v>0</v>
      </c>
      <c r="AE53" s="289">
        <f t="shared" ca="1" si="16"/>
        <v>0</v>
      </c>
      <c r="AF53" s="289">
        <f t="shared" ca="1" si="16"/>
        <v>0</v>
      </c>
      <c r="AG53" s="289">
        <f t="shared" ca="1" si="16"/>
        <v>0</v>
      </c>
      <c r="AH53" s="289">
        <f t="shared" ca="1" si="16"/>
        <v>0</v>
      </c>
      <c r="AI53" s="289">
        <f t="shared" ca="1" si="16"/>
        <v>0</v>
      </c>
      <c r="AJ53" s="289">
        <f t="shared" ca="1" si="16"/>
        <v>0</v>
      </c>
      <c r="AK53" s="289">
        <f t="shared" ca="1" si="17"/>
        <v>0</v>
      </c>
      <c r="AL53" s="289">
        <f t="shared" ca="1" si="17"/>
        <v>0</v>
      </c>
      <c r="AM53" s="289">
        <f t="shared" ca="1" si="17"/>
        <v>0</v>
      </c>
      <c r="AN53" s="320">
        <f t="shared" ca="1" si="5"/>
        <v>0</v>
      </c>
      <c r="AO53" s="320" t="e">
        <f t="shared" ca="1" si="6"/>
        <v>#VALUE!</v>
      </c>
      <c r="AP53" s="320" t="e">
        <f t="shared" ca="1" si="7"/>
        <v>#DIV/0!</v>
      </c>
      <c r="AQ53" s="291"/>
      <c r="AR53" s="291"/>
      <c r="AS53" s="291"/>
      <c r="AT53" s="308">
        <f t="shared" ca="1" si="8"/>
        <v>0</v>
      </c>
    </row>
    <row r="54" spans="1:46" x14ac:dyDescent="0.35">
      <c r="A54" s="91" t="s">
        <v>18</v>
      </c>
      <c r="B54" s="91" t="s">
        <v>60</v>
      </c>
      <c r="C54" s="289" t="str">
        <f>IFERROR(VLOOKUP(B54,'1'!$C$3:$S$100,8,FALSE),"")</f>
        <v/>
      </c>
      <c r="D54" s="289" t="str">
        <f>IFERROR(VLOOKUP(B54,'2'!$C$3:$S$100,8,FALSE),"")</f>
        <v/>
      </c>
      <c r="E54" s="289" t="str">
        <f t="shared" ca="1" si="15"/>
        <v/>
      </c>
      <c r="F54" s="289" t="str">
        <f t="shared" ca="1" si="15"/>
        <v/>
      </c>
      <c r="G54" s="289" t="str">
        <f t="shared" ca="1" si="15"/>
        <v/>
      </c>
      <c r="H54" s="289" t="str">
        <f t="shared" ca="1" si="15"/>
        <v/>
      </c>
      <c r="I54" s="289" t="str">
        <f t="shared" ca="1" si="15"/>
        <v/>
      </c>
      <c r="J54" s="289" t="str">
        <f t="shared" ca="1" si="15"/>
        <v/>
      </c>
      <c r="K54" s="289" t="str">
        <f t="shared" ca="1" si="15"/>
        <v/>
      </c>
      <c r="L54" s="289" t="str">
        <f t="shared" ca="1" si="15"/>
        <v/>
      </c>
      <c r="M54" s="289" t="str">
        <f t="shared" ca="1" si="15"/>
        <v/>
      </c>
      <c r="N54" s="289" t="str">
        <f t="shared" ca="1" si="15"/>
        <v/>
      </c>
      <c r="O54" s="289" t="str">
        <f t="shared" ca="1" si="15"/>
        <v/>
      </c>
      <c r="P54" s="289" t="str">
        <f t="shared" ca="1" si="15"/>
        <v/>
      </c>
      <c r="Q54" s="289" t="str">
        <f t="shared" ca="1" si="15"/>
        <v/>
      </c>
      <c r="R54" s="289" t="str">
        <f t="shared" ca="1" si="15"/>
        <v/>
      </c>
      <c r="S54" s="289" t="str">
        <f t="shared" ca="1" si="15"/>
        <v/>
      </c>
      <c r="T54" s="289" t="str">
        <f t="shared" ca="1" si="15"/>
        <v/>
      </c>
      <c r="U54" s="289" t="str">
        <f t="shared" ca="1" si="16"/>
        <v/>
      </c>
      <c r="V54" s="289" t="str">
        <f t="shared" ca="1" si="16"/>
        <v/>
      </c>
      <c r="W54" s="289" t="str">
        <f t="shared" ca="1" si="16"/>
        <v/>
      </c>
      <c r="X54" s="289" t="str">
        <f t="shared" ca="1" si="16"/>
        <v/>
      </c>
      <c r="Y54" s="289" t="str">
        <f t="shared" ca="1" si="16"/>
        <v/>
      </c>
      <c r="Z54" s="289">
        <f t="shared" ca="1" si="16"/>
        <v>0</v>
      </c>
      <c r="AA54" s="289">
        <f t="shared" ca="1" si="16"/>
        <v>0</v>
      </c>
      <c r="AB54" s="289">
        <f t="shared" ca="1" si="16"/>
        <v>0</v>
      </c>
      <c r="AC54" s="289">
        <f t="shared" ca="1" si="16"/>
        <v>0</v>
      </c>
      <c r="AD54" s="289">
        <f t="shared" ca="1" si="16"/>
        <v>0</v>
      </c>
      <c r="AE54" s="289">
        <f t="shared" ca="1" si="16"/>
        <v>0</v>
      </c>
      <c r="AF54" s="289">
        <f t="shared" ca="1" si="16"/>
        <v>0</v>
      </c>
      <c r="AG54" s="289">
        <f t="shared" ca="1" si="16"/>
        <v>0</v>
      </c>
      <c r="AH54" s="289">
        <f t="shared" ca="1" si="16"/>
        <v>0</v>
      </c>
      <c r="AI54" s="289">
        <f t="shared" ca="1" si="16"/>
        <v>0</v>
      </c>
      <c r="AJ54" s="289">
        <f t="shared" ca="1" si="16"/>
        <v>0</v>
      </c>
      <c r="AK54" s="289">
        <f t="shared" ca="1" si="17"/>
        <v>0</v>
      </c>
      <c r="AL54" s="289">
        <f t="shared" ca="1" si="17"/>
        <v>0</v>
      </c>
      <c r="AM54" s="289">
        <f t="shared" ca="1" si="17"/>
        <v>0</v>
      </c>
      <c r="AN54" s="320">
        <f t="shared" ca="1" si="5"/>
        <v>0</v>
      </c>
      <c r="AO54" s="320" t="e">
        <f t="shared" ca="1" si="6"/>
        <v>#VALUE!</v>
      </c>
      <c r="AP54" s="320" t="e">
        <f t="shared" ca="1" si="7"/>
        <v>#DIV/0!</v>
      </c>
      <c r="AQ54" s="291"/>
      <c r="AR54" s="291"/>
      <c r="AS54" s="291"/>
      <c r="AT54" s="308">
        <f t="shared" ca="1" si="8"/>
        <v>0</v>
      </c>
    </row>
    <row r="55" spans="1:46" x14ac:dyDescent="0.35">
      <c r="A55" s="91" t="s">
        <v>18</v>
      </c>
      <c r="B55" s="91" t="s">
        <v>61</v>
      </c>
      <c r="C55" s="289" t="str">
        <f>IFERROR(VLOOKUP(B55,'1'!$C$3:$S$100,8,FALSE),"")</f>
        <v/>
      </c>
      <c r="D55" s="289" t="str">
        <f>IFERROR(VLOOKUP(B55,'2'!$C$3:$S$100,8,FALSE),"")</f>
        <v/>
      </c>
      <c r="E55" s="289" t="str">
        <f t="shared" ca="1" si="15"/>
        <v/>
      </c>
      <c r="F55" s="289" t="str">
        <f t="shared" ca="1" si="15"/>
        <v/>
      </c>
      <c r="G55" s="289" t="str">
        <f t="shared" ca="1" si="15"/>
        <v/>
      </c>
      <c r="H55" s="289" t="str">
        <f t="shared" ca="1" si="15"/>
        <v/>
      </c>
      <c r="I55" s="289" t="str">
        <f t="shared" ca="1" si="15"/>
        <v/>
      </c>
      <c r="J55" s="289" t="str">
        <f t="shared" ca="1" si="15"/>
        <v/>
      </c>
      <c r="K55" s="289" t="str">
        <f t="shared" ca="1" si="15"/>
        <v/>
      </c>
      <c r="L55" s="289" t="str">
        <f t="shared" ca="1" si="15"/>
        <v/>
      </c>
      <c r="M55" s="289" t="str">
        <f t="shared" ca="1" si="15"/>
        <v/>
      </c>
      <c r="N55" s="289" t="str">
        <f t="shared" ca="1" si="15"/>
        <v/>
      </c>
      <c r="O55" s="289" t="str">
        <f t="shared" ca="1" si="15"/>
        <v/>
      </c>
      <c r="P55" s="289" t="str">
        <f t="shared" ca="1" si="15"/>
        <v/>
      </c>
      <c r="Q55" s="289" t="str">
        <f t="shared" ca="1" si="15"/>
        <v/>
      </c>
      <c r="R55" s="289" t="str">
        <f t="shared" ca="1" si="15"/>
        <v/>
      </c>
      <c r="S55" s="289" t="str">
        <f t="shared" ca="1" si="15"/>
        <v/>
      </c>
      <c r="T55" s="289" t="str">
        <f t="shared" ca="1" si="15"/>
        <v/>
      </c>
      <c r="U55" s="289" t="str">
        <f t="shared" ca="1" si="16"/>
        <v/>
      </c>
      <c r="V55" s="289" t="str">
        <f t="shared" ca="1" si="16"/>
        <v/>
      </c>
      <c r="W55" s="289" t="str">
        <f t="shared" ca="1" si="16"/>
        <v/>
      </c>
      <c r="X55" s="289" t="str">
        <f t="shared" ca="1" si="16"/>
        <v/>
      </c>
      <c r="Y55" s="289" t="str">
        <f t="shared" ca="1" si="16"/>
        <v/>
      </c>
      <c r="Z55" s="289">
        <f t="shared" ca="1" si="16"/>
        <v>0</v>
      </c>
      <c r="AA55" s="289">
        <f t="shared" ca="1" si="16"/>
        <v>0</v>
      </c>
      <c r="AB55" s="289">
        <f t="shared" ca="1" si="16"/>
        <v>0</v>
      </c>
      <c r="AC55" s="289">
        <f t="shared" ca="1" si="16"/>
        <v>0</v>
      </c>
      <c r="AD55" s="289">
        <f t="shared" ca="1" si="16"/>
        <v>0</v>
      </c>
      <c r="AE55" s="289">
        <f t="shared" ca="1" si="16"/>
        <v>0</v>
      </c>
      <c r="AF55" s="289">
        <f t="shared" ca="1" si="16"/>
        <v>0</v>
      </c>
      <c r="AG55" s="289">
        <f t="shared" ca="1" si="16"/>
        <v>0</v>
      </c>
      <c r="AH55" s="289">
        <f t="shared" ca="1" si="16"/>
        <v>0</v>
      </c>
      <c r="AI55" s="289">
        <f t="shared" ca="1" si="16"/>
        <v>0</v>
      </c>
      <c r="AJ55" s="289">
        <f t="shared" ca="1" si="16"/>
        <v>0</v>
      </c>
      <c r="AK55" s="289">
        <f t="shared" ca="1" si="17"/>
        <v>0</v>
      </c>
      <c r="AL55" s="289">
        <f t="shared" ca="1" si="17"/>
        <v>0</v>
      </c>
      <c r="AM55" s="289">
        <f t="shared" ca="1" si="17"/>
        <v>0</v>
      </c>
      <c r="AN55" s="320">
        <f t="shared" ca="1" si="5"/>
        <v>0</v>
      </c>
      <c r="AO55" s="320" t="e">
        <f t="shared" ca="1" si="6"/>
        <v>#VALUE!</v>
      </c>
      <c r="AP55" s="320" t="e">
        <f t="shared" ca="1" si="7"/>
        <v>#DIV/0!</v>
      </c>
      <c r="AQ55" s="291"/>
      <c r="AR55" s="291"/>
      <c r="AS55" s="291"/>
      <c r="AT55" s="308">
        <f t="shared" ca="1" si="8"/>
        <v>0</v>
      </c>
    </row>
    <row r="56" spans="1:46" x14ac:dyDescent="0.35">
      <c r="A56" s="91" t="s">
        <v>18</v>
      </c>
      <c r="B56" s="110" t="s">
        <v>62</v>
      </c>
      <c r="C56" s="289" t="str">
        <f>IFERROR(VLOOKUP(B56,'1'!$C$3:$S$100,8,FALSE),"")</f>
        <v/>
      </c>
      <c r="D56" s="289" t="str">
        <f>IFERROR(VLOOKUP(B56,'2'!$C$3:$S$100,8,FALSE),"")</f>
        <v/>
      </c>
      <c r="E56" s="289" t="str">
        <f t="shared" ca="1" si="15"/>
        <v/>
      </c>
      <c r="F56" s="289" t="str">
        <f t="shared" ca="1" si="15"/>
        <v/>
      </c>
      <c r="G56" s="289" t="str">
        <f t="shared" ca="1" si="15"/>
        <v/>
      </c>
      <c r="H56" s="289" t="str">
        <f t="shared" ca="1" si="15"/>
        <v/>
      </c>
      <c r="I56" s="289" t="str">
        <f t="shared" ca="1" si="15"/>
        <v/>
      </c>
      <c r="J56" s="289" t="str">
        <f t="shared" ca="1" si="15"/>
        <v/>
      </c>
      <c r="K56" s="289" t="str">
        <f t="shared" ca="1" si="15"/>
        <v/>
      </c>
      <c r="L56" s="289" t="str">
        <f t="shared" ca="1" si="15"/>
        <v/>
      </c>
      <c r="M56" s="289">
        <f t="shared" ca="1" si="15"/>
        <v>0</v>
      </c>
      <c r="N56" s="289">
        <f t="shared" ca="1" si="15"/>
        <v>0</v>
      </c>
      <c r="O56" s="289">
        <f t="shared" ca="1" si="15"/>
        <v>0</v>
      </c>
      <c r="P56" s="289">
        <f t="shared" ca="1" si="15"/>
        <v>0</v>
      </c>
      <c r="Q56" s="289">
        <f t="shared" ca="1" si="15"/>
        <v>0</v>
      </c>
      <c r="R56" s="289">
        <f t="shared" ca="1" si="15"/>
        <v>0</v>
      </c>
      <c r="S56" s="289">
        <f t="shared" ca="1" si="15"/>
        <v>0</v>
      </c>
      <c r="T56" s="289">
        <f t="shared" ca="1" si="15"/>
        <v>0</v>
      </c>
      <c r="U56" s="289">
        <f t="shared" ca="1" si="16"/>
        <v>0</v>
      </c>
      <c r="V56" s="289">
        <f t="shared" ca="1" si="16"/>
        <v>0</v>
      </c>
      <c r="W56" s="289">
        <f t="shared" ca="1" si="16"/>
        <v>0</v>
      </c>
      <c r="X56" s="289">
        <f t="shared" ca="1" si="16"/>
        <v>0</v>
      </c>
      <c r="Y56" s="289">
        <f t="shared" ca="1" si="16"/>
        <v>0</v>
      </c>
      <c r="Z56" s="289">
        <f t="shared" ca="1" si="16"/>
        <v>0</v>
      </c>
      <c r="AA56" s="289">
        <f t="shared" ca="1" si="16"/>
        <v>0</v>
      </c>
      <c r="AB56" s="289">
        <f t="shared" ca="1" si="16"/>
        <v>0</v>
      </c>
      <c r="AC56" s="289">
        <f t="shared" ca="1" si="16"/>
        <v>0</v>
      </c>
      <c r="AD56" s="289">
        <f t="shared" ca="1" si="16"/>
        <v>0</v>
      </c>
      <c r="AE56" s="289">
        <f t="shared" ca="1" si="16"/>
        <v>0</v>
      </c>
      <c r="AF56" s="289">
        <f t="shared" ca="1" si="16"/>
        <v>0</v>
      </c>
      <c r="AG56" s="289">
        <f t="shared" ca="1" si="16"/>
        <v>0</v>
      </c>
      <c r="AH56" s="289">
        <f t="shared" ca="1" si="16"/>
        <v>0</v>
      </c>
      <c r="AI56" s="289">
        <f t="shared" ca="1" si="16"/>
        <v>0</v>
      </c>
      <c r="AJ56" s="289">
        <f t="shared" ca="1" si="16"/>
        <v>0</v>
      </c>
      <c r="AK56" s="289">
        <f t="shared" ca="1" si="17"/>
        <v>0</v>
      </c>
      <c r="AL56" s="289">
        <f t="shared" ca="1" si="17"/>
        <v>0</v>
      </c>
      <c r="AM56" s="289">
        <f t="shared" ca="1" si="17"/>
        <v>0</v>
      </c>
      <c r="AN56" s="320">
        <f t="shared" ca="1" si="5"/>
        <v>0</v>
      </c>
      <c r="AO56" s="320" t="e">
        <f t="shared" ca="1" si="6"/>
        <v>#DIV/0!</v>
      </c>
      <c r="AP56" s="320" t="e">
        <f t="shared" ca="1" si="7"/>
        <v>#DIV/0!</v>
      </c>
      <c r="AQ56" s="291"/>
      <c r="AR56" s="291"/>
      <c r="AS56" s="291"/>
      <c r="AT56" s="308">
        <f t="shared" ca="1" si="8"/>
        <v>0</v>
      </c>
    </row>
    <row r="57" spans="1:46" x14ac:dyDescent="0.35">
      <c r="A57" s="99" t="s">
        <v>63</v>
      </c>
      <c r="B57" s="99" t="s">
        <v>64</v>
      </c>
      <c r="C57" s="289">
        <f>IFERROR(VLOOKUP(B57,'1'!$C$3:$S$100,8,FALSE),"")</f>
        <v>0</v>
      </c>
      <c r="D57" s="289">
        <f>IFERROR(VLOOKUP(B57,'2'!$C$3:$S$100,8,FALSE),"")</f>
        <v>0</v>
      </c>
      <c r="E57" s="289">
        <f t="shared" ca="1" si="15"/>
        <v>0</v>
      </c>
      <c r="F57" s="289">
        <f t="shared" ca="1" si="15"/>
        <v>0</v>
      </c>
      <c r="G57" s="289">
        <f t="shared" ca="1" si="15"/>
        <v>0</v>
      </c>
      <c r="H57" s="289">
        <f t="shared" ca="1" si="15"/>
        <v>0</v>
      </c>
      <c r="I57" s="289">
        <f t="shared" ca="1" si="15"/>
        <v>0</v>
      </c>
      <c r="J57" s="289">
        <f t="shared" ca="1" si="15"/>
        <v>0</v>
      </c>
      <c r="K57" s="289">
        <f t="shared" ca="1" si="15"/>
        <v>0</v>
      </c>
      <c r="L57" s="289">
        <f t="shared" ca="1" si="15"/>
        <v>0</v>
      </c>
      <c r="M57" s="289">
        <f t="shared" ca="1" si="15"/>
        <v>0</v>
      </c>
      <c r="N57" s="289">
        <f t="shared" ca="1" si="15"/>
        <v>0</v>
      </c>
      <c r="O57" s="289">
        <f t="shared" ca="1" si="15"/>
        <v>0</v>
      </c>
      <c r="P57" s="289">
        <f t="shared" ca="1" si="15"/>
        <v>0</v>
      </c>
      <c r="Q57" s="289">
        <f t="shared" ca="1" si="15"/>
        <v>0</v>
      </c>
      <c r="R57" s="289">
        <f t="shared" ca="1" si="15"/>
        <v>0</v>
      </c>
      <c r="S57" s="289">
        <f t="shared" ca="1" si="15"/>
        <v>0</v>
      </c>
      <c r="T57" s="289">
        <f t="shared" ca="1" si="15"/>
        <v>0</v>
      </c>
      <c r="U57" s="289">
        <f t="shared" ca="1" si="16"/>
        <v>0</v>
      </c>
      <c r="V57" s="289">
        <f t="shared" ca="1" si="16"/>
        <v>0</v>
      </c>
      <c r="W57" s="289">
        <f t="shared" ca="1" si="16"/>
        <v>0</v>
      </c>
      <c r="X57" s="289">
        <f t="shared" ca="1" si="16"/>
        <v>0</v>
      </c>
      <c r="Y57" s="289">
        <f t="shared" ca="1" si="16"/>
        <v>0</v>
      </c>
      <c r="Z57" s="289">
        <f t="shared" ca="1" si="16"/>
        <v>0</v>
      </c>
      <c r="AA57" s="289">
        <f t="shared" ca="1" si="16"/>
        <v>0</v>
      </c>
      <c r="AB57" s="289">
        <f t="shared" ca="1" si="16"/>
        <v>0</v>
      </c>
      <c r="AC57" s="289">
        <f t="shared" ca="1" si="16"/>
        <v>0</v>
      </c>
      <c r="AD57" s="289">
        <f t="shared" ca="1" si="16"/>
        <v>0</v>
      </c>
      <c r="AE57" s="289">
        <f t="shared" ca="1" si="16"/>
        <v>0</v>
      </c>
      <c r="AF57" s="289">
        <f t="shared" ca="1" si="16"/>
        <v>0</v>
      </c>
      <c r="AG57" s="289">
        <f t="shared" ca="1" si="16"/>
        <v>0</v>
      </c>
      <c r="AH57" s="289">
        <f t="shared" ca="1" si="16"/>
        <v>0</v>
      </c>
      <c r="AI57" s="289">
        <f t="shared" ca="1" si="16"/>
        <v>0</v>
      </c>
      <c r="AJ57" s="289">
        <f t="shared" ca="1" si="16"/>
        <v>0</v>
      </c>
      <c r="AK57" s="289">
        <f t="shared" ca="1" si="17"/>
        <v>0</v>
      </c>
      <c r="AL57" s="289">
        <f t="shared" ca="1" si="17"/>
        <v>0</v>
      </c>
      <c r="AM57" s="289">
        <f t="shared" ca="1" si="17"/>
        <v>0</v>
      </c>
      <c r="AN57" s="320">
        <f t="shared" ca="1" si="5"/>
        <v>0</v>
      </c>
      <c r="AO57" s="320" t="e">
        <f t="shared" ca="1" si="6"/>
        <v>#DIV/0!</v>
      </c>
      <c r="AP57" s="320" t="e">
        <f t="shared" ca="1" si="7"/>
        <v>#DIV/0!</v>
      </c>
      <c r="AQ57" s="291"/>
      <c r="AR57" s="291"/>
      <c r="AS57" s="291"/>
      <c r="AT57" s="308">
        <f t="shared" ca="1" si="8"/>
        <v>0</v>
      </c>
    </row>
    <row r="58" spans="1:46" x14ac:dyDescent="0.35">
      <c r="A58" s="99" t="s">
        <v>63</v>
      </c>
      <c r="B58" s="99" t="s">
        <v>65</v>
      </c>
      <c r="C58" s="289">
        <f>IFERROR(VLOOKUP(B58,'1'!$C$3:$S$100,8,FALSE),"")</f>
        <v>0</v>
      </c>
      <c r="D58" s="289">
        <f>IFERROR(VLOOKUP(B58,'2'!$C$3:$S$100,8,FALSE),"")</f>
        <v>0</v>
      </c>
      <c r="E58" s="289">
        <f t="shared" ca="1" si="15"/>
        <v>0</v>
      </c>
      <c r="F58" s="289">
        <f t="shared" ca="1" si="15"/>
        <v>0</v>
      </c>
      <c r="G58" s="289">
        <f t="shared" ca="1" si="15"/>
        <v>0</v>
      </c>
      <c r="H58" s="289">
        <f t="shared" ca="1" si="15"/>
        <v>0</v>
      </c>
      <c r="I58" s="289">
        <f t="shared" ca="1" si="15"/>
        <v>0</v>
      </c>
      <c r="J58" s="289">
        <f t="shared" ca="1" si="15"/>
        <v>0</v>
      </c>
      <c r="K58" s="289">
        <f t="shared" ca="1" si="15"/>
        <v>0</v>
      </c>
      <c r="L58" s="289">
        <f t="shared" ca="1" si="15"/>
        <v>0</v>
      </c>
      <c r="M58" s="289">
        <f t="shared" ca="1" si="15"/>
        <v>0</v>
      </c>
      <c r="N58" s="289">
        <f t="shared" ca="1" si="15"/>
        <v>0</v>
      </c>
      <c r="O58" s="289">
        <f t="shared" ca="1" si="15"/>
        <v>0</v>
      </c>
      <c r="P58" s="289">
        <f t="shared" ca="1" si="15"/>
        <v>0</v>
      </c>
      <c r="Q58" s="289">
        <f t="shared" ca="1" si="15"/>
        <v>0</v>
      </c>
      <c r="R58" s="289">
        <f t="shared" ca="1" si="15"/>
        <v>0</v>
      </c>
      <c r="S58" s="289">
        <f t="shared" ca="1" si="15"/>
        <v>0</v>
      </c>
      <c r="T58" s="289">
        <f t="shared" ref="O58:AD68" ca="1" si="18">IFERROR(VLOOKUP($B58,INDIRECT("'" &amp; T$2 &amp; "'!$C$3:$R$100"),8,FALSE),"")</f>
        <v>0</v>
      </c>
      <c r="U58" s="289">
        <f t="shared" ca="1" si="18"/>
        <v>0</v>
      </c>
      <c r="V58" s="289">
        <f t="shared" ca="1" si="18"/>
        <v>0</v>
      </c>
      <c r="W58" s="289">
        <f t="shared" ca="1" si="18"/>
        <v>0</v>
      </c>
      <c r="X58" s="289">
        <f t="shared" ca="1" si="18"/>
        <v>0</v>
      </c>
      <c r="Y58" s="289">
        <f t="shared" ca="1" si="16"/>
        <v>0</v>
      </c>
      <c r="Z58" s="289">
        <f t="shared" ca="1" si="16"/>
        <v>0</v>
      </c>
      <c r="AA58" s="289">
        <f t="shared" ca="1" si="16"/>
        <v>0</v>
      </c>
      <c r="AB58" s="289">
        <f t="shared" ca="1" si="16"/>
        <v>0</v>
      </c>
      <c r="AC58" s="289">
        <f t="shared" ca="1" si="16"/>
        <v>0</v>
      </c>
      <c r="AD58" s="289">
        <f t="shared" ca="1" si="16"/>
        <v>0</v>
      </c>
      <c r="AE58" s="289">
        <f t="shared" ca="1" si="16"/>
        <v>0</v>
      </c>
      <c r="AF58" s="289">
        <f t="shared" ca="1" si="16"/>
        <v>0</v>
      </c>
      <c r="AG58" s="289">
        <f t="shared" ca="1" si="16"/>
        <v>0</v>
      </c>
      <c r="AH58" s="289">
        <f t="shared" ca="1" si="16"/>
        <v>0</v>
      </c>
      <c r="AI58" s="289">
        <f t="shared" ca="1" si="16"/>
        <v>0</v>
      </c>
      <c r="AJ58" s="289">
        <f t="shared" ca="1" si="16"/>
        <v>0</v>
      </c>
      <c r="AK58" s="289">
        <f t="shared" ca="1" si="17"/>
        <v>0</v>
      </c>
      <c r="AL58" s="289">
        <f t="shared" ca="1" si="17"/>
        <v>0</v>
      </c>
      <c r="AM58" s="289">
        <f t="shared" ca="1" si="17"/>
        <v>0</v>
      </c>
      <c r="AN58" s="320">
        <f t="shared" ca="1" si="5"/>
        <v>0</v>
      </c>
      <c r="AO58" s="320" t="e">
        <f t="shared" ca="1" si="6"/>
        <v>#DIV/0!</v>
      </c>
      <c r="AP58" s="320" t="e">
        <f t="shared" ca="1" si="7"/>
        <v>#DIV/0!</v>
      </c>
      <c r="AQ58" s="291"/>
      <c r="AR58" s="291"/>
      <c r="AS58" s="291"/>
      <c r="AT58" s="308">
        <f t="shared" ca="1" si="8"/>
        <v>0</v>
      </c>
    </row>
    <row r="59" spans="1:46" x14ac:dyDescent="0.35">
      <c r="A59" s="99" t="s">
        <v>63</v>
      </c>
      <c r="B59" s="99" t="s">
        <v>66</v>
      </c>
      <c r="C59" s="289">
        <f>IFERROR(VLOOKUP(B59,'1'!$C$3:$S$100,8,FALSE),"")</f>
        <v>0</v>
      </c>
      <c r="D59" s="289">
        <f>IFERROR(VLOOKUP(B59,'2'!$C$3:$S$100,8,FALSE),"")</f>
        <v>0</v>
      </c>
      <c r="E59" s="289">
        <f t="shared" ref="E59:N68" ca="1" si="19">IFERROR(VLOOKUP($B59,INDIRECT("'" &amp; E$2 &amp; "'!$C$3:$R$100"),8,FALSE),"")</f>
        <v>0</v>
      </c>
      <c r="F59" s="289">
        <f t="shared" ca="1" si="19"/>
        <v>0</v>
      </c>
      <c r="G59" s="289">
        <f t="shared" ca="1" si="19"/>
        <v>0</v>
      </c>
      <c r="H59" s="289">
        <f t="shared" ca="1" si="19"/>
        <v>0</v>
      </c>
      <c r="I59" s="289">
        <f t="shared" ca="1" si="19"/>
        <v>0</v>
      </c>
      <c r="J59" s="289">
        <f t="shared" ca="1" si="19"/>
        <v>0</v>
      </c>
      <c r="K59" s="289">
        <f t="shared" ca="1" si="19"/>
        <v>0</v>
      </c>
      <c r="L59" s="289">
        <f t="shared" ca="1" si="19"/>
        <v>0</v>
      </c>
      <c r="M59" s="289">
        <f t="shared" ca="1" si="19"/>
        <v>0</v>
      </c>
      <c r="N59" s="289">
        <f t="shared" ca="1" si="19"/>
        <v>0</v>
      </c>
      <c r="O59" s="289">
        <f t="shared" ca="1" si="18"/>
        <v>0</v>
      </c>
      <c r="P59" s="289">
        <f t="shared" ca="1" si="18"/>
        <v>0</v>
      </c>
      <c r="Q59" s="289">
        <f t="shared" ca="1" si="18"/>
        <v>0</v>
      </c>
      <c r="R59" s="289">
        <f t="shared" ca="1" si="18"/>
        <v>0</v>
      </c>
      <c r="S59" s="289">
        <f t="shared" ca="1" si="18"/>
        <v>0</v>
      </c>
      <c r="T59" s="289">
        <f t="shared" ca="1" si="18"/>
        <v>0</v>
      </c>
      <c r="U59" s="289">
        <f t="shared" ca="1" si="18"/>
        <v>0</v>
      </c>
      <c r="V59" s="289">
        <f t="shared" ca="1" si="18"/>
        <v>0</v>
      </c>
      <c r="W59" s="289">
        <f t="shared" ca="1" si="18"/>
        <v>0</v>
      </c>
      <c r="X59" s="289">
        <f t="shared" ca="1" si="18"/>
        <v>0</v>
      </c>
      <c r="Y59" s="289">
        <f t="shared" ca="1" si="18"/>
        <v>0</v>
      </c>
      <c r="Z59" s="289">
        <f t="shared" ca="1" si="18"/>
        <v>0</v>
      </c>
      <c r="AA59" s="289">
        <f t="shared" ca="1" si="18"/>
        <v>0</v>
      </c>
      <c r="AB59" s="289">
        <f t="shared" ca="1" si="18"/>
        <v>0</v>
      </c>
      <c r="AC59" s="289">
        <f t="shared" ca="1" si="18"/>
        <v>0</v>
      </c>
      <c r="AD59" s="289">
        <f t="shared" ca="1" si="18"/>
        <v>0</v>
      </c>
      <c r="AE59" s="289">
        <f t="shared" ref="AE59:AM68" ca="1" si="20">IFERROR(VLOOKUP($B59,INDIRECT("'" &amp; AE$2 &amp; "'!$C$3:$R$100"),8,FALSE),"")</f>
        <v>0</v>
      </c>
      <c r="AF59" s="289">
        <f t="shared" ca="1" si="20"/>
        <v>0</v>
      </c>
      <c r="AG59" s="289">
        <f t="shared" ca="1" si="20"/>
        <v>0</v>
      </c>
      <c r="AH59" s="289">
        <f t="shared" ca="1" si="20"/>
        <v>0</v>
      </c>
      <c r="AI59" s="289">
        <f t="shared" ca="1" si="20"/>
        <v>0</v>
      </c>
      <c r="AJ59" s="289">
        <f t="shared" ca="1" si="20"/>
        <v>0</v>
      </c>
      <c r="AK59" s="289">
        <f t="shared" ca="1" si="20"/>
        <v>0</v>
      </c>
      <c r="AL59" s="289">
        <f t="shared" ca="1" si="20"/>
        <v>0</v>
      </c>
      <c r="AM59" s="289">
        <f t="shared" ca="1" si="20"/>
        <v>0</v>
      </c>
      <c r="AN59" s="320">
        <f t="shared" ca="1" si="5"/>
        <v>0</v>
      </c>
      <c r="AO59" s="320" t="e">
        <f t="shared" ca="1" si="6"/>
        <v>#DIV/0!</v>
      </c>
      <c r="AP59" s="320" t="e">
        <f t="shared" ca="1" si="7"/>
        <v>#DIV/0!</v>
      </c>
      <c r="AQ59" s="291"/>
      <c r="AR59" s="291"/>
      <c r="AS59" s="291"/>
      <c r="AT59" s="308">
        <f t="shared" ca="1" si="8"/>
        <v>0</v>
      </c>
    </row>
    <row r="60" spans="1:46" x14ac:dyDescent="0.35">
      <c r="A60" s="99" t="s">
        <v>63</v>
      </c>
      <c r="B60" s="99" t="s">
        <v>67</v>
      </c>
      <c r="C60" s="289">
        <f>IFERROR(VLOOKUP(B60,'1'!$C$3:$S$100,8,FALSE),"")</f>
        <v>0</v>
      </c>
      <c r="D60" s="289">
        <f>IFERROR(VLOOKUP(B60,'2'!$C$3:$S$100,8,FALSE),"")</f>
        <v>0</v>
      </c>
      <c r="E60" s="289">
        <f t="shared" ca="1" si="19"/>
        <v>0</v>
      </c>
      <c r="F60" s="289">
        <f t="shared" ca="1" si="19"/>
        <v>0</v>
      </c>
      <c r="G60" s="289">
        <f t="shared" ca="1" si="19"/>
        <v>0</v>
      </c>
      <c r="H60" s="289">
        <f t="shared" ca="1" si="19"/>
        <v>0</v>
      </c>
      <c r="I60" s="289">
        <f t="shared" ca="1" si="19"/>
        <v>0</v>
      </c>
      <c r="J60" s="289">
        <f t="shared" ca="1" si="19"/>
        <v>0</v>
      </c>
      <c r="K60" s="289" t="str">
        <f t="shared" ca="1" si="19"/>
        <v/>
      </c>
      <c r="L60" s="289">
        <f t="shared" ca="1" si="19"/>
        <v>0</v>
      </c>
      <c r="M60" s="289">
        <f t="shared" ca="1" si="19"/>
        <v>0</v>
      </c>
      <c r="N60" s="289">
        <f t="shared" ca="1" si="19"/>
        <v>0</v>
      </c>
      <c r="O60" s="289">
        <f t="shared" ca="1" si="18"/>
        <v>0</v>
      </c>
      <c r="P60" s="289">
        <f t="shared" ca="1" si="18"/>
        <v>0</v>
      </c>
      <c r="Q60" s="289">
        <f t="shared" ca="1" si="18"/>
        <v>0</v>
      </c>
      <c r="R60" s="289">
        <f t="shared" ca="1" si="18"/>
        <v>0</v>
      </c>
      <c r="S60" s="289">
        <f t="shared" ca="1" si="18"/>
        <v>0</v>
      </c>
      <c r="T60" s="289">
        <f t="shared" ca="1" si="18"/>
        <v>0</v>
      </c>
      <c r="U60" s="289">
        <f t="shared" ca="1" si="18"/>
        <v>0</v>
      </c>
      <c r="V60" s="289">
        <f t="shared" ca="1" si="18"/>
        <v>0</v>
      </c>
      <c r="W60" s="289">
        <f t="shared" ca="1" si="18"/>
        <v>0</v>
      </c>
      <c r="X60" s="289">
        <f t="shared" ca="1" si="18"/>
        <v>0</v>
      </c>
      <c r="Y60" s="289">
        <f t="shared" ca="1" si="18"/>
        <v>0</v>
      </c>
      <c r="Z60" s="289">
        <f t="shared" ca="1" si="18"/>
        <v>0</v>
      </c>
      <c r="AA60" s="289">
        <f t="shared" ca="1" si="18"/>
        <v>0</v>
      </c>
      <c r="AB60" s="289">
        <f t="shared" ca="1" si="18"/>
        <v>0</v>
      </c>
      <c r="AC60" s="289">
        <f t="shared" ca="1" si="18"/>
        <v>0</v>
      </c>
      <c r="AD60" s="289">
        <f t="shared" ca="1" si="18"/>
        <v>0</v>
      </c>
      <c r="AE60" s="289">
        <f t="shared" ca="1" si="20"/>
        <v>0</v>
      </c>
      <c r="AF60" s="289">
        <f t="shared" ca="1" si="20"/>
        <v>0</v>
      </c>
      <c r="AG60" s="289">
        <f t="shared" ca="1" si="20"/>
        <v>0</v>
      </c>
      <c r="AH60" s="289">
        <f t="shared" ca="1" si="20"/>
        <v>0</v>
      </c>
      <c r="AI60" s="289">
        <f t="shared" ca="1" si="20"/>
        <v>0</v>
      </c>
      <c r="AJ60" s="289">
        <f t="shared" ca="1" si="20"/>
        <v>0</v>
      </c>
      <c r="AK60" s="289">
        <f t="shared" ca="1" si="20"/>
        <v>0</v>
      </c>
      <c r="AL60" s="289">
        <f t="shared" ca="1" si="20"/>
        <v>0</v>
      </c>
      <c r="AM60" s="289">
        <f t="shared" ca="1" si="20"/>
        <v>0</v>
      </c>
      <c r="AN60" s="320">
        <f t="shared" ca="1" si="5"/>
        <v>0</v>
      </c>
      <c r="AO60" s="320" t="e">
        <f t="shared" ca="1" si="6"/>
        <v>#DIV/0!</v>
      </c>
      <c r="AP60" s="320" t="e">
        <f t="shared" ca="1" si="7"/>
        <v>#DIV/0!</v>
      </c>
      <c r="AQ60" s="291"/>
      <c r="AR60" s="291"/>
      <c r="AS60" s="291"/>
      <c r="AT60" s="308">
        <f t="shared" ca="1" si="8"/>
        <v>0</v>
      </c>
    </row>
    <row r="61" spans="1:46" x14ac:dyDescent="0.35">
      <c r="A61" s="99" t="s">
        <v>63</v>
      </c>
      <c r="B61" s="99" t="s">
        <v>68</v>
      </c>
      <c r="C61" s="289">
        <f>IFERROR(VLOOKUP(B61,'1'!$C$3:$S$100,8,FALSE),"")</f>
        <v>0</v>
      </c>
      <c r="D61" s="289">
        <f>IFERROR(VLOOKUP(B61,'2'!$C$3:$S$100,8,FALSE),"")</f>
        <v>0</v>
      </c>
      <c r="E61" s="289">
        <f t="shared" ca="1" si="19"/>
        <v>0</v>
      </c>
      <c r="F61" s="289">
        <f t="shared" ca="1" si="19"/>
        <v>0</v>
      </c>
      <c r="G61" s="289">
        <f t="shared" ca="1" si="19"/>
        <v>0</v>
      </c>
      <c r="H61" s="289">
        <f t="shared" ca="1" si="19"/>
        <v>0</v>
      </c>
      <c r="I61" s="289">
        <f t="shared" ca="1" si="19"/>
        <v>0</v>
      </c>
      <c r="J61" s="289">
        <f t="shared" ca="1" si="19"/>
        <v>0</v>
      </c>
      <c r="K61" s="289">
        <f t="shared" ca="1" si="19"/>
        <v>0</v>
      </c>
      <c r="L61" s="289">
        <f t="shared" ca="1" si="19"/>
        <v>0</v>
      </c>
      <c r="M61" s="289">
        <f t="shared" ca="1" si="19"/>
        <v>0</v>
      </c>
      <c r="N61" s="289">
        <f t="shared" ca="1" si="19"/>
        <v>0</v>
      </c>
      <c r="O61" s="289">
        <f t="shared" ca="1" si="18"/>
        <v>0</v>
      </c>
      <c r="P61" s="289">
        <f t="shared" ca="1" si="18"/>
        <v>0</v>
      </c>
      <c r="Q61" s="289">
        <f t="shared" ca="1" si="18"/>
        <v>0</v>
      </c>
      <c r="R61" s="289">
        <f t="shared" ca="1" si="18"/>
        <v>0</v>
      </c>
      <c r="S61" s="289">
        <f t="shared" ca="1" si="18"/>
        <v>0</v>
      </c>
      <c r="T61" s="289">
        <f t="shared" ca="1" si="18"/>
        <v>0</v>
      </c>
      <c r="U61" s="289">
        <f t="shared" ca="1" si="18"/>
        <v>0</v>
      </c>
      <c r="V61" s="289">
        <f t="shared" ca="1" si="18"/>
        <v>0</v>
      </c>
      <c r="W61" s="289">
        <f t="shared" ca="1" si="18"/>
        <v>0</v>
      </c>
      <c r="X61" s="289">
        <f t="shared" ca="1" si="18"/>
        <v>0</v>
      </c>
      <c r="Y61" s="289">
        <f t="shared" ca="1" si="18"/>
        <v>0</v>
      </c>
      <c r="Z61" s="289">
        <f t="shared" ca="1" si="18"/>
        <v>0</v>
      </c>
      <c r="AA61" s="289">
        <f t="shared" ca="1" si="18"/>
        <v>0</v>
      </c>
      <c r="AB61" s="289">
        <f t="shared" ca="1" si="18"/>
        <v>0</v>
      </c>
      <c r="AC61" s="289">
        <f t="shared" ca="1" si="18"/>
        <v>0</v>
      </c>
      <c r="AD61" s="289">
        <f t="shared" ca="1" si="18"/>
        <v>0</v>
      </c>
      <c r="AE61" s="289">
        <f t="shared" ca="1" si="20"/>
        <v>0</v>
      </c>
      <c r="AF61" s="289">
        <f t="shared" ca="1" si="20"/>
        <v>0</v>
      </c>
      <c r="AG61" s="289">
        <f t="shared" ca="1" si="20"/>
        <v>0</v>
      </c>
      <c r="AH61" s="289">
        <f t="shared" ca="1" si="20"/>
        <v>0</v>
      </c>
      <c r="AI61" s="289">
        <f t="shared" ca="1" si="20"/>
        <v>0</v>
      </c>
      <c r="AJ61" s="289">
        <f t="shared" ca="1" si="20"/>
        <v>0</v>
      </c>
      <c r="AK61" s="289">
        <f t="shared" ca="1" si="20"/>
        <v>0</v>
      </c>
      <c r="AL61" s="289">
        <f t="shared" ca="1" si="20"/>
        <v>0</v>
      </c>
      <c r="AM61" s="289">
        <f t="shared" ca="1" si="20"/>
        <v>0</v>
      </c>
      <c r="AN61" s="320">
        <f t="shared" ca="1" si="5"/>
        <v>0</v>
      </c>
      <c r="AO61" s="320" t="e">
        <f t="shared" ca="1" si="6"/>
        <v>#DIV/0!</v>
      </c>
      <c r="AP61" s="320" t="e">
        <f t="shared" ca="1" si="7"/>
        <v>#DIV/0!</v>
      </c>
      <c r="AQ61" s="291"/>
      <c r="AR61" s="291"/>
      <c r="AS61" s="291"/>
      <c r="AT61" s="308">
        <f t="shared" ca="1" si="8"/>
        <v>0</v>
      </c>
    </row>
    <row r="62" spans="1:46" x14ac:dyDescent="0.35">
      <c r="A62" s="99" t="s">
        <v>63</v>
      </c>
      <c r="B62" s="112" t="s">
        <v>69</v>
      </c>
      <c r="C62" s="289">
        <f>IFERROR(VLOOKUP(B62,'1'!$C$3:$S$100,8,FALSE),"")</f>
        <v>0</v>
      </c>
      <c r="D62" s="289">
        <f>IFERROR(VLOOKUP(B62,'2'!$C$3:$S$100,8,FALSE),"")</f>
        <v>0</v>
      </c>
      <c r="E62" s="289">
        <f t="shared" ca="1" si="19"/>
        <v>0</v>
      </c>
      <c r="F62" s="289">
        <f t="shared" ca="1" si="19"/>
        <v>0</v>
      </c>
      <c r="G62" s="289">
        <f t="shared" ca="1" si="19"/>
        <v>0</v>
      </c>
      <c r="H62" s="289">
        <f t="shared" ca="1" si="19"/>
        <v>0</v>
      </c>
      <c r="I62" s="289">
        <f t="shared" ca="1" si="19"/>
        <v>0</v>
      </c>
      <c r="J62" s="289">
        <f t="shared" ca="1" si="19"/>
        <v>0</v>
      </c>
      <c r="K62" s="289">
        <f t="shared" ca="1" si="19"/>
        <v>0</v>
      </c>
      <c r="L62" s="289">
        <f t="shared" ca="1" si="19"/>
        <v>0</v>
      </c>
      <c r="M62" s="289">
        <f t="shared" ca="1" si="19"/>
        <v>0</v>
      </c>
      <c r="N62" s="289">
        <f t="shared" ca="1" si="19"/>
        <v>0</v>
      </c>
      <c r="O62" s="289">
        <f t="shared" ca="1" si="18"/>
        <v>0</v>
      </c>
      <c r="P62" s="289">
        <f t="shared" ca="1" si="18"/>
        <v>0</v>
      </c>
      <c r="Q62" s="289">
        <f t="shared" ca="1" si="18"/>
        <v>0</v>
      </c>
      <c r="R62" s="289">
        <f t="shared" ca="1" si="18"/>
        <v>0</v>
      </c>
      <c r="S62" s="289">
        <f t="shared" ca="1" si="18"/>
        <v>0</v>
      </c>
      <c r="T62" s="289">
        <f t="shared" ca="1" si="18"/>
        <v>0</v>
      </c>
      <c r="U62" s="289">
        <f t="shared" ca="1" si="18"/>
        <v>0</v>
      </c>
      <c r="V62" s="289">
        <f t="shared" ca="1" si="18"/>
        <v>0</v>
      </c>
      <c r="W62" s="289">
        <f t="shared" ca="1" si="18"/>
        <v>0</v>
      </c>
      <c r="X62" s="289">
        <f t="shared" ca="1" si="18"/>
        <v>0</v>
      </c>
      <c r="Y62" s="289">
        <f t="shared" ca="1" si="18"/>
        <v>0</v>
      </c>
      <c r="Z62" s="289">
        <f t="shared" ca="1" si="18"/>
        <v>0</v>
      </c>
      <c r="AA62" s="289">
        <f t="shared" ca="1" si="18"/>
        <v>0</v>
      </c>
      <c r="AB62" s="289">
        <f t="shared" ca="1" si="18"/>
        <v>0</v>
      </c>
      <c r="AC62" s="289">
        <f t="shared" ca="1" si="18"/>
        <v>0</v>
      </c>
      <c r="AD62" s="289">
        <f t="shared" ca="1" si="18"/>
        <v>0</v>
      </c>
      <c r="AE62" s="289">
        <f t="shared" ca="1" si="20"/>
        <v>0</v>
      </c>
      <c r="AF62" s="289">
        <f t="shared" ca="1" si="20"/>
        <v>0</v>
      </c>
      <c r="AG62" s="289">
        <f t="shared" ca="1" si="20"/>
        <v>0</v>
      </c>
      <c r="AH62" s="289">
        <f t="shared" ca="1" si="20"/>
        <v>0</v>
      </c>
      <c r="AI62" s="289">
        <f t="shared" ca="1" si="20"/>
        <v>0</v>
      </c>
      <c r="AJ62" s="289">
        <f t="shared" ca="1" si="20"/>
        <v>0</v>
      </c>
      <c r="AK62" s="289">
        <f t="shared" ca="1" si="20"/>
        <v>0</v>
      </c>
      <c r="AL62" s="289">
        <f t="shared" ca="1" si="20"/>
        <v>0</v>
      </c>
      <c r="AM62" s="289">
        <f t="shared" ca="1" si="20"/>
        <v>0</v>
      </c>
      <c r="AN62" s="320">
        <f t="shared" ca="1" si="5"/>
        <v>0</v>
      </c>
      <c r="AO62" s="320" t="e">
        <f t="shared" ca="1" si="6"/>
        <v>#DIV/0!</v>
      </c>
      <c r="AP62" s="320" t="e">
        <f t="shared" ca="1" si="7"/>
        <v>#DIV/0!</v>
      </c>
      <c r="AQ62" s="291"/>
      <c r="AR62" s="291"/>
      <c r="AS62" s="291"/>
      <c r="AT62" s="308">
        <f t="shared" ca="1" si="8"/>
        <v>0</v>
      </c>
    </row>
    <row r="63" spans="1:46" x14ac:dyDescent="0.35">
      <c r="A63" s="91" t="s">
        <v>21</v>
      </c>
      <c r="B63" s="91" t="s">
        <v>70</v>
      </c>
      <c r="C63" s="289">
        <f>IFERROR(VLOOKUP(B63,'1'!$C$3:$S$100,8,FALSE),"")</f>
        <v>0</v>
      </c>
      <c r="D63" s="289">
        <f>IFERROR(VLOOKUP(B63,'2'!$C$3:$S$100,8,FALSE),"")</f>
        <v>0</v>
      </c>
      <c r="E63" s="289">
        <f t="shared" ca="1" si="19"/>
        <v>0</v>
      </c>
      <c r="F63" s="289">
        <f t="shared" ca="1" si="19"/>
        <v>0</v>
      </c>
      <c r="G63" s="289">
        <f t="shared" ca="1" si="19"/>
        <v>0</v>
      </c>
      <c r="H63" s="289">
        <f t="shared" ca="1" si="19"/>
        <v>0</v>
      </c>
      <c r="I63" s="289">
        <f t="shared" ca="1" si="19"/>
        <v>0</v>
      </c>
      <c r="J63" s="289">
        <f t="shared" ca="1" si="19"/>
        <v>0</v>
      </c>
      <c r="K63" s="289">
        <f t="shared" ca="1" si="19"/>
        <v>0</v>
      </c>
      <c r="L63" s="289">
        <f t="shared" ca="1" si="19"/>
        <v>0</v>
      </c>
      <c r="M63" s="289">
        <f t="shared" ca="1" si="19"/>
        <v>0</v>
      </c>
      <c r="N63" s="289">
        <f t="shared" ca="1" si="19"/>
        <v>0</v>
      </c>
      <c r="O63" s="289">
        <f t="shared" ca="1" si="18"/>
        <v>0</v>
      </c>
      <c r="P63" s="289">
        <f t="shared" ca="1" si="18"/>
        <v>0</v>
      </c>
      <c r="Q63" s="289">
        <f t="shared" ca="1" si="18"/>
        <v>0</v>
      </c>
      <c r="R63" s="289">
        <f t="shared" ca="1" si="18"/>
        <v>0</v>
      </c>
      <c r="S63" s="289">
        <f t="shared" ca="1" si="18"/>
        <v>0</v>
      </c>
      <c r="T63" s="289">
        <f t="shared" ca="1" si="18"/>
        <v>0</v>
      </c>
      <c r="U63" s="289">
        <f t="shared" ca="1" si="18"/>
        <v>0</v>
      </c>
      <c r="V63" s="289">
        <f t="shared" ca="1" si="18"/>
        <v>0</v>
      </c>
      <c r="W63" s="289">
        <f t="shared" ca="1" si="18"/>
        <v>0</v>
      </c>
      <c r="X63" s="289">
        <f t="shared" ca="1" si="18"/>
        <v>0</v>
      </c>
      <c r="Y63" s="289">
        <f t="shared" ca="1" si="18"/>
        <v>0</v>
      </c>
      <c r="Z63" s="289">
        <f t="shared" ca="1" si="18"/>
        <v>0</v>
      </c>
      <c r="AA63" s="289">
        <f t="shared" ca="1" si="18"/>
        <v>0</v>
      </c>
      <c r="AB63" s="289">
        <f t="shared" ca="1" si="18"/>
        <v>0</v>
      </c>
      <c r="AC63" s="289">
        <f t="shared" ca="1" si="18"/>
        <v>0</v>
      </c>
      <c r="AD63" s="289">
        <f t="shared" ca="1" si="18"/>
        <v>0</v>
      </c>
      <c r="AE63" s="289">
        <f t="shared" ca="1" si="20"/>
        <v>0</v>
      </c>
      <c r="AF63" s="289">
        <f t="shared" ca="1" si="20"/>
        <v>0</v>
      </c>
      <c r="AG63" s="289">
        <f t="shared" ca="1" si="20"/>
        <v>0</v>
      </c>
      <c r="AH63" s="289">
        <f t="shared" ca="1" si="20"/>
        <v>0</v>
      </c>
      <c r="AI63" s="289">
        <f t="shared" ca="1" si="20"/>
        <v>0</v>
      </c>
      <c r="AJ63" s="289">
        <f t="shared" ca="1" si="20"/>
        <v>0</v>
      </c>
      <c r="AK63" s="289">
        <f t="shared" ca="1" si="20"/>
        <v>0</v>
      </c>
      <c r="AL63" s="289">
        <f t="shared" ca="1" si="20"/>
        <v>0</v>
      </c>
      <c r="AM63" s="289">
        <f t="shared" ca="1" si="20"/>
        <v>0</v>
      </c>
      <c r="AN63" s="320">
        <f t="shared" ca="1" si="5"/>
        <v>0</v>
      </c>
      <c r="AO63" s="320" t="e">
        <f t="shared" ca="1" si="6"/>
        <v>#DIV/0!</v>
      </c>
      <c r="AP63" s="320" t="e">
        <f t="shared" ca="1" si="7"/>
        <v>#DIV/0!</v>
      </c>
      <c r="AQ63" s="291"/>
      <c r="AR63" s="291"/>
      <c r="AS63" s="291"/>
      <c r="AT63" s="308">
        <f t="shared" ca="1" si="8"/>
        <v>0</v>
      </c>
    </row>
    <row r="64" spans="1:46" x14ac:dyDescent="0.35">
      <c r="A64" s="91" t="s">
        <v>21</v>
      </c>
      <c r="B64" s="91" t="s">
        <v>71</v>
      </c>
      <c r="C64" s="289">
        <f>IFERROR(VLOOKUP(B64,'1'!$C$3:$S$100,8,FALSE),"")</f>
        <v>0</v>
      </c>
      <c r="D64" s="289">
        <f>IFERROR(VLOOKUP(B64,'2'!$C$3:$S$100,8,FALSE),"")</f>
        <v>0</v>
      </c>
      <c r="E64" s="289">
        <f t="shared" ca="1" si="19"/>
        <v>0</v>
      </c>
      <c r="F64" s="289">
        <f t="shared" ca="1" si="19"/>
        <v>0</v>
      </c>
      <c r="G64" s="289">
        <f t="shared" ca="1" si="19"/>
        <v>0</v>
      </c>
      <c r="H64" s="289">
        <f t="shared" ca="1" si="19"/>
        <v>0</v>
      </c>
      <c r="I64" s="289">
        <f t="shared" ca="1" si="19"/>
        <v>0</v>
      </c>
      <c r="J64" s="289">
        <f t="shared" ca="1" si="19"/>
        <v>0</v>
      </c>
      <c r="K64" s="289">
        <f t="shared" ca="1" si="19"/>
        <v>0</v>
      </c>
      <c r="L64" s="289">
        <f t="shared" ca="1" si="19"/>
        <v>0</v>
      </c>
      <c r="M64" s="289">
        <f t="shared" ca="1" si="19"/>
        <v>0</v>
      </c>
      <c r="N64" s="289">
        <f t="shared" ca="1" si="19"/>
        <v>0</v>
      </c>
      <c r="O64" s="289">
        <f t="shared" ca="1" si="18"/>
        <v>0</v>
      </c>
      <c r="P64" s="289">
        <f t="shared" ca="1" si="18"/>
        <v>0</v>
      </c>
      <c r="Q64" s="289">
        <f t="shared" ca="1" si="18"/>
        <v>0</v>
      </c>
      <c r="R64" s="289">
        <f t="shared" ca="1" si="18"/>
        <v>0</v>
      </c>
      <c r="S64" s="289">
        <f t="shared" ca="1" si="18"/>
        <v>0</v>
      </c>
      <c r="T64" s="289">
        <f t="shared" ca="1" si="18"/>
        <v>0</v>
      </c>
      <c r="U64" s="289">
        <f t="shared" ca="1" si="18"/>
        <v>0</v>
      </c>
      <c r="V64" s="289">
        <f t="shared" ca="1" si="18"/>
        <v>0</v>
      </c>
      <c r="W64" s="289">
        <f t="shared" ca="1" si="18"/>
        <v>0</v>
      </c>
      <c r="X64" s="289">
        <f t="shared" ca="1" si="18"/>
        <v>0</v>
      </c>
      <c r="Y64" s="289">
        <f t="shared" ca="1" si="18"/>
        <v>0</v>
      </c>
      <c r="Z64" s="289">
        <f t="shared" ca="1" si="18"/>
        <v>0</v>
      </c>
      <c r="AA64" s="289">
        <f t="shared" ca="1" si="18"/>
        <v>0</v>
      </c>
      <c r="AB64" s="289">
        <f t="shared" ca="1" si="18"/>
        <v>0</v>
      </c>
      <c r="AC64" s="289">
        <f t="shared" ca="1" si="18"/>
        <v>0</v>
      </c>
      <c r="AD64" s="289">
        <f t="shared" ca="1" si="18"/>
        <v>0</v>
      </c>
      <c r="AE64" s="289">
        <f t="shared" ca="1" si="20"/>
        <v>0</v>
      </c>
      <c r="AF64" s="289">
        <f t="shared" ca="1" si="20"/>
        <v>0</v>
      </c>
      <c r="AG64" s="289">
        <f t="shared" ca="1" si="20"/>
        <v>0</v>
      </c>
      <c r="AH64" s="289">
        <f t="shared" ca="1" si="20"/>
        <v>0</v>
      </c>
      <c r="AI64" s="289">
        <f t="shared" ca="1" si="20"/>
        <v>0</v>
      </c>
      <c r="AJ64" s="289">
        <f t="shared" ca="1" si="20"/>
        <v>0</v>
      </c>
      <c r="AK64" s="289">
        <f t="shared" ca="1" si="20"/>
        <v>0</v>
      </c>
      <c r="AL64" s="289">
        <f t="shared" ca="1" si="20"/>
        <v>0</v>
      </c>
      <c r="AM64" s="289">
        <f t="shared" ca="1" si="20"/>
        <v>0</v>
      </c>
      <c r="AN64" s="320">
        <f t="shared" ca="1" si="5"/>
        <v>0</v>
      </c>
      <c r="AO64" s="320" t="e">
        <f t="shared" ca="1" si="6"/>
        <v>#DIV/0!</v>
      </c>
      <c r="AP64" s="320" t="e">
        <f t="shared" ca="1" si="7"/>
        <v>#DIV/0!</v>
      </c>
      <c r="AQ64" s="291"/>
      <c r="AR64" s="291"/>
      <c r="AS64" s="291"/>
      <c r="AT64" s="308">
        <f t="shared" ca="1" si="8"/>
        <v>0</v>
      </c>
    </row>
    <row r="65" spans="1:46" x14ac:dyDescent="0.35">
      <c r="A65" s="91" t="s">
        <v>21</v>
      </c>
      <c r="B65" s="91" t="s">
        <v>72</v>
      </c>
      <c r="C65" s="289">
        <f>IFERROR(VLOOKUP(B65,'1'!$C$3:$S$100,8,FALSE),"")</f>
        <v>0</v>
      </c>
      <c r="D65" s="289">
        <f>IFERROR(VLOOKUP(B65,'2'!$C$3:$S$100,8,FALSE),"")</f>
        <v>0</v>
      </c>
      <c r="E65" s="289">
        <f t="shared" ca="1" si="19"/>
        <v>0</v>
      </c>
      <c r="F65" s="289">
        <f t="shared" ca="1" si="19"/>
        <v>0</v>
      </c>
      <c r="G65" s="289">
        <f t="shared" ca="1" si="19"/>
        <v>0</v>
      </c>
      <c r="H65" s="289">
        <f t="shared" ca="1" si="19"/>
        <v>0</v>
      </c>
      <c r="I65" s="289">
        <f t="shared" ca="1" si="19"/>
        <v>0</v>
      </c>
      <c r="J65" s="289">
        <f t="shared" ca="1" si="19"/>
        <v>0</v>
      </c>
      <c r="K65" s="289">
        <f t="shared" ca="1" si="19"/>
        <v>0</v>
      </c>
      <c r="L65" s="289">
        <f t="shared" ca="1" si="19"/>
        <v>0</v>
      </c>
      <c r="M65" s="289">
        <f t="shared" ca="1" si="19"/>
        <v>0</v>
      </c>
      <c r="N65" s="289">
        <f t="shared" ca="1" si="19"/>
        <v>0</v>
      </c>
      <c r="O65" s="289">
        <f t="shared" ca="1" si="18"/>
        <v>0</v>
      </c>
      <c r="P65" s="289">
        <f t="shared" ca="1" si="18"/>
        <v>0</v>
      </c>
      <c r="Q65" s="289">
        <f t="shared" ca="1" si="18"/>
        <v>0</v>
      </c>
      <c r="R65" s="289">
        <f t="shared" ca="1" si="18"/>
        <v>0</v>
      </c>
      <c r="S65" s="289">
        <f t="shared" ca="1" si="18"/>
        <v>0</v>
      </c>
      <c r="T65" s="289">
        <f t="shared" ca="1" si="18"/>
        <v>0</v>
      </c>
      <c r="U65" s="289">
        <f t="shared" ca="1" si="18"/>
        <v>0</v>
      </c>
      <c r="V65" s="289">
        <f t="shared" ca="1" si="18"/>
        <v>0</v>
      </c>
      <c r="W65" s="289">
        <f t="shared" ca="1" si="18"/>
        <v>0</v>
      </c>
      <c r="X65" s="289">
        <f t="shared" ca="1" si="18"/>
        <v>0</v>
      </c>
      <c r="Y65" s="289">
        <f t="shared" ca="1" si="18"/>
        <v>0</v>
      </c>
      <c r="Z65" s="289">
        <f t="shared" ca="1" si="18"/>
        <v>0</v>
      </c>
      <c r="AA65" s="289">
        <f t="shared" ca="1" si="18"/>
        <v>0</v>
      </c>
      <c r="AB65" s="289">
        <f t="shared" ca="1" si="18"/>
        <v>0</v>
      </c>
      <c r="AC65" s="289">
        <f t="shared" ca="1" si="18"/>
        <v>0</v>
      </c>
      <c r="AD65" s="289">
        <f t="shared" ca="1" si="18"/>
        <v>0</v>
      </c>
      <c r="AE65" s="289">
        <f t="shared" ca="1" si="20"/>
        <v>0</v>
      </c>
      <c r="AF65" s="289">
        <f t="shared" ca="1" si="20"/>
        <v>0</v>
      </c>
      <c r="AG65" s="289">
        <f t="shared" ca="1" si="20"/>
        <v>0</v>
      </c>
      <c r="AH65" s="289">
        <f t="shared" ca="1" si="20"/>
        <v>0</v>
      </c>
      <c r="AI65" s="289">
        <f t="shared" ca="1" si="20"/>
        <v>0</v>
      </c>
      <c r="AJ65" s="289">
        <f t="shared" ca="1" si="20"/>
        <v>0</v>
      </c>
      <c r="AK65" s="289">
        <f t="shared" ca="1" si="20"/>
        <v>0</v>
      </c>
      <c r="AL65" s="289">
        <f t="shared" ca="1" si="20"/>
        <v>0</v>
      </c>
      <c r="AM65" s="289">
        <f t="shared" ca="1" si="20"/>
        <v>0</v>
      </c>
      <c r="AN65" s="320">
        <f t="shared" ca="1" si="5"/>
        <v>0</v>
      </c>
      <c r="AO65" s="320" t="e">
        <f t="shared" ca="1" si="6"/>
        <v>#DIV/0!</v>
      </c>
      <c r="AP65" s="320" t="e">
        <f t="shared" ca="1" si="7"/>
        <v>#DIV/0!</v>
      </c>
      <c r="AQ65" s="291"/>
      <c r="AR65" s="291"/>
      <c r="AS65" s="291"/>
      <c r="AT65" s="308">
        <f t="shared" ca="1" si="8"/>
        <v>0</v>
      </c>
    </row>
    <row r="66" spans="1:46" x14ac:dyDescent="0.35">
      <c r="A66" s="91" t="s">
        <v>21</v>
      </c>
      <c r="B66" s="91" t="s">
        <v>73</v>
      </c>
      <c r="C66" s="289" t="str">
        <f>IFERROR(VLOOKUP(B66,'1'!$C$3:$S$100,8,FALSE),"")</f>
        <v/>
      </c>
      <c r="D66" s="289" t="str">
        <f>IFERROR(VLOOKUP(B66,'2'!$C$3:$S$100,8,FALSE),"")</f>
        <v/>
      </c>
      <c r="E66" s="289" t="str">
        <f t="shared" ca="1" si="19"/>
        <v/>
      </c>
      <c r="F66" s="289" t="str">
        <f t="shared" ca="1" si="19"/>
        <v/>
      </c>
      <c r="G66" s="289" t="str">
        <f t="shared" ca="1" si="19"/>
        <v/>
      </c>
      <c r="H66" s="289" t="str">
        <f t="shared" ca="1" si="19"/>
        <v/>
      </c>
      <c r="I66" s="289" t="str">
        <f t="shared" ca="1" si="19"/>
        <v/>
      </c>
      <c r="J66" s="289" t="str">
        <f t="shared" ca="1" si="19"/>
        <v/>
      </c>
      <c r="K66" s="289" t="str">
        <f t="shared" ca="1" si="19"/>
        <v/>
      </c>
      <c r="L66" s="289" t="str">
        <f t="shared" ca="1" si="19"/>
        <v/>
      </c>
      <c r="M66" s="289" t="str">
        <f t="shared" ca="1" si="19"/>
        <v/>
      </c>
      <c r="N66" s="289">
        <f t="shared" ca="1" si="19"/>
        <v>0</v>
      </c>
      <c r="O66" s="289">
        <f t="shared" ca="1" si="18"/>
        <v>0</v>
      </c>
      <c r="P66" s="289">
        <f t="shared" ca="1" si="18"/>
        <v>0</v>
      </c>
      <c r="Q66" s="289">
        <f t="shared" ca="1" si="18"/>
        <v>0</v>
      </c>
      <c r="R66" s="289">
        <f t="shared" ca="1" si="18"/>
        <v>0</v>
      </c>
      <c r="S66" s="289">
        <f t="shared" ca="1" si="18"/>
        <v>0</v>
      </c>
      <c r="T66" s="289">
        <f t="shared" ca="1" si="18"/>
        <v>0</v>
      </c>
      <c r="U66" s="289">
        <f t="shared" ca="1" si="18"/>
        <v>0</v>
      </c>
      <c r="V66" s="289">
        <f t="shared" ca="1" si="18"/>
        <v>0</v>
      </c>
      <c r="W66" s="289">
        <f t="shared" ca="1" si="18"/>
        <v>0</v>
      </c>
      <c r="X66" s="289">
        <f t="shared" ca="1" si="18"/>
        <v>0</v>
      </c>
      <c r="Y66" s="289">
        <f t="shared" ca="1" si="18"/>
        <v>0</v>
      </c>
      <c r="Z66" s="289">
        <f t="shared" ca="1" si="18"/>
        <v>0</v>
      </c>
      <c r="AA66" s="289">
        <f t="shared" ca="1" si="18"/>
        <v>0</v>
      </c>
      <c r="AB66" s="289">
        <f t="shared" ca="1" si="18"/>
        <v>0</v>
      </c>
      <c r="AC66" s="289">
        <f t="shared" ca="1" si="18"/>
        <v>0</v>
      </c>
      <c r="AD66" s="289">
        <f t="shared" ca="1" si="18"/>
        <v>0</v>
      </c>
      <c r="AE66" s="289">
        <f t="shared" ca="1" si="20"/>
        <v>0</v>
      </c>
      <c r="AF66" s="289">
        <f t="shared" ca="1" si="20"/>
        <v>0</v>
      </c>
      <c r="AG66" s="289">
        <f t="shared" ca="1" si="20"/>
        <v>0</v>
      </c>
      <c r="AH66" s="289">
        <f t="shared" ca="1" si="20"/>
        <v>0</v>
      </c>
      <c r="AI66" s="289">
        <f t="shared" ca="1" si="20"/>
        <v>0</v>
      </c>
      <c r="AJ66" s="289">
        <f t="shared" ca="1" si="20"/>
        <v>0</v>
      </c>
      <c r="AK66" s="289">
        <f t="shared" ca="1" si="20"/>
        <v>0</v>
      </c>
      <c r="AL66" s="289">
        <f t="shared" ca="1" si="20"/>
        <v>0</v>
      </c>
      <c r="AM66" s="289">
        <f t="shared" ca="1" si="20"/>
        <v>0</v>
      </c>
      <c r="AN66" s="320">
        <f t="shared" ca="1" si="5"/>
        <v>0</v>
      </c>
      <c r="AO66" s="320" t="e">
        <f t="shared" ca="1" si="6"/>
        <v>#DIV/0!</v>
      </c>
      <c r="AP66" s="320" t="e">
        <f t="shared" ca="1" si="7"/>
        <v>#DIV/0!</v>
      </c>
      <c r="AQ66" s="291"/>
      <c r="AR66" s="291"/>
      <c r="AS66" s="291"/>
      <c r="AT66" s="308">
        <f t="shared" ca="1" si="8"/>
        <v>0</v>
      </c>
    </row>
    <row r="67" spans="1:46" x14ac:dyDescent="0.35">
      <c r="A67" s="91" t="s">
        <v>21</v>
      </c>
      <c r="B67" s="91" t="s">
        <v>74</v>
      </c>
      <c r="C67" s="289">
        <f>IFERROR(VLOOKUP(B67,'1'!$C$3:$S$100,8,FALSE),"")</f>
        <v>0</v>
      </c>
      <c r="D67" s="289">
        <f>IFERROR(VLOOKUP(B67,'2'!$C$3:$S$100,8,FALSE),"")</f>
        <v>0</v>
      </c>
      <c r="E67" s="289">
        <f t="shared" ca="1" si="19"/>
        <v>0</v>
      </c>
      <c r="F67" s="289">
        <f t="shared" ca="1" si="19"/>
        <v>0</v>
      </c>
      <c r="G67" s="289">
        <f t="shared" ca="1" si="19"/>
        <v>0</v>
      </c>
      <c r="H67" s="289">
        <f t="shared" ca="1" si="19"/>
        <v>0</v>
      </c>
      <c r="I67" s="289">
        <f t="shared" ca="1" si="19"/>
        <v>0</v>
      </c>
      <c r="J67" s="289">
        <f t="shared" ca="1" si="19"/>
        <v>0</v>
      </c>
      <c r="K67" s="289">
        <f t="shared" ca="1" si="19"/>
        <v>0</v>
      </c>
      <c r="L67" s="289">
        <f t="shared" ca="1" si="19"/>
        <v>0</v>
      </c>
      <c r="M67" s="289">
        <f t="shared" ca="1" si="19"/>
        <v>0</v>
      </c>
      <c r="N67" s="289">
        <f t="shared" ca="1" si="19"/>
        <v>0</v>
      </c>
      <c r="O67" s="289">
        <f t="shared" ca="1" si="18"/>
        <v>0</v>
      </c>
      <c r="P67" s="289">
        <f t="shared" ca="1" si="18"/>
        <v>0</v>
      </c>
      <c r="Q67" s="289">
        <f t="shared" ca="1" si="18"/>
        <v>0</v>
      </c>
      <c r="R67" s="289">
        <f t="shared" ca="1" si="18"/>
        <v>0</v>
      </c>
      <c r="S67" s="289">
        <f t="shared" ca="1" si="18"/>
        <v>0</v>
      </c>
      <c r="T67" s="289">
        <f t="shared" ca="1" si="18"/>
        <v>0</v>
      </c>
      <c r="U67" s="289">
        <f t="shared" ca="1" si="18"/>
        <v>0</v>
      </c>
      <c r="V67" s="289">
        <f t="shared" ca="1" si="18"/>
        <v>0</v>
      </c>
      <c r="W67" s="289">
        <f t="shared" ca="1" si="18"/>
        <v>0</v>
      </c>
      <c r="X67" s="289">
        <f t="shared" ca="1" si="18"/>
        <v>0</v>
      </c>
      <c r="Y67" s="289">
        <f t="shared" ca="1" si="18"/>
        <v>0</v>
      </c>
      <c r="Z67" s="289">
        <f t="shared" ca="1" si="18"/>
        <v>0</v>
      </c>
      <c r="AA67" s="289">
        <f t="shared" ca="1" si="18"/>
        <v>0</v>
      </c>
      <c r="AB67" s="289">
        <f t="shared" ca="1" si="18"/>
        <v>0</v>
      </c>
      <c r="AC67" s="289">
        <f t="shared" ca="1" si="18"/>
        <v>0</v>
      </c>
      <c r="AD67" s="289">
        <f t="shared" ca="1" si="18"/>
        <v>0</v>
      </c>
      <c r="AE67" s="289">
        <f t="shared" ca="1" si="20"/>
        <v>0</v>
      </c>
      <c r="AF67" s="289">
        <f t="shared" ca="1" si="20"/>
        <v>0</v>
      </c>
      <c r="AG67" s="289">
        <f t="shared" ca="1" si="20"/>
        <v>0</v>
      </c>
      <c r="AH67" s="289">
        <f t="shared" ca="1" si="20"/>
        <v>0</v>
      </c>
      <c r="AI67" s="289">
        <f t="shared" ca="1" si="20"/>
        <v>0</v>
      </c>
      <c r="AJ67" s="289">
        <f t="shared" ca="1" si="20"/>
        <v>0</v>
      </c>
      <c r="AK67" s="289">
        <f t="shared" ca="1" si="20"/>
        <v>0</v>
      </c>
      <c r="AL67" s="289">
        <f t="shared" ca="1" si="20"/>
        <v>0</v>
      </c>
      <c r="AM67" s="289">
        <f t="shared" ca="1" si="20"/>
        <v>0</v>
      </c>
      <c r="AN67" s="320">
        <f t="shared" ca="1" si="5"/>
        <v>0</v>
      </c>
      <c r="AO67" s="320" t="e">
        <f t="shared" ca="1" si="6"/>
        <v>#DIV/0!</v>
      </c>
      <c r="AP67" s="320" t="e">
        <f t="shared" ca="1" si="7"/>
        <v>#DIV/0!</v>
      </c>
      <c r="AQ67" s="291"/>
      <c r="AR67" s="291"/>
      <c r="AS67" s="291"/>
      <c r="AT67" s="308">
        <f t="shared" ca="1" si="8"/>
        <v>0</v>
      </c>
    </row>
    <row r="68" spans="1:46" x14ac:dyDescent="0.35">
      <c r="A68" s="91" t="s">
        <v>21</v>
      </c>
      <c r="B68" s="91" t="s">
        <v>75</v>
      </c>
      <c r="C68" s="289">
        <f>IFERROR(VLOOKUP(B68,'1'!$C$3:$S$100,8,FALSE),"")</f>
        <v>0</v>
      </c>
      <c r="D68" s="289">
        <f>IFERROR(VLOOKUP(B68,'2'!$C$3:$S$100,8,FALSE),"")</f>
        <v>0</v>
      </c>
      <c r="E68" s="289">
        <f t="shared" ca="1" si="19"/>
        <v>0</v>
      </c>
      <c r="F68" s="289">
        <f t="shared" ca="1" si="19"/>
        <v>0</v>
      </c>
      <c r="G68" s="289">
        <f t="shared" ca="1" si="19"/>
        <v>0</v>
      </c>
      <c r="H68" s="289">
        <f t="shared" ca="1" si="19"/>
        <v>0</v>
      </c>
      <c r="I68" s="289">
        <f t="shared" ca="1" si="19"/>
        <v>0</v>
      </c>
      <c r="J68" s="289">
        <f t="shared" ca="1" si="19"/>
        <v>0</v>
      </c>
      <c r="K68" s="289">
        <f t="shared" ca="1" si="19"/>
        <v>0</v>
      </c>
      <c r="L68" s="289">
        <f t="shared" ca="1" si="19"/>
        <v>0</v>
      </c>
      <c r="M68" s="289">
        <f t="shared" ca="1" si="19"/>
        <v>0</v>
      </c>
      <c r="N68" s="289">
        <f t="shared" ca="1" si="19"/>
        <v>0</v>
      </c>
      <c r="O68" s="289">
        <f t="shared" ca="1" si="18"/>
        <v>0</v>
      </c>
      <c r="P68" s="289">
        <f t="shared" ca="1" si="18"/>
        <v>0</v>
      </c>
      <c r="Q68" s="289">
        <f t="shared" ca="1" si="18"/>
        <v>0</v>
      </c>
      <c r="R68" s="289">
        <f t="shared" ca="1" si="18"/>
        <v>0</v>
      </c>
      <c r="S68" s="289">
        <f t="shared" ca="1" si="18"/>
        <v>0</v>
      </c>
      <c r="T68" s="289">
        <f t="shared" ca="1" si="18"/>
        <v>0</v>
      </c>
      <c r="U68" s="289">
        <f t="shared" ca="1" si="18"/>
        <v>0</v>
      </c>
      <c r="V68" s="289">
        <f t="shared" ca="1" si="18"/>
        <v>0</v>
      </c>
      <c r="W68" s="289">
        <f t="shared" ca="1" si="18"/>
        <v>0</v>
      </c>
      <c r="X68" s="289">
        <f t="shared" ca="1" si="18"/>
        <v>0</v>
      </c>
      <c r="Y68" s="289">
        <f t="shared" ca="1" si="18"/>
        <v>0</v>
      </c>
      <c r="Z68" s="289">
        <f t="shared" ca="1" si="18"/>
        <v>0</v>
      </c>
      <c r="AA68" s="289">
        <f t="shared" ca="1" si="18"/>
        <v>0</v>
      </c>
      <c r="AB68" s="289">
        <f t="shared" ca="1" si="18"/>
        <v>0</v>
      </c>
      <c r="AC68" s="289">
        <f t="shared" ca="1" si="18"/>
        <v>0</v>
      </c>
      <c r="AD68" s="289">
        <f t="shared" ca="1" si="18"/>
        <v>0</v>
      </c>
      <c r="AE68" s="289">
        <f t="shared" ca="1" si="20"/>
        <v>0</v>
      </c>
      <c r="AF68" s="289">
        <f t="shared" ca="1" si="20"/>
        <v>0</v>
      </c>
      <c r="AG68" s="289">
        <f t="shared" ca="1" si="20"/>
        <v>0</v>
      </c>
      <c r="AH68" s="289">
        <f t="shared" ca="1" si="20"/>
        <v>0</v>
      </c>
      <c r="AI68" s="289">
        <f t="shared" ca="1" si="20"/>
        <v>0</v>
      </c>
      <c r="AJ68" s="289">
        <f t="shared" ca="1" si="20"/>
        <v>0</v>
      </c>
      <c r="AK68" s="289">
        <f t="shared" ca="1" si="20"/>
        <v>0</v>
      </c>
      <c r="AL68" s="289">
        <f t="shared" ca="1" si="20"/>
        <v>0</v>
      </c>
      <c r="AM68" s="289">
        <f t="shared" ca="1" si="20"/>
        <v>0</v>
      </c>
      <c r="AN68" s="320">
        <f t="shared" ca="1" si="5"/>
        <v>0</v>
      </c>
      <c r="AO68" s="320" t="e">
        <f t="shared" ca="1" si="6"/>
        <v>#DIV/0!</v>
      </c>
      <c r="AP68" s="320" t="e">
        <f t="shared" ca="1" si="7"/>
        <v>#DIV/0!</v>
      </c>
      <c r="AQ68" s="291"/>
      <c r="AR68" s="291"/>
      <c r="AS68" s="291"/>
      <c r="AT68" s="308">
        <f t="shared" ca="1" si="8"/>
        <v>0</v>
      </c>
    </row>
    <row r="69" spans="1:46" ht="15" thickBot="1" x14ac:dyDescent="0.4">
      <c r="A69" s="333"/>
      <c r="B69" s="333" t="s">
        <v>76</v>
      </c>
      <c r="C69" s="336">
        <f>SUM(C4:C68)</f>
        <v>70252069</v>
      </c>
      <c r="D69" s="336">
        <f t="shared" ref="D69:AM69" si="21">SUM(D4:D68)</f>
        <v>71707614</v>
      </c>
      <c r="E69" s="336">
        <f t="shared" ca="1" si="21"/>
        <v>73627330</v>
      </c>
      <c r="F69" s="336">
        <f t="shared" ca="1" si="21"/>
        <v>75166069</v>
      </c>
      <c r="G69" s="336">
        <f t="shared" ca="1" si="21"/>
        <v>76876980</v>
      </c>
      <c r="H69" s="336">
        <f t="shared" ca="1" si="21"/>
        <v>78722617</v>
      </c>
      <c r="I69" s="336">
        <f t="shared" ca="1" si="21"/>
        <v>80255722</v>
      </c>
      <c r="J69" s="336">
        <f t="shared" ca="1" si="21"/>
        <v>77991469</v>
      </c>
      <c r="K69" s="336">
        <f t="shared" ca="1" si="21"/>
        <v>77701744</v>
      </c>
      <c r="L69" s="336">
        <f t="shared" ca="1" si="21"/>
        <v>79367754</v>
      </c>
      <c r="M69" s="336">
        <f t="shared" ca="1" si="21"/>
        <v>80606319</v>
      </c>
      <c r="N69" s="336">
        <f t="shared" ca="1" si="21"/>
        <v>81186874</v>
      </c>
      <c r="O69" s="336">
        <f t="shared" ca="1" si="21"/>
        <v>82452029</v>
      </c>
      <c r="P69" s="336">
        <f t="shared" ca="1" si="21"/>
        <v>83365756</v>
      </c>
      <c r="Q69" s="336">
        <f t="shared" ca="1" si="21"/>
        <v>85303238</v>
      </c>
      <c r="R69" s="336">
        <f t="shared" ca="1" si="21"/>
        <v>86512698</v>
      </c>
      <c r="S69" s="336">
        <f t="shared" ca="1" si="21"/>
        <v>87747311</v>
      </c>
      <c r="T69" s="336">
        <f t="shared" ca="1" si="21"/>
        <v>88682356</v>
      </c>
      <c r="U69" s="336">
        <f t="shared" ca="1" si="21"/>
        <v>89873251</v>
      </c>
      <c r="V69" s="336">
        <f t="shared" ca="1" si="21"/>
        <v>91278257</v>
      </c>
      <c r="W69" s="336">
        <f t="shared" ca="1" si="21"/>
        <v>93017482</v>
      </c>
      <c r="X69" s="336">
        <f t="shared" ca="1" si="21"/>
        <v>94710817</v>
      </c>
      <c r="Y69" s="336">
        <f t="shared" ca="1" si="21"/>
        <v>96001382</v>
      </c>
      <c r="Z69" s="336">
        <f t="shared" ca="1" si="21"/>
        <v>97904611</v>
      </c>
      <c r="AA69" s="336">
        <f t="shared" ca="1" si="21"/>
        <v>99500257</v>
      </c>
      <c r="AB69" s="336">
        <f t="shared" ca="1" si="21"/>
        <v>100600166</v>
      </c>
      <c r="AC69" s="336">
        <f t="shared" ca="1" si="21"/>
        <v>101802736</v>
      </c>
      <c r="AD69" s="336">
        <f t="shared" ca="1" si="21"/>
        <v>102539752</v>
      </c>
      <c r="AE69" s="336">
        <f t="shared" ca="1" si="21"/>
        <v>103300377</v>
      </c>
      <c r="AF69" s="336">
        <f t="shared" ca="1" si="21"/>
        <v>103813018</v>
      </c>
      <c r="AG69" s="336">
        <f t="shared" ca="1" si="21"/>
        <v>104568437</v>
      </c>
      <c r="AH69" s="336">
        <f t="shared" ca="1" si="21"/>
        <v>105492139</v>
      </c>
      <c r="AI69" s="336">
        <f t="shared" ca="1" si="21"/>
        <v>106113374</v>
      </c>
      <c r="AJ69" s="336">
        <f t="shared" ca="1" si="21"/>
        <v>106889655</v>
      </c>
      <c r="AK69" s="336">
        <f t="shared" ca="1" si="21"/>
        <v>107239710</v>
      </c>
      <c r="AL69" s="336">
        <f t="shared" ca="1" si="21"/>
        <v>108055905</v>
      </c>
      <c r="AM69" s="336">
        <f t="shared" ca="1" si="21"/>
        <v>108873184</v>
      </c>
      <c r="AN69" s="319">
        <f t="shared" ca="1" si="5"/>
        <v>1</v>
      </c>
      <c r="AO69" s="319"/>
      <c r="AP69" s="319"/>
      <c r="AQ69" s="319"/>
      <c r="AR69" s="319"/>
      <c r="AS69" s="291"/>
      <c r="AT69" s="309"/>
    </row>
    <row r="70" spans="1:46" ht="15" thickTop="1" x14ac:dyDescent="0.35">
      <c r="A70" s="335"/>
      <c r="B70" s="278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  <c r="AA70" s="293"/>
      <c r="AB70" s="293"/>
      <c r="AC70" s="293"/>
      <c r="AD70" s="293"/>
      <c r="AE70" s="293"/>
      <c r="AF70" s="293"/>
      <c r="AG70" s="293"/>
      <c r="AH70" s="293"/>
      <c r="AI70" s="293"/>
      <c r="AJ70" s="293"/>
      <c r="AK70" s="293"/>
      <c r="AL70" s="293"/>
      <c r="AM70" s="373">
        <f ca="1">AM69+'Summary DC Vol'!AM69</f>
        <v>1090912461</v>
      </c>
      <c r="AN70" s="293"/>
      <c r="AO70" s="293"/>
      <c r="AP70" s="293"/>
      <c r="AQ70" s="293"/>
      <c r="AR70" s="293"/>
    </row>
    <row r="73" spans="1:46" x14ac:dyDescent="0.35">
      <c r="C73" s="295">
        <v>21</v>
      </c>
      <c r="D73" s="295">
        <f>C73+3</f>
        <v>24</v>
      </c>
      <c r="E73" s="295">
        <f t="shared" ref="E73:H73" si="22">D73+3</f>
        <v>27</v>
      </c>
      <c r="F73" s="295">
        <f t="shared" si="22"/>
        <v>30</v>
      </c>
      <c r="G73" s="295">
        <f t="shared" si="22"/>
        <v>33</v>
      </c>
      <c r="H73" s="295">
        <f t="shared" si="22"/>
        <v>36</v>
      </c>
      <c r="I73" s="295"/>
      <c r="J73" s="295"/>
      <c r="K73" s="295"/>
    </row>
    <row r="74" spans="1:46" x14ac:dyDescent="0.35">
      <c r="A74" s="321" t="s">
        <v>77</v>
      </c>
      <c r="B74" s="321" t="s">
        <v>78</v>
      </c>
      <c r="C74" s="321">
        <v>45170</v>
      </c>
      <c r="D74" s="321">
        <v>45261</v>
      </c>
      <c r="E74" s="321">
        <v>45352</v>
      </c>
      <c r="F74" s="321">
        <v>45444</v>
      </c>
      <c r="G74" s="321">
        <v>45536</v>
      </c>
      <c r="H74" s="321">
        <v>45627</v>
      </c>
      <c r="I74" s="321" t="s">
        <v>79</v>
      </c>
      <c r="J74" s="321" t="s">
        <v>80</v>
      </c>
      <c r="K74" s="293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  <c r="AC74" s="294"/>
      <c r="AD74" s="294"/>
      <c r="AE74" s="294"/>
      <c r="AF74" s="294"/>
      <c r="AG74" s="294"/>
      <c r="AH74" s="294"/>
      <c r="AI74" s="294"/>
      <c r="AJ74" s="294"/>
      <c r="AK74" s="294"/>
      <c r="AL74" s="294"/>
      <c r="AM74" s="294"/>
      <c r="AN74" s="294"/>
      <c r="AO74" s="294"/>
      <c r="AP74" s="294"/>
      <c r="AQ74" s="294"/>
      <c r="AR74" s="294"/>
    </row>
    <row r="75" spans="1:46" x14ac:dyDescent="0.35">
      <c r="A75" s="91">
        <v>1</v>
      </c>
      <c r="B75" s="91" t="s">
        <v>7</v>
      </c>
      <c r="C75" s="322">
        <f ca="1">VLOOKUP($B75,$B$2:$AL$69,C$73,FALSE)/10^7</f>
        <v>1.8533409000000001</v>
      </c>
      <c r="D75" s="322">
        <f t="shared" ref="D75:H90" ca="1" si="23">VLOOKUP($B75,$B$2:$AL$69,D$73,FALSE)/10^7</f>
        <v>1.951214</v>
      </c>
      <c r="E75" s="322">
        <f t="shared" ca="1" si="23"/>
        <v>2.0404624999999998</v>
      </c>
      <c r="F75" s="322">
        <f t="shared" ca="1" si="23"/>
        <v>2.1111287000000001</v>
      </c>
      <c r="G75" s="322">
        <f t="shared" ca="1" si="23"/>
        <v>2.1973579000000001</v>
      </c>
      <c r="H75" s="322">
        <f t="shared" ca="1" si="23"/>
        <v>2.2833424999999998</v>
      </c>
      <c r="I75" s="323">
        <f t="shared" ref="I75:I95" ca="1" si="24">H75/$H$97</f>
        <v>0.21291949595909945</v>
      </c>
      <c r="J75" s="323">
        <f ca="1">H75/D75-1</f>
        <v>0.17021633711115225</v>
      </c>
      <c r="K75" s="292">
        <f ca="1">H75/E75-1</f>
        <v>0.11903183714476495</v>
      </c>
      <c r="L75" s="295"/>
      <c r="M75" s="295"/>
      <c r="N75" s="295"/>
      <c r="O75" s="295"/>
      <c r="P75" s="295"/>
      <c r="Q75" s="295"/>
      <c r="R75" s="295"/>
      <c r="S75" s="295"/>
      <c r="T75" s="295"/>
      <c r="U75" s="295"/>
      <c r="V75" s="295"/>
      <c r="W75" s="295"/>
      <c r="X75" s="295"/>
      <c r="Y75" s="295"/>
      <c r="Z75" s="295"/>
      <c r="AA75" s="295"/>
      <c r="AB75" s="295"/>
      <c r="AC75" s="295"/>
      <c r="AD75" s="295"/>
      <c r="AE75" s="295"/>
      <c r="AF75" s="295"/>
      <c r="AG75" s="295"/>
      <c r="AH75" s="295"/>
      <c r="AI75" s="295"/>
      <c r="AJ75" s="295"/>
      <c r="AK75" s="295"/>
      <c r="AL75" s="295"/>
      <c r="AM75" s="295"/>
      <c r="AN75" s="295"/>
      <c r="AO75" s="295"/>
      <c r="AP75" s="295"/>
      <c r="AQ75" s="295"/>
      <c r="AR75" s="295"/>
    </row>
    <row r="76" spans="1:46" x14ac:dyDescent="0.35">
      <c r="A76" s="91">
        <v>2</v>
      </c>
      <c r="B76" s="91" t="s">
        <v>9</v>
      </c>
      <c r="C76" s="322">
        <f t="shared" ref="C76:H91" ca="1" si="25">VLOOKUP($B76,$B$2:$AL$69,C$73,FALSE)/10^7</f>
        <v>1.7779054999999999</v>
      </c>
      <c r="D76" s="322">
        <f t="shared" ca="1" si="23"/>
        <v>1.8251184</v>
      </c>
      <c r="E76" s="322">
        <f t="shared" ca="1" si="23"/>
        <v>1.8751636</v>
      </c>
      <c r="F76" s="322">
        <f t="shared" ca="1" si="23"/>
        <v>1.9117364999999999</v>
      </c>
      <c r="G76" s="322">
        <f t="shared" ca="1" si="23"/>
        <v>1.9447459</v>
      </c>
      <c r="H76" s="322">
        <f t="shared" ca="1" si="23"/>
        <v>2.0038206999999999</v>
      </c>
      <c r="I76" s="323">
        <f t="shared" ca="1" si="24"/>
        <v>0.18685435646925935</v>
      </c>
      <c r="J76" s="323">
        <f t="shared" ref="J76:J95" ca="1" si="26">H76/D76-1</f>
        <v>9.7912716238025999E-2</v>
      </c>
      <c r="K76" s="292">
        <f t="shared" ref="K76:K95" ca="1" si="27">H76/E76-1</f>
        <v>6.8611133449902661E-2</v>
      </c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93"/>
      <c r="AB76" s="293"/>
      <c r="AC76" s="293"/>
      <c r="AD76" s="293"/>
      <c r="AE76" s="293"/>
      <c r="AF76" s="293"/>
      <c r="AG76" s="293"/>
      <c r="AH76" s="293"/>
      <c r="AI76" s="293"/>
      <c r="AJ76" s="293"/>
      <c r="AK76" s="293"/>
      <c r="AL76" s="293"/>
      <c r="AM76" s="293"/>
      <c r="AN76" s="293"/>
      <c r="AO76" s="293"/>
      <c r="AP76" s="293"/>
      <c r="AQ76" s="293"/>
      <c r="AR76" s="293"/>
    </row>
    <row r="77" spans="1:46" x14ac:dyDescent="0.35">
      <c r="A77" s="91">
        <v>3</v>
      </c>
      <c r="B77" s="91" t="s">
        <v>10</v>
      </c>
      <c r="C77" s="322">
        <f t="shared" ca="1" si="25"/>
        <v>1.5298217000000001</v>
      </c>
      <c r="D77" s="322">
        <f t="shared" ca="1" si="23"/>
        <v>1.6206426</v>
      </c>
      <c r="E77" s="322">
        <f t="shared" ca="1" si="23"/>
        <v>1.6846344</v>
      </c>
      <c r="F77" s="322">
        <f t="shared" ca="1" si="23"/>
        <v>1.7084976999999999</v>
      </c>
      <c r="G77" s="322">
        <f t="shared" ca="1" si="23"/>
        <v>1.7558265</v>
      </c>
      <c r="H77" s="322">
        <f t="shared" ca="1" si="23"/>
        <v>1.7751517999999999</v>
      </c>
      <c r="I77" s="323">
        <f t="shared" ca="1" si="24"/>
        <v>0.16553120108213645</v>
      </c>
      <c r="J77" s="323">
        <f t="shared" ca="1" si="26"/>
        <v>9.5338231884068536E-2</v>
      </c>
      <c r="K77" s="292">
        <f t="shared" ca="1" si="27"/>
        <v>5.3731183454404086E-2</v>
      </c>
    </row>
    <row r="78" spans="1:46" x14ac:dyDescent="0.35">
      <c r="A78" s="91">
        <v>4</v>
      </c>
      <c r="B78" s="91" t="s">
        <v>11</v>
      </c>
      <c r="C78" s="322">
        <f t="shared" ca="1" si="25"/>
        <v>1.2959430999999999</v>
      </c>
      <c r="D78" s="322">
        <f t="shared" ca="1" si="23"/>
        <v>1.343747</v>
      </c>
      <c r="E78" s="322">
        <f t="shared" ca="1" si="23"/>
        <v>1.3909552000000001</v>
      </c>
      <c r="F78" s="322">
        <f t="shared" ca="1" si="23"/>
        <v>1.4340542999999999</v>
      </c>
      <c r="G78" s="322">
        <f t="shared" ca="1" si="23"/>
        <v>1.4739214</v>
      </c>
      <c r="H78" s="322">
        <f t="shared" ca="1" si="23"/>
        <v>1.4731919</v>
      </c>
      <c r="I78" s="323">
        <f t="shared" ca="1" si="24"/>
        <v>0.13737373030941616</v>
      </c>
      <c r="J78" s="323">
        <f t="shared" ca="1" si="26"/>
        <v>9.6331303437328542E-2</v>
      </c>
      <c r="K78" s="292">
        <f t="shared" ca="1" si="27"/>
        <v>5.9122464907568562E-2</v>
      </c>
    </row>
    <row r="79" spans="1:46" x14ac:dyDescent="0.35">
      <c r="A79" s="91">
        <v>5</v>
      </c>
      <c r="B79" s="91" t="s">
        <v>12</v>
      </c>
      <c r="C79" s="322">
        <f t="shared" ca="1" si="25"/>
        <v>0.47150110000000001</v>
      </c>
      <c r="D79" s="322">
        <f t="shared" ca="1" si="23"/>
        <v>0.49441819999999997</v>
      </c>
      <c r="E79" s="322">
        <f t="shared" ca="1" si="23"/>
        <v>0.51617880000000005</v>
      </c>
      <c r="F79" s="322">
        <f t="shared" ca="1" si="23"/>
        <v>0.52324329999999997</v>
      </c>
      <c r="G79" s="322">
        <f t="shared" ca="1" si="23"/>
        <v>0.52640229999999999</v>
      </c>
      <c r="H79" s="322">
        <f t="shared" ca="1" si="23"/>
        <v>0.51083420000000002</v>
      </c>
      <c r="I79" s="323">
        <f t="shared" ca="1" si="24"/>
        <v>4.763479871402114E-2</v>
      </c>
      <c r="J79" s="323">
        <f t="shared" ca="1" si="26"/>
        <v>3.3202661228894925E-2</v>
      </c>
      <c r="K79" s="292">
        <f t="shared" ca="1" si="27"/>
        <v>-1.0354164099726781E-2</v>
      </c>
    </row>
    <row r="80" spans="1:46" x14ac:dyDescent="0.35">
      <c r="A80" s="91">
        <v>6</v>
      </c>
      <c r="B80" s="91" t="s">
        <v>13</v>
      </c>
      <c r="C80" s="322">
        <f t="shared" ca="1" si="25"/>
        <v>0.53996230000000001</v>
      </c>
      <c r="D80" s="322">
        <f t="shared" ca="1" si="23"/>
        <v>0.56664409999999998</v>
      </c>
      <c r="E80" s="322">
        <f t="shared" ca="1" si="23"/>
        <v>0.60424180000000005</v>
      </c>
      <c r="F80" s="322">
        <f t="shared" ca="1" si="23"/>
        <v>0.59358149999999998</v>
      </c>
      <c r="G80" s="322">
        <f t="shared" ca="1" si="23"/>
        <v>0.5413306</v>
      </c>
      <c r="H80" s="322">
        <f t="shared" ca="1" si="23"/>
        <v>0.50945149999999995</v>
      </c>
      <c r="I80" s="323">
        <f t="shared" ca="1" si="24"/>
        <v>4.7505863266508269E-2</v>
      </c>
      <c r="J80" s="323">
        <f t="shared" ca="1" si="26"/>
        <v>-0.10093213712099014</v>
      </c>
      <c r="K80" s="292">
        <f t="shared" ca="1" si="27"/>
        <v>-0.15687478092379592</v>
      </c>
    </row>
    <row r="81" spans="1:16" x14ac:dyDescent="0.35">
      <c r="A81" s="91">
        <v>7</v>
      </c>
      <c r="B81" s="91" t="s">
        <v>14</v>
      </c>
      <c r="C81" s="322">
        <f t="shared" ca="1" si="25"/>
        <v>0.18190300000000001</v>
      </c>
      <c r="D81" s="322">
        <f t="shared" ca="1" si="23"/>
        <v>0.21168380000000001</v>
      </c>
      <c r="E81" s="322">
        <f t="shared" ca="1" si="23"/>
        <v>0.24367720000000001</v>
      </c>
      <c r="F81" s="322">
        <f t="shared" ca="1" si="23"/>
        <v>0.27431129999999998</v>
      </c>
      <c r="G81" s="322">
        <f t="shared" ca="1" si="23"/>
        <v>0.29744300000000001</v>
      </c>
      <c r="H81" s="322">
        <f t="shared" ca="1" si="23"/>
        <v>0.321185</v>
      </c>
      <c r="I81" s="323">
        <f t="shared" ca="1" si="24"/>
        <v>2.9950192890301548E-2</v>
      </c>
      <c r="J81" s="323">
        <f t="shared" ca="1" si="26"/>
        <v>0.51728663223165872</v>
      </c>
      <c r="K81" s="292">
        <f t="shared" ca="1" si="27"/>
        <v>0.31807571656273126</v>
      </c>
    </row>
    <row r="82" spans="1:16" x14ac:dyDescent="0.35">
      <c r="A82" s="91">
        <v>8</v>
      </c>
      <c r="B82" s="91" t="s">
        <v>15</v>
      </c>
      <c r="C82" s="322">
        <f t="shared" ca="1" si="25"/>
        <v>0.24847649999999999</v>
      </c>
      <c r="D82" s="322">
        <f t="shared" ca="1" si="23"/>
        <v>0.26598080000000002</v>
      </c>
      <c r="E82" s="322">
        <f t="shared" ca="1" si="23"/>
        <v>0.28475990000000001</v>
      </c>
      <c r="F82" s="322">
        <f t="shared" ca="1" si="23"/>
        <v>0.29668660000000002</v>
      </c>
      <c r="G82" s="322">
        <f t="shared" ca="1" si="23"/>
        <v>0.30096469999999997</v>
      </c>
      <c r="H82" s="322">
        <f t="shared" ca="1" si="23"/>
        <v>0.30819020000000003</v>
      </c>
      <c r="I82" s="323">
        <f t="shared" ca="1" si="24"/>
        <v>2.8738440266203629E-2</v>
      </c>
      <c r="J82" s="323">
        <f t="shared" ca="1" si="26"/>
        <v>0.15869340944910304</v>
      </c>
      <c r="K82" s="292">
        <f t="shared" ca="1" si="27"/>
        <v>8.2280896994274766E-2</v>
      </c>
    </row>
    <row r="83" spans="1:16" x14ac:dyDescent="0.35">
      <c r="A83" s="91">
        <v>9</v>
      </c>
      <c r="B83" s="91" t="s">
        <v>16</v>
      </c>
      <c r="C83" s="322">
        <f t="shared" ca="1" si="25"/>
        <v>0.208561</v>
      </c>
      <c r="D83" s="322">
        <f t="shared" ca="1" si="23"/>
        <v>0.2183629</v>
      </c>
      <c r="E83" s="322">
        <f t="shared" ca="1" si="23"/>
        <v>0.23834050000000001</v>
      </c>
      <c r="F83" s="322">
        <f t="shared" ca="1" si="23"/>
        <v>0.25756879999999999</v>
      </c>
      <c r="G83" s="322">
        <f t="shared" ca="1" si="23"/>
        <v>0.27883350000000001</v>
      </c>
      <c r="H83" s="322">
        <f t="shared" ca="1" si="23"/>
        <v>0.28950550000000003</v>
      </c>
      <c r="I83" s="323">
        <f t="shared" ca="1" si="24"/>
        <v>2.6996109929801192E-2</v>
      </c>
      <c r="J83" s="323">
        <f t="shared" ca="1" si="26"/>
        <v>0.32579984969974318</v>
      </c>
      <c r="K83" s="292">
        <f t="shared" ca="1" si="27"/>
        <v>0.21467186651030778</v>
      </c>
    </row>
    <row r="84" spans="1:16" x14ac:dyDescent="0.35">
      <c r="A84" s="91">
        <v>10</v>
      </c>
      <c r="B84" s="91" t="s">
        <v>17</v>
      </c>
      <c r="C84" s="322">
        <f t="shared" ca="1" si="25"/>
        <v>0.16046450000000001</v>
      </c>
      <c r="D84" s="322">
        <f t="shared" ca="1" si="23"/>
        <v>0.17516519999999999</v>
      </c>
      <c r="E84" s="322">
        <f t="shared" ca="1" si="23"/>
        <v>0.1982392</v>
      </c>
      <c r="F84" s="322">
        <f t="shared" ca="1" si="23"/>
        <v>0.21521109999999999</v>
      </c>
      <c r="G84" s="322">
        <f t="shared" ca="1" si="23"/>
        <v>0.22545860000000001</v>
      </c>
      <c r="H84" s="322">
        <f t="shared" ca="1" si="23"/>
        <v>0.23728969999999999</v>
      </c>
      <c r="I84" s="323">
        <f t="shared" ca="1" si="24"/>
        <v>2.2127036710561786E-2</v>
      </c>
      <c r="J84" s="323">
        <f t="shared" ca="1" si="26"/>
        <v>0.3546623416066661</v>
      </c>
      <c r="K84" s="292">
        <f t="shared" ca="1" si="27"/>
        <v>0.19698677153660826</v>
      </c>
    </row>
    <row r="85" spans="1:16" x14ac:dyDescent="0.35">
      <c r="A85" s="91">
        <v>11</v>
      </c>
      <c r="B85" s="91" t="s">
        <v>19</v>
      </c>
      <c r="C85" s="322">
        <f t="shared" ca="1" si="25"/>
        <v>0.13592750000000001</v>
      </c>
      <c r="D85" s="322">
        <f t="shared" ca="1" si="23"/>
        <v>0.135602</v>
      </c>
      <c r="E85" s="322">
        <f t="shared" ca="1" si="23"/>
        <v>0.13463430000000001</v>
      </c>
      <c r="F85" s="322">
        <f t="shared" ca="1" si="23"/>
        <v>0.1360555</v>
      </c>
      <c r="G85" s="322">
        <f t="shared" ca="1" si="23"/>
        <v>0.14048389999999999</v>
      </c>
      <c r="H85" s="322">
        <f t="shared" ca="1" si="23"/>
        <v>0.14264489999999999</v>
      </c>
      <c r="I85" s="323">
        <f t="shared" ca="1" si="24"/>
        <v>1.330149997608162E-2</v>
      </c>
      <c r="J85" s="323">
        <f t="shared" ca="1" si="26"/>
        <v>5.1938024512912628E-2</v>
      </c>
      <c r="K85" s="292">
        <f t="shared" ca="1" si="27"/>
        <v>5.9498953832715529E-2</v>
      </c>
      <c r="N85" s="327">
        <v>8.5000000000000006E-2</v>
      </c>
    </row>
    <row r="86" spans="1:16" x14ac:dyDescent="0.35">
      <c r="A86" s="314">
        <v>12</v>
      </c>
      <c r="B86" s="112" t="s">
        <v>20</v>
      </c>
      <c r="C86" s="322">
        <f t="shared" ca="1" si="25"/>
        <v>7.0602700000000004E-2</v>
      </c>
      <c r="D86" s="322">
        <f t="shared" ca="1" si="23"/>
        <v>7.9126699999999994E-2</v>
      </c>
      <c r="E86" s="322">
        <f t="shared" ca="1" si="23"/>
        <v>9.4991199999999998E-2</v>
      </c>
      <c r="F86" s="322">
        <f t="shared" ca="1" si="23"/>
        <v>9.8549899999999996E-2</v>
      </c>
      <c r="G86" s="322">
        <f t="shared" ca="1" si="23"/>
        <v>0.10312010000000001</v>
      </c>
      <c r="H86" s="322">
        <f t="shared" ca="1" si="23"/>
        <v>0.1075106</v>
      </c>
      <c r="I86" s="323">
        <f t="shared" ca="1" si="24"/>
        <v>1.0025260232426961E-2</v>
      </c>
      <c r="J86" s="323">
        <f t="shared" ca="1" si="26"/>
        <v>0.35871456790185863</v>
      </c>
      <c r="K86" s="292">
        <f t="shared" ca="1" si="27"/>
        <v>0.1317953663076159</v>
      </c>
      <c r="N86">
        <v>9</v>
      </c>
    </row>
    <row r="87" spans="1:16" x14ac:dyDescent="0.35">
      <c r="A87" s="91">
        <v>13</v>
      </c>
      <c r="B87" s="91" t="s">
        <v>22</v>
      </c>
      <c r="C87" s="322">
        <f t="shared" ca="1" si="25"/>
        <v>6.7544699999999999E-2</v>
      </c>
      <c r="D87" s="322">
        <f t="shared" ca="1" si="23"/>
        <v>7.8117300000000001E-2</v>
      </c>
      <c r="E87" s="322">
        <f t="shared" ca="1" si="23"/>
        <v>9.15908E-2</v>
      </c>
      <c r="F87" s="322">
        <f t="shared" ca="1" si="23"/>
        <v>9.9163500000000002E-2</v>
      </c>
      <c r="G87" s="322">
        <f t="shared" ca="1" si="23"/>
        <v>0.1025179</v>
      </c>
      <c r="H87" s="322">
        <f t="shared" ca="1" si="23"/>
        <v>0.1032988</v>
      </c>
      <c r="I87" s="323">
        <f t="shared" ca="1" si="24"/>
        <v>9.6325139260447449E-3</v>
      </c>
      <c r="J87" s="323">
        <f t="shared" ca="1" si="26"/>
        <v>0.3223549713059719</v>
      </c>
      <c r="K87" s="292">
        <f t="shared" ca="1" si="27"/>
        <v>0.12782943265044078</v>
      </c>
      <c r="N87">
        <f>N86/N85</f>
        <v>105.88235294117646</v>
      </c>
    </row>
    <row r="88" spans="1:16" x14ac:dyDescent="0.35">
      <c r="A88" s="99">
        <v>14</v>
      </c>
      <c r="B88" s="99" t="s">
        <v>23</v>
      </c>
      <c r="C88" s="322">
        <f t="shared" ca="1" si="25"/>
        <v>7.2211399999999995E-2</v>
      </c>
      <c r="D88" s="322">
        <f t="shared" ca="1" si="23"/>
        <v>8.2956100000000005E-2</v>
      </c>
      <c r="E88" s="322">
        <f t="shared" ca="1" si="23"/>
        <v>8.5521600000000003E-2</v>
      </c>
      <c r="F88" s="322">
        <f t="shared" ca="1" si="23"/>
        <v>8.87767E-2</v>
      </c>
      <c r="G88" s="322">
        <f t="shared" ca="1" si="23"/>
        <v>9.2262499999999997E-2</v>
      </c>
      <c r="H88" s="322">
        <f t="shared" ca="1" si="23"/>
        <v>9.9211199999999999E-2</v>
      </c>
      <c r="I88" s="323">
        <f t="shared" ca="1" si="24"/>
        <v>9.2513491504219846E-3</v>
      </c>
      <c r="J88" s="323">
        <f t="shared" ca="1" si="26"/>
        <v>0.19594821839503052</v>
      </c>
      <c r="K88" s="292">
        <f t="shared" ca="1" si="27"/>
        <v>0.16007184149969134</v>
      </c>
    </row>
    <row r="89" spans="1:16" x14ac:dyDescent="0.35">
      <c r="A89" s="91">
        <v>15</v>
      </c>
      <c r="B89" s="91" t="s">
        <v>24</v>
      </c>
      <c r="C89" s="322">
        <f t="shared" ca="1" si="25"/>
        <v>0.1032911</v>
      </c>
      <c r="D89" s="322">
        <f t="shared" ca="1" si="23"/>
        <v>0.10275629999999999</v>
      </c>
      <c r="E89" s="322">
        <f t="shared" ca="1" si="23"/>
        <v>0.1016068</v>
      </c>
      <c r="F89" s="322">
        <f t="shared" ca="1" si="23"/>
        <v>0.1028511</v>
      </c>
      <c r="G89" s="322">
        <f t="shared" ca="1" si="23"/>
        <v>0.1075643</v>
      </c>
      <c r="H89" s="322">
        <f t="shared" ca="1" si="23"/>
        <v>9.6273499999999998E-2</v>
      </c>
      <c r="I89" s="323">
        <f t="shared" ca="1" si="24"/>
        <v>8.9774114458161056E-3</v>
      </c>
      <c r="J89" s="323">
        <f t="shared" ca="1" si="26"/>
        <v>-6.3089075803624661E-2</v>
      </c>
      <c r="K89" s="292">
        <f t="shared" ca="1" si="27"/>
        <v>-5.2489597152946432E-2</v>
      </c>
      <c r="N89">
        <v>11</v>
      </c>
    </row>
    <row r="90" spans="1:16" x14ac:dyDescent="0.35">
      <c r="A90" s="113">
        <v>16</v>
      </c>
      <c r="B90" s="113" t="s">
        <v>25</v>
      </c>
      <c r="C90" s="322">
        <f t="shared" ca="1" si="25"/>
        <v>6.11265E-2</v>
      </c>
      <c r="D90" s="322">
        <f t="shared" ca="1" si="23"/>
        <v>6.2985100000000002E-2</v>
      </c>
      <c r="E90" s="322">
        <f t="shared" ca="1" si="23"/>
        <v>6.4728300000000003E-2</v>
      </c>
      <c r="F90" s="322">
        <f t="shared" ca="1" si="23"/>
        <v>6.8246699999999993E-2</v>
      </c>
      <c r="G90" s="322">
        <f t="shared" ca="1" si="23"/>
        <v>7.4037800000000001E-2</v>
      </c>
      <c r="H90" s="322">
        <f t="shared" ca="1" si="23"/>
        <v>8.0137200000000006E-2</v>
      </c>
      <c r="I90" s="323">
        <f t="shared" ca="1" si="24"/>
        <v>7.4727169627743307E-3</v>
      </c>
      <c r="J90" s="323">
        <f t="shared" ca="1" si="26"/>
        <v>0.27231996138769343</v>
      </c>
      <c r="K90" s="292">
        <f t="shared" ca="1" si="27"/>
        <v>0.23805507019340855</v>
      </c>
      <c r="N90">
        <v>110</v>
      </c>
    </row>
    <row r="91" spans="1:16" x14ac:dyDescent="0.35">
      <c r="A91" s="91">
        <v>17</v>
      </c>
      <c r="B91" s="91" t="s">
        <v>26</v>
      </c>
      <c r="C91" s="322">
        <f t="shared" ca="1" si="25"/>
        <v>9.6739900000000004E-2</v>
      </c>
      <c r="D91" s="322">
        <f t="shared" ca="1" si="25"/>
        <v>9.4614599999999993E-2</v>
      </c>
      <c r="E91" s="322">
        <f t="shared" ca="1" si="25"/>
        <v>9.4163700000000003E-2</v>
      </c>
      <c r="F91" s="322">
        <f t="shared" ca="1" si="25"/>
        <v>9.4145599999999996E-2</v>
      </c>
      <c r="G91" s="322">
        <f t="shared" ca="1" si="25"/>
        <v>6.3146800000000003E-2</v>
      </c>
      <c r="H91" s="322">
        <f t="shared" ca="1" si="25"/>
        <v>6.5863699999999997E-2</v>
      </c>
      <c r="I91" s="323">
        <f t="shared" ca="1" si="24"/>
        <v>6.1417267913163875E-3</v>
      </c>
      <c r="J91" s="323">
        <f t="shared" ca="1" si="26"/>
        <v>-0.30387382074225333</v>
      </c>
      <c r="K91" s="292">
        <f t="shared" ca="1" si="27"/>
        <v>-0.30054044180506934</v>
      </c>
      <c r="N91" s="292">
        <f>N89/N90</f>
        <v>0.1</v>
      </c>
    </row>
    <row r="92" spans="1:16" x14ac:dyDescent="0.35">
      <c r="A92" s="91">
        <v>18</v>
      </c>
      <c r="B92" s="91" t="s">
        <v>27</v>
      </c>
      <c r="C92" s="322">
        <f t="shared" ref="C92:H97" ca="1" si="28">VLOOKUP($B92,$B$2:$AL$69,C$73,FALSE)/10^7</f>
        <v>3.6394599999999999E-2</v>
      </c>
      <c r="D92" s="322">
        <f t="shared" ca="1" si="28"/>
        <v>4.6758399999999999E-2</v>
      </c>
      <c r="E92" s="322">
        <f t="shared" ca="1" si="28"/>
        <v>5.3109799999999999E-2</v>
      </c>
      <c r="F92" s="322">
        <f t="shared" ca="1" si="28"/>
        <v>5.3229499999999999E-2</v>
      </c>
      <c r="G92" s="322">
        <f t="shared" ca="1" si="28"/>
        <v>5.3241400000000001E-2</v>
      </c>
      <c r="H92" s="322">
        <f t="shared" ca="1" si="28"/>
        <v>5.6418599999999999E-2</v>
      </c>
      <c r="I92" s="323">
        <f t="shared" ca="1" si="24"/>
        <v>5.2609802842622381E-3</v>
      </c>
      <c r="J92" s="323">
        <f t="shared" ca="1" si="26"/>
        <v>0.20659817273473857</v>
      </c>
      <c r="K92" s="292">
        <f t="shared" ca="1" si="27"/>
        <v>6.230111956738682E-2</v>
      </c>
    </row>
    <row r="93" spans="1:16" x14ac:dyDescent="0.35">
      <c r="A93" s="91">
        <v>19</v>
      </c>
      <c r="B93" s="91" t="s">
        <v>28</v>
      </c>
      <c r="C93" s="322">
        <f t="shared" ca="1" si="28"/>
        <v>6.9989700000000002E-2</v>
      </c>
      <c r="D93" s="322">
        <f t="shared" ca="1" si="28"/>
        <v>7.9174999999999995E-2</v>
      </c>
      <c r="E93" s="322">
        <f t="shared" ca="1" si="28"/>
        <v>7.9855099999999998E-2</v>
      </c>
      <c r="F93" s="322">
        <f t="shared" ca="1" si="28"/>
        <v>7.8392100000000006E-2</v>
      </c>
      <c r="G93" s="322">
        <f t="shared" ca="1" si="28"/>
        <v>7.5827500000000006E-2</v>
      </c>
      <c r="H93" s="322">
        <f t="shared" ca="1" si="28"/>
        <v>5.9956799999999998E-2</v>
      </c>
      <c r="I93" s="323">
        <f t="shared" ca="1" si="24"/>
        <v>5.590914037346799E-3</v>
      </c>
      <c r="J93" s="323">
        <f t="shared" ca="1" si="26"/>
        <v>-0.24273065993053367</v>
      </c>
      <c r="K93" s="292">
        <f t="shared" ca="1" si="27"/>
        <v>-0.2491800774152183</v>
      </c>
    </row>
    <row r="94" spans="1:16" x14ac:dyDescent="0.35">
      <c r="A94" s="91">
        <v>20</v>
      </c>
      <c r="B94" s="91" t="s">
        <v>29</v>
      </c>
      <c r="C94" s="322">
        <f t="shared" ca="1" si="28"/>
        <v>3.8180400000000003E-2</v>
      </c>
      <c r="D94" s="322">
        <f t="shared" ca="1" si="28"/>
        <v>4.6359499999999998E-2</v>
      </c>
      <c r="E94" s="322">
        <f t="shared" ca="1" si="28"/>
        <v>5.1811299999999998E-2</v>
      </c>
      <c r="F94" s="322">
        <f t="shared" ca="1" si="28"/>
        <v>4.8648200000000003E-2</v>
      </c>
      <c r="G94" s="322">
        <f t="shared" ca="1" si="28"/>
        <v>5.2529699999999999E-2</v>
      </c>
      <c r="H94" s="322">
        <f t="shared" ca="1" si="28"/>
        <v>5.2238800000000002E-2</v>
      </c>
      <c r="I94" s="323">
        <f t="shared" ca="1" si="24"/>
        <v>4.8712179471578207E-3</v>
      </c>
      <c r="J94" s="323">
        <f t="shared" ca="1" si="26"/>
        <v>0.12681974568319343</v>
      </c>
      <c r="K94" s="292">
        <f t="shared" ca="1" si="27"/>
        <v>8.2510958034252013E-3</v>
      </c>
    </row>
    <row r="95" spans="1:16" x14ac:dyDescent="0.35">
      <c r="A95" s="278"/>
      <c r="B95" s="324" t="s">
        <v>81</v>
      </c>
      <c r="C95" s="325">
        <f ca="1">SUM(C75:C84)</f>
        <v>8.2678796000000006</v>
      </c>
      <c r="D95" s="325">
        <f t="shared" ref="D95:H95" ca="1" si="29">SUM(D75:D84)</f>
        <v>8.6729769999999995</v>
      </c>
      <c r="E95" s="325">
        <f t="shared" ca="1" si="29"/>
        <v>9.0766530999999997</v>
      </c>
      <c r="F95" s="325">
        <f t="shared" ca="1" si="29"/>
        <v>9.3260197999999992</v>
      </c>
      <c r="G95" s="325">
        <f t="shared" ca="1" si="29"/>
        <v>9.542284399999998</v>
      </c>
      <c r="H95" s="325">
        <f t="shared" ca="1" si="29"/>
        <v>9.7119630000000008</v>
      </c>
      <c r="I95" s="326">
        <f t="shared" ca="1" si="24"/>
        <v>0.90563122559730913</v>
      </c>
      <c r="J95" s="323">
        <f t="shared" ca="1" si="26"/>
        <v>0.1197957748533176</v>
      </c>
      <c r="K95" s="292">
        <f t="shared" ca="1" si="27"/>
        <v>6.9993850486585352E-2</v>
      </c>
    </row>
    <row r="96" spans="1:16" x14ac:dyDescent="0.35">
      <c r="A96" s="278"/>
      <c r="B96" s="278" t="s">
        <v>82</v>
      </c>
      <c r="C96" s="325"/>
      <c r="D96" s="323">
        <f ca="1">D95/C95-1</f>
        <v>4.8996528686750418E-2</v>
      </c>
      <c r="E96" s="323">
        <f t="shared" ref="E96:H96" ca="1" si="30">E95/D95-1</f>
        <v>4.654412204713565E-2</v>
      </c>
      <c r="F96" s="323">
        <f t="shared" ca="1" si="30"/>
        <v>2.7473419690348111E-2</v>
      </c>
      <c r="G96" s="323">
        <f t="shared" ca="1" si="30"/>
        <v>2.318937817395561E-2</v>
      </c>
      <c r="H96" s="323">
        <f t="shared" ca="1" si="30"/>
        <v>1.7781758841730166E-2</v>
      </c>
      <c r="I96" s="323"/>
      <c r="J96" s="326"/>
      <c r="L96" s="292"/>
      <c r="O96" s="292"/>
      <c r="P96" s="292"/>
    </row>
    <row r="97" spans="1:16" x14ac:dyDescent="0.35">
      <c r="A97" s="278"/>
      <c r="B97" s="278" t="s">
        <v>76</v>
      </c>
      <c r="C97" s="322">
        <f t="shared" ca="1" si="28"/>
        <v>9.1278257000000007</v>
      </c>
      <c r="D97" s="322">
        <f t="shared" ca="1" si="28"/>
        <v>9.6001382</v>
      </c>
      <c r="E97" s="322">
        <f t="shared" ca="1" si="28"/>
        <v>10.060016600000001</v>
      </c>
      <c r="F97" s="322">
        <f t="shared" ca="1" si="28"/>
        <v>10.3300377</v>
      </c>
      <c r="G97" s="322">
        <f t="shared" ca="1" si="28"/>
        <v>10.5492139</v>
      </c>
      <c r="H97" s="322">
        <f t="shared" ca="1" si="28"/>
        <v>10.723971000000001</v>
      </c>
      <c r="I97" s="323">
        <f ca="1">H97/$H$97</f>
        <v>1</v>
      </c>
      <c r="J97" s="323">
        <f ca="1">H97/C97-1</f>
        <v>0.17486588290133542</v>
      </c>
      <c r="L97" s="292"/>
      <c r="O97" s="292"/>
      <c r="P97" s="292"/>
    </row>
    <row r="98" spans="1:16" x14ac:dyDescent="0.35">
      <c r="A98" s="278"/>
      <c r="B98" s="278" t="s">
        <v>82</v>
      </c>
      <c r="C98" s="323">
        <f ca="1">T69/W69-1</f>
        <v>-4.6605497233304982E-2</v>
      </c>
      <c r="D98" s="323">
        <f ca="1">D97/C97-1</f>
        <v>5.1744250550270543E-2</v>
      </c>
      <c r="E98" s="323">
        <f t="shared" ref="E98:H98" ca="1" si="31">E97/D97-1</f>
        <v>4.7903310391927523E-2</v>
      </c>
      <c r="F98" s="323">
        <f t="shared" ca="1" si="31"/>
        <v>2.6841019327940252E-2</v>
      </c>
      <c r="G98" s="323">
        <f t="shared" ca="1" si="31"/>
        <v>2.1217366902736456E-2</v>
      </c>
      <c r="H98" s="323">
        <f t="shared" ca="1" si="31"/>
        <v>1.6565888383399008E-2</v>
      </c>
      <c r="I98" s="323"/>
      <c r="J98" s="323"/>
      <c r="L98" s="292"/>
      <c r="O98" s="292"/>
      <c r="P98" s="292"/>
    </row>
    <row r="99" spans="1:16" x14ac:dyDescent="0.35">
      <c r="L99" s="292"/>
      <c r="P99" s="292"/>
    </row>
    <row r="100" spans="1:16" x14ac:dyDescent="0.35">
      <c r="B100" s="86" t="s">
        <v>45</v>
      </c>
      <c r="C100" s="322">
        <f ca="1">VLOOKUP($B100,$B$2:$AL$69,C$73,FALSE)/10^7</f>
        <v>0</v>
      </c>
      <c r="D100" s="322">
        <f t="shared" ref="D100:H102" ca="1" si="32">VLOOKUP($B100,$B$2:$AL$69,D$73,FALSE)/10^7</f>
        <v>0</v>
      </c>
      <c r="E100" s="322">
        <f t="shared" ca="1" si="32"/>
        <v>0</v>
      </c>
      <c r="F100" s="322">
        <f t="shared" ca="1" si="32"/>
        <v>0</v>
      </c>
      <c r="G100" s="322">
        <f t="shared" ca="1" si="32"/>
        <v>9.9999999999999995E-8</v>
      </c>
      <c r="H100" s="322">
        <f t="shared" ca="1" si="32"/>
        <v>2.7999999999999999E-6</v>
      </c>
      <c r="L100" s="287"/>
      <c r="M100" s="287" t="s">
        <v>83</v>
      </c>
      <c r="N100" s="287" t="s">
        <v>84</v>
      </c>
      <c r="O100" s="287" t="s">
        <v>85</v>
      </c>
      <c r="P100" s="287" t="s">
        <v>86</v>
      </c>
    </row>
    <row r="101" spans="1:16" x14ac:dyDescent="0.35">
      <c r="B101" t="s">
        <v>26</v>
      </c>
      <c r="C101" s="322">
        <f ca="1">VLOOKUP($B101,$B$2:$AL$69,C$73,FALSE)/10^7</f>
        <v>9.6739900000000004E-2</v>
      </c>
      <c r="D101" s="322">
        <f t="shared" ca="1" si="32"/>
        <v>9.4614599999999993E-2</v>
      </c>
      <c r="E101" s="322">
        <f t="shared" ca="1" si="32"/>
        <v>9.4163700000000003E-2</v>
      </c>
      <c r="F101" s="322">
        <f t="shared" ca="1" si="32"/>
        <v>9.4145599999999996E-2</v>
      </c>
      <c r="G101" s="322">
        <f t="shared" ca="1" si="32"/>
        <v>6.3146800000000003E-2</v>
      </c>
      <c r="H101" s="322">
        <f t="shared" ca="1" si="32"/>
        <v>6.5863699999999997E-2</v>
      </c>
      <c r="L101" s="287">
        <v>44256</v>
      </c>
      <c r="M101" s="328">
        <v>42.2</v>
      </c>
      <c r="N101" s="328">
        <v>30.9</v>
      </c>
      <c r="O101" s="329">
        <f>N101/M101</f>
        <v>0.73222748815165872</v>
      </c>
      <c r="P101" s="328"/>
    </row>
    <row r="102" spans="1:16" x14ac:dyDescent="0.35">
      <c r="B102" t="s">
        <v>30</v>
      </c>
      <c r="C102" s="322">
        <f t="shared" ref="C102" ca="1" si="33">VLOOKUP($B102,$B$2:$AL$69,C$73,FALSE)/10^7</f>
        <v>2.96406E-2</v>
      </c>
      <c r="D102" s="322">
        <f t="shared" ca="1" si="32"/>
        <v>3.6153100000000001E-2</v>
      </c>
      <c r="E102" s="322">
        <f t="shared" ca="1" si="32"/>
        <v>4.0077599999999998E-2</v>
      </c>
      <c r="F102" s="322">
        <f t="shared" ca="1" si="32"/>
        <v>4.01742E-2</v>
      </c>
      <c r="G102" s="322">
        <f t="shared" ca="1" si="32"/>
        <v>3.9736199999999999E-2</v>
      </c>
      <c r="H102" s="322">
        <f t="shared" ca="1" si="32"/>
        <v>3.8891700000000001E-2</v>
      </c>
      <c r="L102" s="287">
        <v>44621</v>
      </c>
      <c r="M102" s="328">
        <v>44.82</v>
      </c>
      <c r="N102" s="328">
        <v>31.45</v>
      </c>
      <c r="O102" s="329">
        <f t="shared" ref="O102:O105" si="34">N102/M102</f>
        <v>0.70169567157518964</v>
      </c>
      <c r="P102" s="329">
        <f>N102/N101-1</f>
        <v>1.7799352750809128E-2</v>
      </c>
    </row>
    <row r="103" spans="1:16" x14ac:dyDescent="0.35">
      <c r="L103" s="287">
        <v>44986</v>
      </c>
      <c r="M103" s="328">
        <v>48.65</v>
      </c>
      <c r="N103" s="328">
        <v>32.93</v>
      </c>
      <c r="O103" s="329">
        <f t="shared" si="34"/>
        <v>0.67687564234326825</v>
      </c>
      <c r="P103" s="329">
        <f t="shared" ref="P103:P105" si="35">N103/N102-1</f>
        <v>4.705882352941182E-2</v>
      </c>
    </row>
    <row r="104" spans="1:16" x14ac:dyDescent="0.35">
      <c r="L104" s="287">
        <v>45352</v>
      </c>
      <c r="M104" s="328">
        <v>51.94</v>
      </c>
      <c r="N104" s="328">
        <v>35.340000000000003</v>
      </c>
      <c r="O104" s="329">
        <f t="shared" si="34"/>
        <v>0.68040046207162119</v>
      </c>
      <c r="P104" s="329">
        <f t="shared" si="35"/>
        <v>7.3185545095657556E-2</v>
      </c>
    </row>
    <row r="105" spans="1:16" x14ac:dyDescent="0.35">
      <c r="L105" s="287">
        <v>45717</v>
      </c>
      <c r="M105" s="328">
        <v>54.58</v>
      </c>
      <c r="N105" s="328">
        <v>37.200000000000003</v>
      </c>
      <c r="O105" s="329">
        <f t="shared" si="34"/>
        <v>0.68156834005130096</v>
      </c>
      <c r="P105" s="329">
        <f t="shared" si="35"/>
        <v>5.2631578947368363E-2</v>
      </c>
    </row>
    <row r="118" spans="2:12" x14ac:dyDescent="0.35">
      <c r="L118">
        <v>237</v>
      </c>
    </row>
    <row r="119" spans="2:12" x14ac:dyDescent="0.35">
      <c r="B119" s="321" t="s">
        <v>87</v>
      </c>
      <c r="C119" s="321"/>
      <c r="D119" s="321"/>
      <c r="E119" s="321">
        <v>45352</v>
      </c>
      <c r="F119" s="321">
        <v>45444</v>
      </c>
      <c r="G119" s="321">
        <v>45536</v>
      </c>
      <c r="H119" s="321">
        <v>45627</v>
      </c>
      <c r="I119" s="321" t="s">
        <v>88</v>
      </c>
      <c r="L119">
        <f>L118*4</f>
        <v>948</v>
      </c>
    </row>
    <row r="120" spans="2:12" x14ac:dyDescent="0.35">
      <c r="B120" t="s">
        <v>89</v>
      </c>
      <c r="C120" s="295"/>
      <c r="D120" s="295"/>
      <c r="E120" s="295">
        <f ca="1">E80*100</f>
        <v>60.424180000000007</v>
      </c>
      <c r="F120" s="295">
        <f ca="1">F80*100</f>
        <v>59.358149999999995</v>
      </c>
      <c r="G120" s="295">
        <f ca="1">G80*100</f>
        <v>54.13306</v>
      </c>
      <c r="H120" s="295">
        <f ca="1">H80*100</f>
        <v>50.945149999999998</v>
      </c>
      <c r="I120" s="292">
        <f ca="1">H120/E120-1</f>
        <v>-0.15687478092379592</v>
      </c>
    </row>
    <row r="121" spans="2:12" x14ac:dyDescent="0.35">
      <c r="B121" t="s">
        <v>90</v>
      </c>
      <c r="C121" s="295"/>
      <c r="D121" s="295"/>
      <c r="E121" s="295">
        <f ca="1">(E86+E100+E101+E102)*100</f>
        <v>22.923249999999999</v>
      </c>
      <c r="F121" s="295">
        <f t="shared" ref="F121:H121" ca="1" si="36">(F86+F100+F101+F102)*100</f>
        <v>23.28697</v>
      </c>
      <c r="G121" s="295">
        <f t="shared" ca="1" si="36"/>
        <v>20.60032</v>
      </c>
      <c r="H121" s="295">
        <f t="shared" ca="1" si="36"/>
        <v>21.226880000000001</v>
      </c>
      <c r="I121" s="292">
        <f t="shared" ref="I121:I122" ca="1" si="37">H121/E121-1</f>
        <v>-7.400215937966903E-2</v>
      </c>
    </row>
    <row r="122" spans="2:12" x14ac:dyDescent="0.35">
      <c r="B122" s="331" t="s">
        <v>76</v>
      </c>
      <c r="C122" s="330"/>
      <c r="D122" s="330"/>
      <c r="E122" s="330">
        <f t="shared" ref="E122:H122" ca="1" si="38">SUM(E120:E121)</f>
        <v>83.347430000000003</v>
      </c>
      <c r="F122" s="330">
        <f t="shared" ca="1" si="38"/>
        <v>82.645119999999991</v>
      </c>
      <c r="G122" s="330">
        <f t="shared" ca="1" si="38"/>
        <v>74.733379999999997</v>
      </c>
      <c r="H122" s="330">
        <f t="shared" ca="1" si="38"/>
        <v>72.172030000000007</v>
      </c>
      <c r="I122" s="292">
        <f t="shared" ca="1" si="37"/>
        <v>-0.13408211866880593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23A7B89A-4415-4274-8776-97DA21C321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'Summary CC Vol'!C4:AM4</xm:f>
              <xm:sqref>AS4</xm:sqref>
            </x14:sparkline>
            <x14:sparkline>
              <xm:f>'Summary CC Vol'!C5:AM5</xm:f>
              <xm:sqref>AS5</xm:sqref>
            </x14:sparkline>
            <x14:sparkline>
              <xm:f>'Summary CC Vol'!C6:AM6</xm:f>
              <xm:sqref>AS6</xm:sqref>
            </x14:sparkline>
            <x14:sparkline>
              <xm:f>'Summary CC Vol'!C7:AM7</xm:f>
              <xm:sqref>AS7</xm:sqref>
            </x14:sparkline>
            <x14:sparkline>
              <xm:f>'Summary CC Vol'!C8:AM8</xm:f>
              <xm:sqref>AS8</xm:sqref>
            </x14:sparkline>
            <x14:sparkline>
              <xm:f>'Summary CC Vol'!C9:AM9</xm:f>
              <xm:sqref>AS9</xm:sqref>
            </x14:sparkline>
            <x14:sparkline>
              <xm:f>'Summary CC Vol'!C10:AM10</xm:f>
              <xm:sqref>AS10</xm:sqref>
            </x14:sparkline>
            <x14:sparkline>
              <xm:f>'Summary CC Vol'!C11:AM11</xm:f>
              <xm:sqref>AS11</xm:sqref>
            </x14:sparkline>
            <x14:sparkline>
              <xm:f>'Summary CC Vol'!C12:AM12</xm:f>
              <xm:sqref>AS12</xm:sqref>
            </x14:sparkline>
            <x14:sparkline>
              <xm:f>'Summary CC Vol'!C13:AM13</xm:f>
              <xm:sqref>AS13</xm:sqref>
            </x14:sparkline>
            <x14:sparkline>
              <xm:f>'Summary CC Vol'!C14:AM14</xm:f>
              <xm:sqref>AS14</xm:sqref>
            </x14:sparkline>
            <x14:sparkline>
              <xm:f>'Summary CC Vol'!C15:AM15</xm:f>
              <xm:sqref>AS15</xm:sqref>
            </x14:sparkline>
            <x14:sparkline>
              <xm:f>'Summary CC Vol'!C16:AM16</xm:f>
              <xm:sqref>AS16</xm:sqref>
            </x14:sparkline>
            <x14:sparkline>
              <xm:f>'Summary CC Vol'!C17:AM17</xm:f>
              <xm:sqref>AS17</xm:sqref>
            </x14:sparkline>
            <x14:sparkline>
              <xm:f>'Summary CC Vol'!C18:AM18</xm:f>
              <xm:sqref>AS18</xm:sqref>
            </x14:sparkline>
            <x14:sparkline>
              <xm:f>'Summary CC Vol'!C19:AM19</xm:f>
              <xm:sqref>AS19</xm:sqref>
            </x14:sparkline>
            <x14:sparkline>
              <xm:f>'Summary CC Vol'!C20:AM20</xm:f>
              <xm:sqref>AS20</xm:sqref>
            </x14:sparkline>
            <x14:sparkline>
              <xm:f>'Summary CC Vol'!C21:AM21</xm:f>
              <xm:sqref>AS21</xm:sqref>
            </x14:sparkline>
            <x14:sparkline>
              <xm:f>'Summary CC Vol'!C22:AM22</xm:f>
              <xm:sqref>AS22</xm:sqref>
            </x14:sparkline>
            <x14:sparkline>
              <xm:f>'Summary CC Vol'!C23:AM23</xm:f>
              <xm:sqref>AS23</xm:sqref>
            </x14:sparkline>
            <x14:sparkline>
              <xm:f>'Summary CC Vol'!C24:AM24</xm:f>
              <xm:sqref>AS24</xm:sqref>
            </x14:sparkline>
            <x14:sparkline>
              <xm:f>'Summary CC Vol'!C25:AM25</xm:f>
              <xm:sqref>AS25</xm:sqref>
            </x14:sparkline>
            <x14:sparkline>
              <xm:f>'Summary CC Vol'!C26:AM26</xm:f>
              <xm:sqref>AS26</xm:sqref>
            </x14:sparkline>
            <x14:sparkline>
              <xm:f>'Summary CC Vol'!C27:AM27</xm:f>
              <xm:sqref>AS27</xm:sqref>
            </x14:sparkline>
            <x14:sparkline>
              <xm:f>'Summary CC Vol'!C28:AM28</xm:f>
              <xm:sqref>AS28</xm:sqref>
            </x14:sparkline>
            <x14:sparkline>
              <xm:f>'Summary CC Vol'!C29:AM29</xm:f>
              <xm:sqref>AS29</xm:sqref>
            </x14:sparkline>
            <x14:sparkline>
              <xm:f>'Summary CC Vol'!C30:AM30</xm:f>
              <xm:sqref>AS30</xm:sqref>
            </x14:sparkline>
            <x14:sparkline>
              <xm:f>'Summary CC Vol'!C31:AM31</xm:f>
              <xm:sqref>AS31</xm:sqref>
            </x14:sparkline>
            <x14:sparkline>
              <xm:f>'Summary CC Vol'!C32:AM32</xm:f>
              <xm:sqref>AS32</xm:sqref>
            </x14:sparkline>
            <x14:sparkline>
              <xm:f>'Summary CC Vol'!C33:AM33</xm:f>
              <xm:sqref>AS33</xm:sqref>
            </x14:sparkline>
            <x14:sparkline>
              <xm:f>'Summary CC Vol'!C34:AM34</xm:f>
              <xm:sqref>AS34</xm:sqref>
            </x14:sparkline>
            <x14:sparkline>
              <xm:f>'Summary CC Vol'!C35:AM35</xm:f>
              <xm:sqref>AS35</xm:sqref>
            </x14:sparkline>
            <x14:sparkline>
              <xm:f>'Summary CC Vol'!C36:AM36</xm:f>
              <xm:sqref>AS36</xm:sqref>
            </x14:sparkline>
            <x14:sparkline>
              <xm:f>'Summary CC Vol'!C37:AM37</xm:f>
              <xm:sqref>AS37</xm:sqref>
            </x14:sparkline>
            <x14:sparkline>
              <xm:f>'Summary CC Vol'!C38:AM38</xm:f>
              <xm:sqref>AS38</xm:sqref>
            </x14:sparkline>
            <x14:sparkline>
              <xm:f>'Summary CC Vol'!C39:AM39</xm:f>
              <xm:sqref>AS39</xm:sqref>
            </x14:sparkline>
            <x14:sparkline>
              <xm:f>'Summary CC Vol'!C40:AM40</xm:f>
              <xm:sqref>AS40</xm:sqref>
            </x14:sparkline>
            <x14:sparkline>
              <xm:f>'Summary CC Vol'!C41:AM41</xm:f>
              <xm:sqref>AS41</xm:sqref>
            </x14:sparkline>
            <x14:sparkline>
              <xm:f>'Summary CC Vol'!C42:AM42</xm:f>
              <xm:sqref>AS42</xm:sqref>
            </x14:sparkline>
            <x14:sparkline>
              <xm:f>'Summary CC Vol'!C43:AM43</xm:f>
              <xm:sqref>AS43</xm:sqref>
            </x14:sparkline>
            <x14:sparkline>
              <xm:f>'Summary CC Vol'!C44:AM44</xm:f>
              <xm:sqref>AS44</xm:sqref>
            </x14:sparkline>
            <x14:sparkline>
              <xm:f>'Summary CC Vol'!C45:AM45</xm:f>
              <xm:sqref>AS45</xm:sqref>
            </x14:sparkline>
            <x14:sparkline>
              <xm:f>'Summary CC Vol'!C46:AM46</xm:f>
              <xm:sqref>AS46</xm:sqref>
            </x14:sparkline>
            <x14:sparkline>
              <xm:f>'Summary CC Vol'!C47:AM47</xm:f>
              <xm:sqref>AS47</xm:sqref>
            </x14:sparkline>
            <x14:sparkline>
              <xm:f>'Summary CC Vol'!C48:AM48</xm:f>
              <xm:sqref>AS48</xm:sqref>
            </x14:sparkline>
            <x14:sparkline>
              <xm:f>'Summary CC Vol'!C49:AM49</xm:f>
              <xm:sqref>AS49</xm:sqref>
            </x14:sparkline>
            <x14:sparkline>
              <xm:f>'Summary CC Vol'!C50:AM50</xm:f>
              <xm:sqref>AS50</xm:sqref>
            </x14:sparkline>
            <x14:sparkline>
              <xm:f>'Summary CC Vol'!C51:AM51</xm:f>
              <xm:sqref>AS51</xm:sqref>
            </x14:sparkline>
            <x14:sparkline>
              <xm:f>'Summary CC Vol'!C52:AM52</xm:f>
              <xm:sqref>AS52</xm:sqref>
            </x14:sparkline>
            <x14:sparkline>
              <xm:f>'Summary CC Vol'!C53:AM53</xm:f>
              <xm:sqref>AS53</xm:sqref>
            </x14:sparkline>
            <x14:sparkline>
              <xm:f>'Summary CC Vol'!C54:AM54</xm:f>
              <xm:sqref>AS54</xm:sqref>
            </x14:sparkline>
            <x14:sparkline>
              <xm:f>'Summary CC Vol'!C55:AM55</xm:f>
              <xm:sqref>AS55</xm:sqref>
            </x14:sparkline>
            <x14:sparkline>
              <xm:f>'Summary CC Vol'!C56:AM56</xm:f>
              <xm:sqref>AS56</xm:sqref>
            </x14:sparkline>
            <x14:sparkline>
              <xm:f>'Summary CC Vol'!C57:AM57</xm:f>
              <xm:sqref>AS57</xm:sqref>
            </x14:sparkline>
            <x14:sparkline>
              <xm:f>'Summary CC Vol'!C58:AM58</xm:f>
              <xm:sqref>AS58</xm:sqref>
            </x14:sparkline>
            <x14:sparkline>
              <xm:f>'Summary CC Vol'!C59:AM59</xm:f>
              <xm:sqref>AS59</xm:sqref>
            </x14:sparkline>
            <x14:sparkline>
              <xm:f>'Summary CC Vol'!C60:AM60</xm:f>
              <xm:sqref>AS60</xm:sqref>
            </x14:sparkline>
            <x14:sparkline>
              <xm:f>'Summary CC Vol'!C61:AM61</xm:f>
              <xm:sqref>AS61</xm:sqref>
            </x14:sparkline>
            <x14:sparkline>
              <xm:f>'Summary CC Vol'!C62:AM62</xm:f>
              <xm:sqref>AS62</xm:sqref>
            </x14:sparkline>
            <x14:sparkline>
              <xm:f>'Summary CC Vol'!C63:AM63</xm:f>
              <xm:sqref>AS63</xm:sqref>
            </x14:sparkline>
            <x14:sparkline>
              <xm:f>'Summary CC Vol'!C64:AM64</xm:f>
              <xm:sqref>AS64</xm:sqref>
            </x14:sparkline>
            <x14:sparkline>
              <xm:f>'Summary CC Vol'!C65:AM65</xm:f>
              <xm:sqref>AS65</xm:sqref>
            </x14:sparkline>
            <x14:sparkline>
              <xm:f>'Summary CC Vol'!C66:AM66</xm:f>
              <xm:sqref>AS66</xm:sqref>
            </x14:sparkline>
            <x14:sparkline>
              <xm:f>'Summary CC Vol'!C67:AM67</xm:f>
              <xm:sqref>AS67</xm:sqref>
            </x14:sparkline>
            <x14:sparkline>
              <xm:f>'Summary CC Vol'!C68:AM68</xm:f>
              <xm:sqref>AS68</xm:sqref>
            </x14:sparkline>
            <x14:sparkline>
              <xm:f>'Summary CC Vol'!C69:AM69</xm:f>
              <xm:sqref>AS69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E7F77-0DDA-442F-A0BF-0F77938CB496}">
  <dimension ref="A2:BL99"/>
  <sheetViews>
    <sheetView workbookViewId="0">
      <pane xSplit="2" ySplit="3" topLeftCell="AK53" activePane="bottomRight" state="frozen"/>
      <selection pane="topRight" activeCell="AM70" sqref="AM70"/>
      <selection pane="bottomLeft" activeCell="AM70" sqref="AM70"/>
      <selection pane="bottomRight" activeCell="AM70" sqref="AM70"/>
    </sheetView>
  </sheetViews>
  <sheetFormatPr defaultRowHeight="14.5" x14ac:dyDescent="0.35"/>
  <cols>
    <col min="1" max="1" width="25.81640625" bestFit="1" customWidth="1"/>
    <col min="2" max="2" width="39" customWidth="1"/>
    <col min="3" max="3" width="45.1796875" customWidth="1"/>
    <col min="4" max="37" width="14.1796875" customWidth="1"/>
    <col min="38" max="38" width="13.81640625" bestFit="1" customWidth="1"/>
    <col min="39" max="39" width="13.81640625" customWidth="1"/>
    <col min="40" max="44" width="13.1796875" customWidth="1"/>
    <col min="45" max="45" width="56.1796875" customWidth="1"/>
    <col min="46" max="46" width="20.1796875" customWidth="1"/>
    <col min="55" max="55" width="11.81640625" bestFit="1" customWidth="1"/>
    <col min="56" max="56" width="10.81640625" bestFit="1" customWidth="1"/>
  </cols>
  <sheetData>
    <row r="2" spans="1:46" x14ac:dyDescent="0.35">
      <c r="A2" s="286"/>
      <c r="B2" s="286" t="s">
        <v>0</v>
      </c>
      <c r="C2" s="286">
        <v>1</v>
      </c>
      <c r="D2" s="286">
        <f>C2+1</f>
        <v>2</v>
      </c>
      <c r="E2" s="286">
        <f t="shared" ref="E2:AM2" si="0">D2+1</f>
        <v>3</v>
      </c>
      <c r="F2" s="286">
        <f t="shared" si="0"/>
        <v>4</v>
      </c>
      <c r="G2" s="286">
        <f t="shared" si="0"/>
        <v>5</v>
      </c>
      <c r="H2" s="286">
        <f t="shared" si="0"/>
        <v>6</v>
      </c>
      <c r="I2" s="286">
        <f t="shared" si="0"/>
        <v>7</v>
      </c>
      <c r="J2" s="286">
        <f t="shared" si="0"/>
        <v>8</v>
      </c>
      <c r="K2" s="286">
        <f t="shared" si="0"/>
        <v>9</v>
      </c>
      <c r="L2" s="286">
        <f t="shared" si="0"/>
        <v>10</v>
      </c>
      <c r="M2" s="286">
        <f t="shared" si="0"/>
        <v>11</v>
      </c>
      <c r="N2" s="286">
        <f t="shared" si="0"/>
        <v>12</v>
      </c>
      <c r="O2" s="286">
        <f t="shared" si="0"/>
        <v>13</v>
      </c>
      <c r="P2" s="286">
        <f t="shared" si="0"/>
        <v>14</v>
      </c>
      <c r="Q2" s="286">
        <f t="shared" si="0"/>
        <v>15</v>
      </c>
      <c r="R2" s="286">
        <f t="shared" si="0"/>
        <v>16</v>
      </c>
      <c r="S2" s="286">
        <f t="shared" si="0"/>
        <v>17</v>
      </c>
      <c r="T2" s="286">
        <f t="shared" si="0"/>
        <v>18</v>
      </c>
      <c r="U2" s="286">
        <f t="shared" si="0"/>
        <v>19</v>
      </c>
      <c r="V2" s="286">
        <f t="shared" si="0"/>
        <v>20</v>
      </c>
      <c r="W2" s="286">
        <f t="shared" si="0"/>
        <v>21</v>
      </c>
      <c r="X2" s="286">
        <f t="shared" si="0"/>
        <v>22</v>
      </c>
      <c r="Y2" s="286">
        <f t="shared" si="0"/>
        <v>23</v>
      </c>
      <c r="Z2" s="286">
        <f t="shared" si="0"/>
        <v>24</v>
      </c>
      <c r="AA2" s="286">
        <f t="shared" si="0"/>
        <v>25</v>
      </c>
      <c r="AB2" s="286">
        <f t="shared" si="0"/>
        <v>26</v>
      </c>
      <c r="AC2" s="286">
        <f t="shared" si="0"/>
        <v>27</v>
      </c>
      <c r="AD2" s="286">
        <f t="shared" si="0"/>
        <v>28</v>
      </c>
      <c r="AE2" s="286">
        <f t="shared" si="0"/>
        <v>29</v>
      </c>
      <c r="AF2" s="286">
        <f t="shared" si="0"/>
        <v>30</v>
      </c>
      <c r="AG2" s="286">
        <f t="shared" si="0"/>
        <v>31</v>
      </c>
      <c r="AH2" s="286">
        <f t="shared" si="0"/>
        <v>32</v>
      </c>
      <c r="AI2" s="286">
        <f t="shared" si="0"/>
        <v>33</v>
      </c>
      <c r="AJ2" s="286">
        <f t="shared" si="0"/>
        <v>34</v>
      </c>
      <c r="AK2" s="286">
        <f t="shared" si="0"/>
        <v>35</v>
      </c>
      <c r="AL2" s="286">
        <f t="shared" si="0"/>
        <v>36</v>
      </c>
      <c r="AM2" s="286">
        <f t="shared" si="0"/>
        <v>37</v>
      </c>
      <c r="AN2" s="317"/>
      <c r="AO2" s="317"/>
      <c r="AP2" s="317"/>
      <c r="AQ2" s="317"/>
      <c r="AR2" s="317"/>
    </row>
    <row r="3" spans="1:46" x14ac:dyDescent="0.35">
      <c r="A3" s="286"/>
      <c r="B3" s="286" t="s">
        <v>2</v>
      </c>
      <c r="C3" s="287">
        <v>44562</v>
      </c>
      <c r="D3" s="287">
        <f>EOMONTH(C3,1)-1</f>
        <v>44619</v>
      </c>
      <c r="E3" s="287">
        <f t="shared" ref="E3:AM3" si="1">EOMONTH(D3,1)-1</f>
        <v>44650</v>
      </c>
      <c r="F3" s="287">
        <f t="shared" si="1"/>
        <v>44680</v>
      </c>
      <c r="G3" s="287">
        <f t="shared" si="1"/>
        <v>44711</v>
      </c>
      <c r="H3" s="287">
        <f t="shared" si="1"/>
        <v>44741</v>
      </c>
      <c r="I3" s="287">
        <f t="shared" si="1"/>
        <v>44772</v>
      </c>
      <c r="J3" s="287">
        <f t="shared" si="1"/>
        <v>44803</v>
      </c>
      <c r="K3" s="287">
        <f t="shared" si="1"/>
        <v>44833</v>
      </c>
      <c r="L3" s="287">
        <f t="shared" si="1"/>
        <v>44864</v>
      </c>
      <c r="M3" s="287">
        <f t="shared" si="1"/>
        <v>44894</v>
      </c>
      <c r="N3" s="287">
        <f t="shared" si="1"/>
        <v>44925</v>
      </c>
      <c r="O3" s="287">
        <f t="shared" si="1"/>
        <v>44956</v>
      </c>
      <c r="P3" s="287">
        <f t="shared" si="1"/>
        <v>44984</v>
      </c>
      <c r="Q3" s="287">
        <f t="shared" si="1"/>
        <v>45015</v>
      </c>
      <c r="R3" s="287">
        <f t="shared" si="1"/>
        <v>45045</v>
      </c>
      <c r="S3" s="287">
        <f t="shared" si="1"/>
        <v>45076</v>
      </c>
      <c r="T3" s="287">
        <f t="shared" si="1"/>
        <v>45106</v>
      </c>
      <c r="U3" s="287">
        <f t="shared" si="1"/>
        <v>45137</v>
      </c>
      <c r="V3" s="287">
        <f t="shared" si="1"/>
        <v>45168</v>
      </c>
      <c r="W3" s="287">
        <f t="shared" si="1"/>
        <v>45198</v>
      </c>
      <c r="X3" s="287">
        <f t="shared" si="1"/>
        <v>45229</v>
      </c>
      <c r="Y3" s="287">
        <f t="shared" si="1"/>
        <v>45259</v>
      </c>
      <c r="Z3" s="287">
        <f t="shared" si="1"/>
        <v>45290</v>
      </c>
      <c r="AA3" s="287">
        <f t="shared" si="1"/>
        <v>45321</v>
      </c>
      <c r="AB3" s="287">
        <f t="shared" si="1"/>
        <v>45350</v>
      </c>
      <c r="AC3" s="287">
        <f t="shared" si="1"/>
        <v>45381</v>
      </c>
      <c r="AD3" s="287">
        <f t="shared" si="1"/>
        <v>45411</v>
      </c>
      <c r="AE3" s="287">
        <f t="shared" si="1"/>
        <v>45442</v>
      </c>
      <c r="AF3" s="287">
        <f t="shared" si="1"/>
        <v>45472</v>
      </c>
      <c r="AG3" s="287">
        <f t="shared" si="1"/>
        <v>45503</v>
      </c>
      <c r="AH3" s="287">
        <f t="shared" si="1"/>
        <v>45534</v>
      </c>
      <c r="AI3" s="287">
        <f t="shared" si="1"/>
        <v>45564</v>
      </c>
      <c r="AJ3" s="287">
        <f t="shared" si="1"/>
        <v>45595</v>
      </c>
      <c r="AK3" s="287">
        <f t="shared" si="1"/>
        <v>45625</v>
      </c>
      <c r="AL3" s="287">
        <f t="shared" si="1"/>
        <v>45656</v>
      </c>
      <c r="AM3" s="287">
        <f t="shared" si="1"/>
        <v>45687</v>
      </c>
      <c r="AN3" s="318"/>
      <c r="AO3" s="318" t="s">
        <v>3</v>
      </c>
      <c r="AP3" s="318" t="s">
        <v>4</v>
      </c>
      <c r="AQ3" s="318"/>
      <c r="AR3" s="318"/>
      <c r="AT3" s="310" t="s">
        <v>5</v>
      </c>
    </row>
    <row r="4" spans="1:46" ht="34.75" customHeight="1" x14ac:dyDescent="0.35">
      <c r="A4" s="91" t="s">
        <v>8</v>
      </c>
      <c r="B4" s="91" t="s">
        <v>9</v>
      </c>
      <c r="C4" s="289">
        <f>IFERROR(VLOOKUP(B4,'1'!$C$3:$S$100,13,FALSE),"")</f>
        <v>280953089</v>
      </c>
      <c r="D4" s="289">
        <f>IFERROR(VLOOKUP(B4,'2'!$C$3:$S$100,13,FALSE),"")</f>
        <v>275398132</v>
      </c>
      <c r="E4" s="289">
        <f t="shared" ref="E4:T19" ca="1" si="2">IFERROR(VLOOKUP($B4,INDIRECT("'" &amp; E$2 &amp; "'!$C$3:$R$100"),9,FALSE),"")</f>
        <v>275922932</v>
      </c>
      <c r="F4" s="289">
        <f t="shared" ca="1" si="2"/>
        <v>279530049</v>
      </c>
      <c r="G4" s="289">
        <f t="shared" ca="1" si="2"/>
        <v>278381730</v>
      </c>
      <c r="H4" s="289">
        <f t="shared" ca="1" si="2"/>
        <v>274069731</v>
      </c>
      <c r="I4" s="289">
        <f t="shared" ca="1" si="2"/>
        <v>274637296</v>
      </c>
      <c r="J4" s="289">
        <f t="shared" ca="1" si="2"/>
        <v>277159959</v>
      </c>
      <c r="K4" s="289">
        <f t="shared" ca="1" si="2"/>
        <v>275397426</v>
      </c>
      <c r="L4" s="289">
        <f t="shared" ca="1" si="2"/>
        <v>277289229</v>
      </c>
      <c r="M4" s="289">
        <f t="shared" ca="1" si="2"/>
        <v>278356488</v>
      </c>
      <c r="N4" s="289">
        <f t="shared" ca="1" si="2"/>
        <v>272999290</v>
      </c>
      <c r="O4" s="289">
        <f t="shared" ca="1" si="2"/>
        <v>273051248</v>
      </c>
      <c r="P4" s="289">
        <f t="shared" ca="1" si="2"/>
        <v>273547554</v>
      </c>
      <c r="Q4" s="289">
        <f t="shared" ca="1" si="2"/>
        <v>273903638</v>
      </c>
      <c r="R4" s="289">
        <f t="shared" ca="1" si="2"/>
        <v>273671877</v>
      </c>
      <c r="S4" s="289">
        <f t="shared" ca="1" si="2"/>
        <v>273671877</v>
      </c>
      <c r="T4" s="289">
        <f t="shared" ca="1" si="2"/>
        <v>269268640</v>
      </c>
      <c r="U4" s="289">
        <f t="shared" ref="U4:AJ19" ca="1" si="3">IFERROR(VLOOKUP($B4,INDIRECT("'" &amp; U$2 &amp; "'!$C$3:$R$100"),9,FALSE),"")</f>
        <v>264868353</v>
      </c>
      <c r="V4" s="289">
        <f t="shared" ca="1" si="3"/>
        <v>261415873</v>
      </c>
      <c r="W4" s="289">
        <f t="shared" ca="1" si="3"/>
        <v>257923281</v>
      </c>
      <c r="X4" s="289">
        <f t="shared" ca="1" si="3"/>
        <v>252794722</v>
      </c>
      <c r="Y4" s="289">
        <f t="shared" ca="1" si="3"/>
        <v>245706873</v>
      </c>
      <c r="Z4" s="289">
        <f t="shared" ca="1" si="3"/>
        <v>226467390</v>
      </c>
      <c r="AA4" s="289">
        <f t="shared" ca="1" si="3"/>
        <v>227138869</v>
      </c>
      <c r="AB4" s="289">
        <f t="shared" ca="1" si="3"/>
        <v>227875320</v>
      </c>
      <c r="AC4" s="289">
        <f t="shared" ca="1" si="3"/>
        <v>228683311</v>
      </c>
      <c r="AD4" s="289">
        <f t="shared" ca="1" si="3"/>
        <v>229196981</v>
      </c>
      <c r="AE4" s="289">
        <f t="shared" ca="1" si="3"/>
        <v>231350829</v>
      </c>
      <c r="AF4" s="289">
        <f t="shared" ca="1" si="3"/>
        <v>232034018</v>
      </c>
      <c r="AG4" s="289">
        <f t="shared" ca="1" si="3"/>
        <v>233187477</v>
      </c>
      <c r="AH4" s="289">
        <f t="shared" ca="1" si="3"/>
        <v>233923363</v>
      </c>
      <c r="AI4" s="289">
        <f t="shared" ca="1" si="3"/>
        <v>234984596</v>
      </c>
      <c r="AJ4" s="289">
        <f t="shared" ca="1" si="3"/>
        <v>235164783</v>
      </c>
      <c r="AK4" s="289">
        <f t="shared" ref="AK4:AM19" ca="1" si="4">IFERROR(VLOOKUP($B4,INDIRECT("'" &amp; AK$2 &amp; "'!$C$3:$R$100"),9,FALSE),"")</f>
        <v>236104368</v>
      </c>
      <c r="AL4" s="289">
        <f t="shared" ca="1" si="4"/>
        <v>240315298</v>
      </c>
      <c r="AM4" s="289">
        <f t="shared" ca="1" si="4"/>
        <v>237986554</v>
      </c>
      <c r="AN4" s="320">
        <f ca="1">AL4/SUM($AL$4:$AL$68)</f>
        <v>0.24251048985863391</v>
      </c>
      <c r="AO4" s="320">
        <f ca="1">Z4/R4-1</f>
        <v>-0.17248570630441507</v>
      </c>
      <c r="AP4" s="320">
        <f ca="1">AL4/AD4-1</f>
        <v>4.8509875442033001E-2</v>
      </c>
      <c r="AQ4" s="307"/>
      <c r="AR4" s="307"/>
      <c r="AS4" s="307"/>
      <c r="AT4" s="308" t="str">
        <f ca="1">IFERROR(AJ4/#REF!,"")</f>
        <v/>
      </c>
    </row>
    <row r="5" spans="1:46" x14ac:dyDescent="0.35">
      <c r="A5" s="91" t="s">
        <v>8</v>
      </c>
      <c r="B5" s="91" t="s">
        <v>16</v>
      </c>
      <c r="C5" s="289">
        <f>IFERROR(VLOOKUP(B5,'1'!$C$3:$S$100,13,FALSE),"")</f>
        <v>73809630</v>
      </c>
      <c r="D5" s="289">
        <f>IFERROR(VLOOKUP(B5,'2'!$C$3:$S$100,13,FALSE),"")</f>
        <v>74000676</v>
      </c>
      <c r="E5" s="289">
        <f t="shared" ca="1" si="2"/>
        <v>74522207</v>
      </c>
      <c r="F5" s="289">
        <f t="shared" ca="1" si="2"/>
        <v>75272375</v>
      </c>
      <c r="G5" s="289">
        <f t="shared" ca="1" si="2"/>
        <v>75630687</v>
      </c>
      <c r="H5" s="289">
        <f t="shared" ca="1" si="2"/>
        <v>75993816</v>
      </c>
      <c r="I5" s="289">
        <f t="shared" ca="1" si="2"/>
        <v>76491940</v>
      </c>
      <c r="J5" s="289">
        <f t="shared" ca="1" si="2"/>
        <v>76893503</v>
      </c>
      <c r="K5" s="289">
        <f t="shared" ca="1" si="2"/>
        <v>77708499</v>
      </c>
      <c r="L5" s="289">
        <f t="shared" ca="1" si="2"/>
        <v>78440427</v>
      </c>
      <c r="M5" s="289">
        <f t="shared" ca="1" si="2"/>
        <v>79475125</v>
      </c>
      <c r="N5" s="289">
        <f t="shared" ca="1" si="2"/>
        <v>80262159</v>
      </c>
      <c r="O5" s="289">
        <f t="shared" ca="1" si="2"/>
        <v>80696087</v>
      </c>
      <c r="P5" s="289">
        <f t="shared" ca="1" si="2"/>
        <v>81510140</v>
      </c>
      <c r="Q5" s="289">
        <f t="shared" ca="1" si="2"/>
        <v>82585036</v>
      </c>
      <c r="R5" s="289">
        <f t="shared" ca="1" si="2"/>
        <v>83332335</v>
      </c>
      <c r="S5" s="289">
        <f t="shared" ca="1" si="2"/>
        <v>84561128</v>
      </c>
      <c r="T5" s="289">
        <f t="shared" ca="1" si="2"/>
        <v>85726395</v>
      </c>
      <c r="U5" s="289">
        <f t="shared" ca="1" si="3"/>
        <v>87634917</v>
      </c>
      <c r="V5" s="289">
        <f t="shared" ca="1" si="3"/>
        <v>90550901</v>
      </c>
      <c r="W5" s="289">
        <f t="shared" ca="1" si="3"/>
        <v>91480844</v>
      </c>
      <c r="X5" s="289">
        <f t="shared" ca="1" si="3"/>
        <v>92478697</v>
      </c>
      <c r="Y5" s="289">
        <f t="shared" ca="1" si="3"/>
        <v>92992617</v>
      </c>
      <c r="Z5" s="289">
        <f t="shared" ca="1" si="3"/>
        <v>93535911</v>
      </c>
      <c r="AA5" s="289">
        <f t="shared" ca="1" si="3"/>
        <v>94000243</v>
      </c>
      <c r="AB5" s="289">
        <f t="shared" ca="1" si="3"/>
        <v>94658170</v>
      </c>
      <c r="AC5" s="289">
        <f t="shared" ca="1" si="3"/>
        <v>95411796</v>
      </c>
      <c r="AD5" s="289">
        <f t="shared" ca="1" si="3"/>
        <v>95799680</v>
      </c>
      <c r="AE5" s="289">
        <f t="shared" ca="1" si="3"/>
        <v>96219184</v>
      </c>
      <c r="AF5" s="289">
        <f t="shared" ca="1" si="3"/>
        <v>96681921</v>
      </c>
      <c r="AG5" s="289">
        <f t="shared" ca="1" si="3"/>
        <v>97443635</v>
      </c>
      <c r="AH5" s="289">
        <f t="shared" ca="1" si="3"/>
        <v>98130715</v>
      </c>
      <c r="AI5" s="289">
        <f t="shared" ca="1" si="3"/>
        <v>99054887</v>
      </c>
      <c r="AJ5" s="289">
        <f t="shared" ca="1" si="3"/>
        <v>99963920</v>
      </c>
      <c r="AK5" s="289">
        <f t="shared" ca="1" si="4"/>
        <v>86552638</v>
      </c>
      <c r="AL5" s="289">
        <f t="shared" ca="1" si="4"/>
        <v>87335032</v>
      </c>
      <c r="AM5" s="289">
        <f t="shared" ca="1" si="4"/>
        <v>87899577</v>
      </c>
      <c r="AN5" s="320">
        <f t="shared" ref="AN5:AN68" ca="1" si="5">AL5/SUM($AL$4:$AL$68)</f>
        <v>8.8132805395266467E-2</v>
      </c>
      <c r="AO5" s="320">
        <f t="shared" ref="AO5:AO68" ca="1" si="6">Z5/R5-1</f>
        <v>0.12244437888365911</v>
      </c>
      <c r="AP5" s="320">
        <f t="shared" ref="AP5:AP68" ca="1" si="7">AL5/AD5-1</f>
        <v>-8.8357789921636454E-2</v>
      </c>
      <c r="AQ5" s="307"/>
      <c r="AR5" s="307"/>
      <c r="AS5" s="307"/>
      <c r="AT5" s="308" t="str">
        <f ca="1">IFERROR(AJ5/#REF!,"")</f>
        <v/>
      </c>
    </row>
    <row r="6" spans="1:46" x14ac:dyDescent="0.35">
      <c r="A6" s="91" t="s">
        <v>8</v>
      </c>
      <c r="B6" s="91" t="s">
        <v>28</v>
      </c>
      <c r="C6" s="289">
        <f>IFERROR(VLOOKUP(B6,'1'!$C$3:$S$100,13,FALSE),"")</f>
        <v>46993660</v>
      </c>
      <c r="D6" s="289">
        <f>IFERROR(VLOOKUP(B6,'2'!$C$3:$S$100,13,FALSE),"")</f>
        <v>47410781</v>
      </c>
      <c r="E6" s="289">
        <f t="shared" ca="1" si="2"/>
        <v>47932253</v>
      </c>
      <c r="F6" s="289">
        <f t="shared" ca="1" si="2"/>
        <v>48242120</v>
      </c>
      <c r="G6" s="289">
        <f t="shared" ca="1" si="2"/>
        <v>48623903</v>
      </c>
      <c r="H6" s="289">
        <f t="shared" ca="1" si="2"/>
        <v>49044522</v>
      </c>
      <c r="I6" s="289">
        <f t="shared" ca="1" si="2"/>
        <v>49339980</v>
      </c>
      <c r="J6" s="289">
        <f t="shared" ca="1" si="2"/>
        <v>49647373</v>
      </c>
      <c r="K6" s="289">
        <f t="shared" ca="1" si="2"/>
        <v>50217508</v>
      </c>
      <c r="L6" s="289">
        <f t="shared" ca="1" si="2"/>
        <v>50324328</v>
      </c>
      <c r="M6" s="289">
        <f t="shared" ca="1" si="2"/>
        <v>50684814</v>
      </c>
      <c r="N6" s="289">
        <f t="shared" ca="1" si="2"/>
        <v>45693679</v>
      </c>
      <c r="O6" s="289">
        <f t="shared" ca="1" si="2"/>
        <v>46762427</v>
      </c>
      <c r="P6" s="289">
        <f t="shared" ca="1" si="2"/>
        <v>47402239</v>
      </c>
      <c r="Q6" s="289">
        <f t="shared" ca="1" si="2"/>
        <v>50134669</v>
      </c>
      <c r="R6" s="289">
        <f t="shared" ca="1" si="2"/>
        <v>50961493</v>
      </c>
      <c r="S6" s="289">
        <f t="shared" ca="1" si="2"/>
        <v>51217016</v>
      </c>
      <c r="T6" s="289">
        <f t="shared" ca="1" si="2"/>
        <v>51486043</v>
      </c>
      <c r="U6" s="289">
        <f t="shared" ca="1" si="3"/>
        <v>51906827</v>
      </c>
      <c r="V6" s="289">
        <f t="shared" ca="1" si="3"/>
        <v>52420990</v>
      </c>
      <c r="W6" s="289">
        <f t="shared" ca="1" si="3"/>
        <v>53029563</v>
      </c>
      <c r="X6" s="289">
        <f t="shared" ca="1" si="3"/>
        <v>53347475</v>
      </c>
      <c r="Y6" s="289">
        <f t="shared" ca="1" si="3"/>
        <v>53584901</v>
      </c>
      <c r="Z6" s="289">
        <f t="shared" ca="1" si="3"/>
        <v>54004328</v>
      </c>
      <c r="AA6" s="289">
        <f t="shared" ca="1" si="3"/>
        <v>54538892</v>
      </c>
      <c r="AB6" s="289">
        <f t="shared" ca="1" si="3"/>
        <v>54243842</v>
      </c>
      <c r="AC6" s="289">
        <f t="shared" ca="1" si="3"/>
        <v>54364252</v>
      </c>
      <c r="AD6" s="289">
        <f t="shared" ca="1" si="3"/>
        <v>54461957</v>
      </c>
      <c r="AE6" s="289">
        <f t="shared" ca="1" si="3"/>
        <v>54841108</v>
      </c>
      <c r="AF6" s="289">
        <f t="shared" ca="1" si="3"/>
        <v>55157257</v>
      </c>
      <c r="AG6" s="289">
        <f t="shared" ca="1" si="3"/>
        <v>55594735</v>
      </c>
      <c r="AH6" s="289">
        <f t="shared" ca="1" si="3"/>
        <v>55908898</v>
      </c>
      <c r="AI6" s="289">
        <f t="shared" ca="1" si="3"/>
        <v>56180879</v>
      </c>
      <c r="AJ6" s="289">
        <f t="shared" ca="1" si="3"/>
        <v>56447325</v>
      </c>
      <c r="AK6" s="289">
        <f t="shared" ca="1" si="4"/>
        <v>56625362</v>
      </c>
      <c r="AL6" s="289">
        <f t="shared" ca="1" si="4"/>
        <v>60574547</v>
      </c>
      <c r="AM6" s="289">
        <f t="shared" ca="1" si="4"/>
        <v>55013536</v>
      </c>
      <c r="AN6" s="320">
        <f t="shared" ca="1" si="5"/>
        <v>6.1127873207367941E-2</v>
      </c>
      <c r="AO6" s="320">
        <f t="shared" ca="1" si="6"/>
        <v>5.9708513641858918E-2</v>
      </c>
      <c r="AP6" s="320">
        <f t="shared" ca="1" si="7"/>
        <v>0.11223595949737897</v>
      </c>
      <c r="AQ6" s="307"/>
      <c r="AR6" s="307"/>
      <c r="AS6" s="307"/>
      <c r="AT6" s="308" t="str">
        <f ca="1">IFERROR(AJ6/#REF!,"")</f>
        <v/>
      </c>
    </row>
    <row r="7" spans="1:46" x14ac:dyDescent="0.35">
      <c r="A7" s="91" t="s">
        <v>8</v>
      </c>
      <c r="B7" s="91" t="s">
        <v>23</v>
      </c>
      <c r="C7" s="289">
        <f>IFERROR(VLOOKUP(B7,'1'!$C$3:$S$100,13,FALSE),"")</f>
        <v>45777153</v>
      </c>
      <c r="D7" s="289">
        <f>IFERROR(VLOOKUP(B7,'2'!$C$3:$S$100,13,FALSE),"")</f>
        <v>46172471</v>
      </c>
      <c r="E7" s="289">
        <f t="shared" ca="1" si="2"/>
        <v>46459485</v>
      </c>
      <c r="F7" s="289">
        <f t="shared" ca="1" si="2"/>
        <v>47155319</v>
      </c>
      <c r="G7" s="289">
        <f t="shared" ca="1" si="2"/>
        <v>46959288</v>
      </c>
      <c r="H7" s="289">
        <f t="shared" ca="1" si="2"/>
        <v>46100836</v>
      </c>
      <c r="I7" s="289">
        <f t="shared" ca="1" si="2"/>
        <v>46819589</v>
      </c>
      <c r="J7" s="289">
        <f t="shared" ca="1" si="2"/>
        <v>47715491</v>
      </c>
      <c r="K7" s="289">
        <f t="shared" ca="1" si="2"/>
        <v>48539815</v>
      </c>
      <c r="L7" s="289">
        <f t="shared" ca="1" si="2"/>
        <v>47982447</v>
      </c>
      <c r="M7" s="289">
        <f t="shared" ca="1" si="2"/>
        <v>48645220</v>
      </c>
      <c r="N7" s="289">
        <f t="shared" ca="1" si="2"/>
        <v>49420963</v>
      </c>
      <c r="O7" s="289">
        <f t="shared" ca="1" si="2"/>
        <v>49589295</v>
      </c>
      <c r="P7" s="289">
        <f t="shared" ca="1" si="2"/>
        <v>50582378</v>
      </c>
      <c r="Q7" s="289">
        <f t="shared" ca="1" si="2"/>
        <v>51324626</v>
      </c>
      <c r="R7" s="289">
        <f t="shared" ca="1" si="2"/>
        <v>51705336</v>
      </c>
      <c r="S7" s="289">
        <f t="shared" ca="1" si="2"/>
        <v>51407210</v>
      </c>
      <c r="T7" s="289">
        <f t="shared" ca="1" si="2"/>
        <v>52478964</v>
      </c>
      <c r="U7" s="289">
        <f t="shared" ca="1" si="3"/>
        <v>52489959</v>
      </c>
      <c r="V7" s="289">
        <f t="shared" ca="1" si="3"/>
        <v>53341318</v>
      </c>
      <c r="W7" s="289">
        <f t="shared" ca="1" si="3"/>
        <v>54222425</v>
      </c>
      <c r="X7" s="289">
        <f t="shared" ca="1" si="3"/>
        <v>55329040</v>
      </c>
      <c r="Y7" s="289">
        <f t="shared" ca="1" si="3"/>
        <v>56420528</v>
      </c>
      <c r="Z7" s="289">
        <f t="shared" ca="1" si="3"/>
        <v>57060996</v>
      </c>
      <c r="AA7" s="289">
        <f t="shared" ca="1" si="3"/>
        <v>57413339</v>
      </c>
      <c r="AB7" s="289">
        <f t="shared" ca="1" si="3"/>
        <v>57563848</v>
      </c>
      <c r="AC7" s="289">
        <f t="shared" ca="1" si="3"/>
        <v>57385960</v>
      </c>
      <c r="AD7" s="289">
        <f t="shared" ca="1" si="3"/>
        <v>57567033</v>
      </c>
      <c r="AE7" s="289">
        <f t="shared" ca="1" si="3"/>
        <v>57401577</v>
      </c>
      <c r="AF7" s="289">
        <f t="shared" ca="1" si="3"/>
        <v>57401698</v>
      </c>
      <c r="AG7" s="289">
        <f t="shared" ca="1" si="3"/>
        <v>57659948</v>
      </c>
      <c r="AH7" s="289">
        <f t="shared" ca="1" si="3"/>
        <v>58077451</v>
      </c>
      <c r="AI7" s="289">
        <f t="shared" ca="1" si="3"/>
        <v>58499002</v>
      </c>
      <c r="AJ7" s="289">
        <f t="shared" ca="1" si="3"/>
        <v>58873044</v>
      </c>
      <c r="AK7" s="289">
        <f t="shared" ca="1" si="4"/>
        <v>59065159</v>
      </c>
      <c r="AL7" s="289">
        <f t="shared" ca="1" si="4"/>
        <v>59396108</v>
      </c>
      <c r="AM7" s="289">
        <f t="shared" ca="1" si="4"/>
        <v>60036049</v>
      </c>
      <c r="AN7" s="320">
        <f t="shared" ca="1" si="5"/>
        <v>5.9938669600535892E-2</v>
      </c>
      <c r="AO7" s="320">
        <f t="shared" ca="1" si="6"/>
        <v>0.1035804118940451</v>
      </c>
      <c r="AP7" s="320">
        <f t="shared" ca="1" si="7"/>
        <v>3.1772959360264474E-2</v>
      </c>
      <c r="AQ7" s="307"/>
      <c r="AR7" s="307"/>
      <c r="AS7" s="307"/>
      <c r="AT7" s="308" t="str">
        <f ca="1">IFERROR(AJ7/#REF!,"")</f>
        <v/>
      </c>
    </row>
    <row r="8" spans="1:46" x14ac:dyDescent="0.35">
      <c r="A8" s="91" t="s">
        <v>8</v>
      </c>
      <c r="B8" s="91" t="s">
        <v>7</v>
      </c>
      <c r="C8" s="289">
        <f>IFERROR(VLOOKUP(B8,'1'!$C$3:$S$100,13,FALSE),"")</f>
        <v>41862466</v>
      </c>
      <c r="D8" s="289">
        <f>IFERROR(VLOOKUP(B8,'2'!$C$3:$S$100,13,FALSE),"")</f>
        <v>42444090</v>
      </c>
      <c r="E8" s="289">
        <f t="shared" ca="1" si="2"/>
        <v>43041155</v>
      </c>
      <c r="F8" s="289">
        <f t="shared" ca="1" si="2"/>
        <v>43572256</v>
      </c>
      <c r="G8" s="289">
        <f t="shared" ca="1" si="2"/>
        <v>44236727</v>
      </c>
      <c r="H8" s="289">
        <f t="shared" ca="1" si="2"/>
        <v>45013206</v>
      </c>
      <c r="I8" s="289">
        <f t="shared" ca="1" si="2"/>
        <v>45803977</v>
      </c>
      <c r="J8" s="289">
        <f t="shared" ca="1" si="2"/>
        <v>46582533</v>
      </c>
      <c r="K8" s="289">
        <f t="shared" ca="1" si="2"/>
        <v>47410153</v>
      </c>
      <c r="L8" s="289">
        <f t="shared" ca="1" si="2"/>
        <v>48032697</v>
      </c>
      <c r="M8" s="289">
        <f t="shared" ca="1" si="2"/>
        <v>48725677</v>
      </c>
      <c r="N8" s="289">
        <f t="shared" ca="1" si="2"/>
        <v>49483219</v>
      </c>
      <c r="O8" s="289">
        <f t="shared" ca="1" si="2"/>
        <v>50135874</v>
      </c>
      <c r="P8" s="289">
        <f t="shared" ca="1" si="2"/>
        <v>50793102</v>
      </c>
      <c r="Q8" s="289">
        <f t="shared" ca="1" si="2"/>
        <v>50744860</v>
      </c>
      <c r="R8" s="289">
        <f t="shared" ca="1" si="2"/>
        <v>51126224</v>
      </c>
      <c r="S8" s="289">
        <f t="shared" ca="1" si="2"/>
        <v>51668209</v>
      </c>
      <c r="T8" s="289">
        <f t="shared" ca="1" si="2"/>
        <v>51038405</v>
      </c>
      <c r="U8" s="289">
        <f t="shared" ca="1" si="3"/>
        <v>49617036</v>
      </c>
      <c r="V8" s="289">
        <f t="shared" ca="1" si="3"/>
        <v>51212603</v>
      </c>
      <c r="W8" s="289">
        <f t="shared" ca="1" si="3"/>
        <v>51919168</v>
      </c>
      <c r="X8" s="289">
        <f t="shared" ca="1" si="3"/>
        <v>52448484</v>
      </c>
      <c r="Y8" s="289">
        <f t="shared" ca="1" si="3"/>
        <v>52959912</v>
      </c>
      <c r="Z8" s="289">
        <f t="shared" ca="1" si="3"/>
        <v>53330797</v>
      </c>
      <c r="AA8" s="289">
        <f t="shared" ca="1" si="3"/>
        <v>53645998</v>
      </c>
      <c r="AB8" s="289">
        <f t="shared" ca="1" si="3"/>
        <v>54029646</v>
      </c>
      <c r="AC8" s="289">
        <f t="shared" ca="1" si="3"/>
        <v>54675099</v>
      </c>
      <c r="AD8" s="289">
        <f t="shared" ca="1" si="3"/>
        <v>55385752</v>
      </c>
      <c r="AE8" s="289">
        <f t="shared" ca="1" si="3"/>
        <v>55912530</v>
      </c>
      <c r="AF8" s="289">
        <f t="shared" ca="1" si="3"/>
        <v>56396005</v>
      </c>
      <c r="AG8" s="289">
        <f t="shared" ca="1" si="3"/>
        <v>56762578</v>
      </c>
      <c r="AH8" s="289">
        <f t="shared" ca="1" si="3"/>
        <v>56795898</v>
      </c>
      <c r="AI8" s="289">
        <f t="shared" ca="1" si="3"/>
        <v>57092063</v>
      </c>
      <c r="AJ8" s="289">
        <f t="shared" ca="1" si="3"/>
        <v>57605366</v>
      </c>
      <c r="AK8" s="289">
        <f t="shared" ca="1" si="4"/>
        <v>57889333</v>
      </c>
      <c r="AL8" s="289">
        <f t="shared" ca="1" si="4"/>
        <v>58395284</v>
      </c>
      <c r="AM8" s="289">
        <f t="shared" ca="1" si="4"/>
        <v>58648304</v>
      </c>
      <c r="AN8" s="320">
        <f t="shared" ca="1" si="5"/>
        <v>5.8928703441401581E-2</v>
      </c>
      <c r="AO8" s="320">
        <f t="shared" ca="1" si="6"/>
        <v>4.3120199919321145E-2</v>
      </c>
      <c r="AP8" s="320">
        <f t="shared" ca="1" si="7"/>
        <v>5.4337657092748293E-2</v>
      </c>
      <c r="AQ8" s="307"/>
      <c r="AR8" s="307"/>
      <c r="AS8" s="307"/>
      <c r="AT8" s="308" t="str">
        <f ca="1">IFERROR(AJ8/#REF!,"")</f>
        <v/>
      </c>
    </row>
    <row r="9" spans="1:46" x14ac:dyDescent="0.35">
      <c r="A9" s="91" t="s">
        <v>8</v>
      </c>
      <c r="B9" s="91" t="s">
        <v>27</v>
      </c>
      <c r="C9" s="289">
        <f>IFERROR(VLOOKUP(B9,'1'!$C$3:$S$100,13,FALSE),"")</f>
        <v>45514858</v>
      </c>
      <c r="D9" s="289">
        <f>IFERROR(VLOOKUP(B9,'2'!$C$3:$S$100,13,FALSE),"")</f>
        <v>45773453</v>
      </c>
      <c r="E9" s="289">
        <f t="shared" ca="1" si="2"/>
        <v>45957631</v>
      </c>
      <c r="F9" s="289">
        <f t="shared" ca="1" si="2"/>
        <v>45677227</v>
      </c>
      <c r="G9" s="289">
        <f t="shared" ca="1" si="2"/>
        <v>45920571</v>
      </c>
      <c r="H9" s="289">
        <f t="shared" ca="1" si="2"/>
        <v>46296504</v>
      </c>
      <c r="I9" s="289">
        <f t="shared" ca="1" si="2"/>
        <v>46524689</v>
      </c>
      <c r="J9" s="289">
        <f t="shared" ca="1" si="2"/>
        <v>45499411</v>
      </c>
      <c r="K9" s="289">
        <f t="shared" ca="1" si="2"/>
        <v>45758496</v>
      </c>
      <c r="L9" s="289">
        <f t="shared" ca="1" si="2"/>
        <v>45911797</v>
      </c>
      <c r="M9" s="289">
        <f t="shared" ca="1" si="2"/>
        <v>40767384</v>
      </c>
      <c r="N9" s="289">
        <f t="shared" ca="1" si="2"/>
        <v>41052957</v>
      </c>
      <c r="O9" s="289">
        <f t="shared" ca="1" si="2"/>
        <v>41657959</v>
      </c>
      <c r="P9" s="289">
        <f t="shared" ca="1" si="2"/>
        <v>41106028</v>
      </c>
      <c r="Q9" s="289">
        <f t="shared" ca="1" si="2"/>
        <v>40691768</v>
      </c>
      <c r="R9" s="289">
        <f t="shared" ca="1" si="2"/>
        <v>41195874</v>
      </c>
      <c r="S9" s="289">
        <f t="shared" ca="1" si="2"/>
        <v>41368381</v>
      </c>
      <c r="T9" s="289">
        <f t="shared" ca="1" si="2"/>
        <v>41690011</v>
      </c>
      <c r="U9" s="289">
        <f t="shared" ca="1" si="3"/>
        <v>42024249</v>
      </c>
      <c r="V9" s="289">
        <f t="shared" ca="1" si="3"/>
        <v>41454165</v>
      </c>
      <c r="W9" s="289">
        <f t="shared" ca="1" si="3"/>
        <v>40614670</v>
      </c>
      <c r="X9" s="289">
        <f t="shared" ca="1" si="3"/>
        <v>40790698</v>
      </c>
      <c r="Y9" s="289">
        <f t="shared" ca="1" si="3"/>
        <v>40106166</v>
      </c>
      <c r="Z9" s="289">
        <f t="shared" ca="1" si="3"/>
        <v>40290692</v>
      </c>
      <c r="AA9" s="289">
        <f t="shared" ca="1" si="3"/>
        <v>40196231</v>
      </c>
      <c r="AB9" s="289">
        <f t="shared" ca="1" si="3"/>
        <v>39776588</v>
      </c>
      <c r="AC9" s="289">
        <f t="shared" ca="1" si="3"/>
        <v>40080990</v>
      </c>
      <c r="AD9" s="289">
        <f t="shared" ca="1" si="3"/>
        <v>40132781</v>
      </c>
      <c r="AE9" s="289">
        <f t="shared" ca="1" si="3"/>
        <v>40411045</v>
      </c>
      <c r="AF9" s="289">
        <f t="shared" ca="1" si="3"/>
        <v>40564087</v>
      </c>
      <c r="AG9" s="289">
        <f t="shared" ca="1" si="3"/>
        <v>40598369</v>
      </c>
      <c r="AH9" s="289">
        <f t="shared" ca="1" si="3"/>
        <v>40877319</v>
      </c>
      <c r="AI9" s="289">
        <f t="shared" ca="1" si="3"/>
        <v>40630988</v>
      </c>
      <c r="AJ9" s="289">
        <f t="shared" ca="1" si="3"/>
        <v>40750078</v>
      </c>
      <c r="AK9" s="289">
        <f t="shared" ca="1" si="4"/>
        <v>40818142</v>
      </c>
      <c r="AL9" s="289">
        <f t="shared" ca="1" si="4"/>
        <v>41015342</v>
      </c>
      <c r="AM9" s="289">
        <f t="shared" ca="1" si="4"/>
        <v>41061227</v>
      </c>
      <c r="AN9" s="320">
        <f t="shared" ca="1" si="5"/>
        <v>4.1390002063619771E-2</v>
      </c>
      <c r="AO9" s="320">
        <f t="shared" ca="1" si="6"/>
        <v>-2.1972637356838187E-2</v>
      </c>
      <c r="AP9" s="320">
        <f t="shared" ca="1" si="7"/>
        <v>2.1991025241933748E-2</v>
      </c>
      <c r="AQ9" s="307"/>
      <c r="AR9" s="307"/>
      <c r="AS9" s="307"/>
      <c r="AT9" s="308" t="str">
        <f ca="1">IFERROR(AJ9/#REF!,"")</f>
        <v/>
      </c>
    </row>
    <row r="10" spans="1:46" x14ac:dyDescent="0.35">
      <c r="A10" s="91" t="s">
        <v>8</v>
      </c>
      <c r="B10" s="91" t="s">
        <v>11</v>
      </c>
      <c r="C10" s="289">
        <f>IFERROR(VLOOKUP(B10,'1'!$C$3:$S$100,13,FALSE),"")</f>
        <v>27077052</v>
      </c>
      <c r="D10" s="289">
        <f>IFERROR(VLOOKUP(B10,'2'!$C$3:$S$100,13,FALSE),"")</f>
        <v>27314085</v>
      </c>
      <c r="E10" s="289">
        <f t="shared" ca="1" si="2"/>
        <v>27747647</v>
      </c>
      <c r="F10" s="289">
        <f t="shared" ca="1" si="2"/>
        <v>27912443</v>
      </c>
      <c r="G10" s="289">
        <f t="shared" ca="1" si="2"/>
        <v>28233123</v>
      </c>
      <c r="H10" s="289">
        <f t="shared" ca="1" si="2"/>
        <v>28729313</v>
      </c>
      <c r="I10" s="289">
        <f t="shared" ca="1" si="2"/>
        <v>29034253</v>
      </c>
      <c r="J10" s="289">
        <f t="shared" ca="1" si="2"/>
        <v>28975119</v>
      </c>
      <c r="K10" s="289">
        <f t="shared" ca="1" si="2"/>
        <v>28744562</v>
      </c>
      <c r="L10" s="289">
        <f t="shared" ca="1" si="2"/>
        <v>27975510</v>
      </c>
      <c r="M10" s="289">
        <f t="shared" ca="1" si="2"/>
        <v>28716921</v>
      </c>
      <c r="N10" s="289">
        <f t="shared" ca="1" si="2"/>
        <v>28759959</v>
      </c>
      <c r="O10" s="289">
        <f t="shared" ca="1" si="2"/>
        <v>28890599</v>
      </c>
      <c r="P10" s="289">
        <f t="shared" ca="1" si="2"/>
        <v>29083053</v>
      </c>
      <c r="Q10" s="289">
        <f t="shared" ca="1" si="2"/>
        <v>30241706</v>
      </c>
      <c r="R10" s="289">
        <f t="shared" ca="1" si="2"/>
        <v>30646400</v>
      </c>
      <c r="S10" s="289">
        <f t="shared" ca="1" si="2"/>
        <v>31218025</v>
      </c>
      <c r="T10" s="289">
        <f t="shared" ca="1" si="2"/>
        <v>31603498</v>
      </c>
      <c r="U10" s="289">
        <f t="shared" ca="1" si="3"/>
        <v>32205377</v>
      </c>
      <c r="V10" s="289">
        <f t="shared" ca="1" si="3"/>
        <v>32354482</v>
      </c>
      <c r="W10" s="289">
        <f t="shared" ca="1" si="3"/>
        <v>31631497</v>
      </c>
      <c r="X10" s="289">
        <f t="shared" ca="1" si="3"/>
        <v>33329123</v>
      </c>
      <c r="Y10" s="289">
        <f t="shared" ca="1" si="3"/>
        <v>33727730</v>
      </c>
      <c r="Z10" s="289">
        <f t="shared" ca="1" si="3"/>
        <v>34454156</v>
      </c>
      <c r="AA10" s="289">
        <f t="shared" ca="1" si="3"/>
        <v>34349969</v>
      </c>
      <c r="AB10" s="289">
        <f t="shared" ca="1" si="3"/>
        <v>34214339</v>
      </c>
      <c r="AC10" s="289">
        <f t="shared" ca="1" si="3"/>
        <v>34648678</v>
      </c>
      <c r="AD10" s="289">
        <f t="shared" ca="1" si="3"/>
        <v>35129160</v>
      </c>
      <c r="AE10" s="289">
        <f t="shared" ca="1" si="3"/>
        <v>35813397</v>
      </c>
      <c r="AF10" s="289">
        <f t="shared" ca="1" si="3"/>
        <v>36163344</v>
      </c>
      <c r="AG10" s="289">
        <f t="shared" ca="1" si="3"/>
        <v>36684421</v>
      </c>
      <c r="AH10" s="289">
        <f t="shared" ca="1" si="3"/>
        <v>37304729</v>
      </c>
      <c r="AI10" s="289">
        <f t="shared" ca="1" si="3"/>
        <v>37702660</v>
      </c>
      <c r="AJ10" s="289">
        <f t="shared" ca="1" si="3"/>
        <v>38535592</v>
      </c>
      <c r="AK10" s="289">
        <f t="shared" ca="1" si="4"/>
        <v>38956267</v>
      </c>
      <c r="AL10" s="289">
        <f t="shared" ca="1" si="4"/>
        <v>39115004</v>
      </c>
      <c r="AM10" s="289">
        <f t="shared" ca="1" si="4"/>
        <v>39562869</v>
      </c>
      <c r="AN10" s="320">
        <f t="shared" ca="1" si="5"/>
        <v>3.9472305174939069E-2</v>
      </c>
      <c r="AO10" s="320">
        <f t="shared" ca="1" si="6"/>
        <v>0.12424806828860802</v>
      </c>
      <c r="AP10" s="320">
        <f t="shared" ca="1" si="7"/>
        <v>0.11346254792314991</v>
      </c>
      <c r="AQ10" s="307"/>
      <c r="AR10" s="307"/>
      <c r="AS10" s="307"/>
      <c r="AT10" s="308" t="str">
        <f ca="1">IFERROR(AJ10/#REF!,"")</f>
        <v/>
      </c>
    </row>
    <row r="11" spans="1:46" x14ac:dyDescent="0.35">
      <c r="A11" s="91" t="s">
        <v>8</v>
      </c>
      <c r="B11" s="91" t="s">
        <v>35</v>
      </c>
      <c r="C11" s="289">
        <f>IFERROR(VLOOKUP(B11,'1'!$C$3:$S$100,13,FALSE),"")</f>
        <v>44500508</v>
      </c>
      <c r="D11" s="289">
        <f>IFERROR(VLOOKUP(B11,'2'!$C$3:$S$100,13,FALSE),"")</f>
        <v>44639149</v>
      </c>
      <c r="E11" s="289">
        <f t="shared" ca="1" si="2"/>
        <v>44856938</v>
      </c>
      <c r="F11" s="289">
        <f t="shared" ca="1" si="2"/>
        <v>44965718</v>
      </c>
      <c r="G11" s="289">
        <f t="shared" ca="1" si="2"/>
        <v>45256890</v>
      </c>
      <c r="H11" s="289">
        <f t="shared" ca="1" si="2"/>
        <v>45402570</v>
      </c>
      <c r="I11" s="289">
        <f t="shared" ca="1" si="2"/>
        <v>45431685</v>
      </c>
      <c r="J11" s="289">
        <f t="shared" ca="1" si="2"/>
        <v>45494860</v>
      </c>
      <c r="K11" s="289">
        <f t="shared" ca="1" si="2"/>
        <v>45593205</v>
      </c>
      <c r="L11" s="289">
        <f t="shared" ca="1" si="2"/>
        <v>45831608</v>
      </c>
      <c r="M11" s="289">
        <f t="shared" ca="1" si="2"/>
        <v>46304287</v>
      </c>
      <c r="N11" s="289">
        <f t="shared" ca="1" si="2"/>
        <v>46576513</v>
      </c>
      <c r="O11" s="289">
        <f t="shared" ca="1" si="2"/>
        <v>46824899</v>
      </c>
      <c r="P11" s="289">
        <f t="shared" ca="1" si="2"/>
        <v>47251202</v>
      </c>
      <c r="Q11" s="289">
        <f t="shared" ca="1" si="2"/>
        <v>47125002</v>
      </c>
      <c r="R11" s="289">
        <f t="shared" ca="1" si="2"/>
        <v>47171065</v>
      </c>
      <c r="S11" s="289">
        <f t="shared" ca="1" si="2"/>
        <v>48458435</v>
      </c>
      <c r="T11" s="289">
        <f t="shared" ca="1" si="2"/>
        <v>49233971</v>
      </c>
      <c r="U11" s="289">
        <f t="shared" ca="1" si="3"/>
        <v>49346167</v>
      </c>
      <c r="V11" s="289">
        <f t="shared" ca="1" si="3"/>
        <v>49686011</v>
      </c>
      <c r="W11" s="289">
        <f t="shared" ca="1" si="3"/>
        <v>49643403</v>
      </c>
      <c r="X11" s="289">
        <f t="shared" ca="1" si="3"/>
        <v>49755371</v>
      </c>
      <c r="Y11" s="289">
        <f t="shared" ca="1" si="3"/>
        <v>48665137</v>
      </c>
      <c r="Z11" s="289">
        <f t="shared" ca="1" si="3"/>
        <v>47055120</v>
      </c>
      <c r="AA11" s="289">
        <f t="shared" ca="1" si="3"/>
        <v>47396297</v>
      </c>
      <c r="AB11" s="289">
        <f t="shared" ca="1" si="3"/>
        <v>46297797</v>
      </c>
      <c r="AC11" s="289">
        <f t="shared" ca="1" si="3"/>
        <v>45315703</v>
      </c>
      <c r="AD11" s="289">
        <f t="shared" ca="1" si="3"/>
        <v>45111110</v>
      </c>
      <c r="AE11" s="289">
        <f t="shared" ca="1" si="3"/>
        <v>44929324</v>
      </c>
      <c r="AF11" s="289">
        <f t="shared" ca="1" si="3"/>
        <v>44779517</v>
      </c>
      <c r="AG11" s="289">
        <f t="shared" ca="1" si="3"/>
        <v>41126319</v>
      </c>
      <c r="AH11" s="289">
        <f t="shared" ca="1" si="3"/>
        <v>40503878</v>
      </c>
      <c r="AI11" s="289">
        <f t="shared" ca="1" si="3"/>
        <v>40001095</v>
      </c>
      <c r="AJ11" s="289">
        <f t="shared" ca="1" si="3"/>
        <v>39458415</v>
      </c>
      <c r="AK11" s="289">
        <f t="shared" ca="1" si="4"/>
        <v>39250483</v>
      </c>
      <c r="AL11" s="289">
        <f t="shared" ca="1" si="4"/>
        <v>38747535</v>
      </c>
      <c r="AM11" s="289">
        <f t="shared" ca="1" si="4"/>
        <v>36546639</v>
      </c>
      <c r="AN11" s="320">
        <f t="shared" ca="1" si="5"/>
        <v>3.9101479480780132E-2</v>
      </c>
      <c r="AO11" s="320">
        <f t="shared" ca="1" si="6"/>
        <v>-2.4579686721086791E-3</v>
      </c>
      <c r="AP11" s="320">
        <f t="shared" ca="1" si="7"/>
        <v>-0.14106447391784416</v>
      </c>
      <c r="AQ11" s="307"/>
      <c r="AR11" s="307"/>
      <c r="AS11" s="307"/>
      <c r="AT11" s="308" t="str">
        <f ca="1">IFERROR(AJ11/#REF!,"")</f>
        <v/>
      </c>
    </row>
    <row r="12" spans="1:46" x14ac:dyDescent="0.35">
      <c r="A12" s="91" t="s">
        <v>8</v>
      </c>
      <c r="B12" s="91" t="s">
        <v>13</v>
      </c>
      <c r="C12" s="289">
        <f>IFERROR(VLOOKUP(B12,'1'!$C$3:$S$100,13,FALSE),"")</f>
        <v>22536678</v>
      </c>
      <c r="D12" s="289">
        <f>IFERROR(VLOOKUP(B12,'2'!$C$3:$S$100,13,FALSE),"")</f>
        <v>23059908</v>
      </c>
      <c r="E12" s="289">
        <f t="shared" ca="1" si="2"/>
        <v>23530754</v>
      </c>
      <c r="F12" s="289">
        <f t="shared" ca="1" si="2"/>
        <v>23883034</v>
      </c>
      <c r="G12" s="289">
        <f t="shared" ca="1" si="2"/>
        <v>24228289</v>
      </c>
      <c r="H12" s="289">
        <f t="shared" ca="1" si="2"/>
        <v>24587521</v>
      </c>
      <c r="I12" s="289">
        <f t="shared" ca="1" si="2"/>
        <v>24983429</v>
      </c>
      <c r="J12" s="289">
        <f t="shared" ca="1" si="2"/>
        <v>25526683</v>
      </c>
      <c r="K12" s="289">
        <f t="shared" ca="1" si="2"/>
        <v>25797993</v>
      </c>
      <c r="L12" s="289">
        <f t="shared" ca="1" si="2"/>
        <v>26089134</v>
      </c>
      <c r="M12" s="289">
        <f t="shared" ca="1" si="2"/>
        <v>26514365</v>
      </c>
      <c r="N12" s="289">
        <f t="shared" ca="1" si="2"/>
        <v>27097025</v>
      </c>
      <c r="O12" s="289">
        <f t="shared" ca="1" si="2"/>
        <v>27626811</v>
      </c>
      <c r="P12" s="289">
        <f t="shared" ca="1" si="2"/>
        <v>28037247</v>
      </c>
      <c r="Q12" s="289">
        <f t="shared" ca="1" si="2"/>
        <v>28291903</v>
      </c>
      <c r="R12" s="289">
        <f t="shared" ca="1" si="2"/>
        <v>28656273</v>
      </c>
      <c r="S12" s="289">
        <f t="shared" ca="1" si="2"/>
        <v>29126232</v>
      </c>
      <c r="T12" s="289">
        <f t="shared" ca="1" si="2"/>
        <v>29407660</v>
      </c>
      <c r="U12" s="289">
        <f t="shared" ca="1" si="3"/>
        <v>29656410</v>
      </c>
      <c r="V12" s="289">
        <f t="shared" ca="1" si="3"/>
        <v>30106574</v>
      </c>
      <c r="W12" s="289">
        <f t="shared" ca="1" si="3"/>
        <v>30641864</v>
      </c>
      <c r="X12" s="289">
        <f t="shared" ca="1" si="3"/>
        <v>31219431</v>
      </c>
      <c r="Y12" s="289">
        <f t="shared" ca="1" si="3"/>
        <v>31786794</v>
      </c>
      <c r="Z12" s="289">
        <f t="shared" ca="1" si="3"/>
        <v>32424605</v>
      </c>
      <c r="AA12" s="289">
        <f t="shared" ca="1" si="3"/>
        <v>32961383</v>
      </c>
      <c r="AB12" s="289">
        <f t="shared" ca="1" si="3"/>
        <v>33603903</v>
      </c>
      <c r="AC12" s="289">
        <f t="shared" ca="1" si="3"/>
        <v>34269936</v>
      </c>
      <c r="AD12" s="289">
        <f t="shared" ca="1" si="3"/>
        <v>34607507</v>
      </c>
      <c r="AE12" s="289">
        <f t="shared" ca="1" si="3"/>
        <v>34461860</v>
      </c>
      <c r="AF12" s="289">
        <f t="shared" ca="1" si="3"/>
        <v>34427656</v>
      </c>
      <c r="AG12" s="289">
        <f t="shared" ca="1" si="3"/>
        <v>34441642</v>
      </c>
      <c r="AH12" s="289">
        <f t="shared" ca="1" si="3"/>
        <v>34536908</v>
      </c>
      <c r="AI12" s="289">
        <f t="shared" ca="1" si="3"/>
        <v>34608869</v>
      </c>
      <c r="AJ12" s="289">
        <f t="shared" ca="1" si="3"/>
        <v>34762324</v>
      </c>
      <c r="AK12" s="289">
        <f t="shared" ca="1" si="4"/>
        <v>34856409</v>
      </c>
      <c r="AL12" s="289">
        <f t="shared" ca="1" si="4"/>
        <v>34694454</v>
      </c>
      <c r="AM12" s="289">
        <f t="shared" ca="1" si="4"/>
        <v>34856978</v>
      </c>
      <c r="AN12" s="320">
        <f t="shared" ca="1" si="5"/>
        <v>3.5011375076578935E-2</v>
      </c>
      <c r="AO12" s="320">
        <f t="shared" ca="1" si="6"/>
        <v>0.13150112019103122</v>
      </c>
      <c r="AP12" s="320">
        <f t="shared" ca="1" si="7"/>
        <v>2.5123739771257814E-3</v>
      </c>
      <c r="AQ12" s="307"/>
      <c r="AR12" s="307"/>
      <c r="AS12" s="307"/>
      <c r="AT12" s="308" t="str">
        <f ca="1">IFERROR(AJ12/#REF!,"")</f>
        <v/>
      </c>
    </row>
    <row r="13" spans="1:46" x14ac:dyDescent="0.35">
      <c r="A13" s="91" t="s">
        <v>8</v>
      </c>
      <c r="B13" s="91" t="s">
        <v>31</v>
      </c>
      <c r="C13" s="289">
        <f>IFERROR(VLOOKUP(B13,'1'!$C$3:$S$100,13,FALSE),"")</f>
        <v>26592618</v>
      </c>
      <c r="D13" s="289">
        <f>IFERROR(VLOOKUP(B13,'2'!$C$3:$S$100,13,FALSE),"")</f>
        <v>26745992</v>
      </c>
      <c r="E13" s="289">
        <f t="shared" ca="1" si="2"/>
        <v>26961021</v>
      </c>
      <c r="F13" s="289">
        <f t="shared" ca="1" si="2"/>
        <v>27095159</v>
      </c>
      <c r="G13" s="289">
        <f t="shared" ca="1" si="2"/>
        <v>27241274</v>
      </c>
      <c r="H13" s="289">
        <f t="shared" ca="1" si="2"/>
        <v>27703669</v>
      </c>
      <c r="I13" s="289">
        <f t="shared" ca="1" si="2"/>
        <v>28168095</v>
      </c>
      <c r="J13" s="289">
        <f t="shared" ca="1" si="2"/>
        <v>28371703</v>
      </c>
      <c r="K13" s="289">
        <f t="shared" ca="1" si="2"/>
        <v>28656557</v>
      </c>
      <c r="L13" s="289">
        <f t="shared" ca="1" si="2"/>
        <v>28816092</v>
      </c>
      <c r="M13" s="289">
        <f t="shared" ca="1" si="2"/>
        <v>28928653</v>
      </c>
      <c r="N13" s="289">
        <f t="shared" ca="1" si="2"/>
        <v>29316010</v>
      </c>
      <c r="O13" s="289">
        <f t="shared" ca="1" si="2"/>
        <v>29042234</v>
      </c>
      <c r="P13" s="289">
        <f t="shared" ca="1" si="2"/>
        <v>31055145</v>
      </c>
      <c r="Q13" s="289">
        <f t="shared" ca="1" si="2"/>
        <v>31414438</v>
      </c>
      <c r="R13" s="289">
        <f t="shared" ca="1" si="2"/>
        <v>31850981</v>
      </c>
      <c r="S13" s="289">
        <f t="shared" ca="1" si="2"/>
        <v>32000371</v>
      </c>
      <c r="T13" s="289">
        <f t="shared" ca="1" si="2"/>
        <v>32286911</v>
      </c>
      <c r="U13" s="289">
        <f t="shared" ca="1" si="3"/>
        <v>32615297</v>
      </c>
      <c r="V13" s="289">
        <f t="shared" ca="1" si="3"/>
        <v>33122868</v>
      </c>
      <c r="W13" s="289">
        <f t="shared" ca="1" si="3"/>
        <v>33151076</v>
      </c>
      <c r="X13" s="289">
        <f t="shared" ca="1" si="3"/>
        <v>33037570</v>
      </c>
      <c r="Y13" s="289">
        <f t="shared" ca="1" si="3"/>
        <v>33303082</v>
      </c>
      <c r="Z13" s="289">
        <f t="shared" ca="1" si="3"/>
        <v>32155601</v>
      </c>
      <c r="AA13" s="289">
        <f t="shared" ca="1" si="3"/>
        <v>32192588</v>
      </c>
      <c r="AB13" s="289">
        <f t="shared" ca="1" si="3"/>
        <v>32243209</v>
      </c>
      <c r="AC13" s="289">
        <f t="shared" ca="1" si="3"/>
        <v>32269734</v>
      </c>
      <c r="AD13" s="289">
        <f t="shared" ca="1" si="3"/>
        <v>32289290</v>
      </c>
      <c r="AE13" s="289">
        <f t="shared" ca="1" si="3"/>
        <v>32302570</v>
      </c>
      <c r="AF13" s="289">
        <f t="shared" ca="1" si="3"/>
        <v>32356053</v>
      </c>
      <c r="AG13" s="289">
        <f t="shared" ca="1" si="3"/>
        <v>32475638</v>
      </c>
      <c r="AH13" s="289">
        <f t="shared" ca="1" si="3"/>
        <v>32568181</v>
      </c>
      <c r="AI13" s="289">
        <f t="shared" ca="1" si="3"/>
        <v>32680016</v>
      </c>
      <c r="AJ13" s="289">
        <f t="shared" ca="1" si="3"/>
        <v>32899596</v>
      </c>
      <c r="AK13" s="289">
        <f t="shared" ca="1" si="4"/>
        <v>32975066</v>
      </c>
      <c r="AL13" s="289">
        <f t="shared" ca="1" si="4"/>
        <v>33020751</v>
      </c>
      <c r="AM13" s="289">
        <f t="shared" ca="1" si="4"/>
        <v>33140182</v>
      </c>
      <c r="AN13" s="320">
        <f t="shared" ca="1" si="5"/>
        <v>3.3322383415266284E-2</v>
      </c>
      <c r="AO13" s="320">
        <f t="shared" ca="1" si="6"/>
        <v>9.5639126468349822E-3</v>
      </c>
      <c r="AP13" s="320">
        <f t="shared" ca="1" si="7"/>
        <v>2.2653362771370977E-2</v>
      </c>
      <c r="AQ13" s="307"/>
      <c r="AR13" s="307"/>
      <c r="AS13" s="307"/>
      <c r="AT13" s="308" t="str">
        <f ca="1">IFERROR(AJ13/#REF!,"")</f>
        <v/>
      </c>
    </row>
    <row r="14" spans="1:46" x14ac:dyDescent="0.35">
      <c r="A14" s="91" t="s">
        <v>8</v>
      </c>
      <c r="B14" s="91" t="s">
        <v>10</v>
      </c>
      <c r="C14" s="289">
        <f>IFERROR(VLOOKUP(B14,'1'!$C$3:$S$100,13,FALSE),"")</f>
        <v>36787344</v>
      </c>
      <c r="D14" s="289">
        <f>IFERROR(VLOOKUP(B14,'2'!$C$3:$S$100,13,FALSE),"")</f>
        <v>36654493</v>
      </c>
      <c r="E14" s="289">
        <f t="shared" ca="1" si="2"/>
        <v>36655920</v>
      </c>
      <c r="F14" s="289">
        <f t="shared" ca="1" si="2"/>
        <v>36751248</v>
      </c>
      <c r="G14" s="289">
        <f t="shared" ca="1" si="2"/>
        <v>36983226</v>
      </c>
      <c r="H14" s="289">
        <f t="shared" ca="1" si="2"/>
        <v>36545077</v>
      </c>
      <c r="I14" s="289">
        <f t="shared" ca="1" si="2"/>
        <v>35712273</v>
      </c>
      <c r="J14" s="289">
        <f t="shared" ca="1" si="2"/>
        <v>35594187</v>
      </c>
      <c r="K14" s="289">
        <f t="shared" ca="1" si="2"/>
        <v>35633467</v>
      </c>
      <c r="L14" s="289">
        <f t="shared" ca="1" si="2"/>
        <v>35709144</v>
      </c>
      <c r="M14" s="289">
        <f t="shared" ca="1" si="2"/>
        <v>35813731</v>
      </c>
      <c r="N14" s="289">
        <f t="shared" ca="1" si="2"/>
        <v>32505167</v>
      </c>
      <c r="O14" s="289">
        <f t="shared" ca="1" si="2"/>
        <v>32681104</v>
      </c>
      <c r="P14" s="289">
        <f t="shared" ca="1" si="2"/>
        <v>32622979</v>
      </c>
      <c r="Q14" s="289">
        <f t="shared" ca="1" si="2"/>
        <v>32750633</v>
      </c>
      <c r="R14" s="289">
        <f t="shared" ca="1" si="2"/>
        <v>32604496</v>
      </c>
      <c r="S14" s="289">
        <f t="shared" ca="1" si="2"/>
        <v>32635119</v>
      </c>
      <c r="T14" s="289">
        <f t="shared" ca="1" si="2"/>
        <v>32592862</v>
      </c>
      <c r="U14" s="289">
        <f t="shared" ca="1" si="3"/>
        <v>32367490</v>
      </c>
      <c r="V14" s="289">
        <f t="shared" ca="1" si="3"/>
        <v>32510075</v>
      </c>
      <c r="W14" s="289">
        <f t="shared" ca="1" si="3"/>
        <v>32606520</v>
      </c>
      <c r="X14" s="289">
        <f t="shared" ca="1" si="3"/>
        <v>32816106</v>
      </c>
      <c r="Y14" s="289">
        <f t="shared" ca="1" si="3"/>
        <v>32501109</v>
      </c>
      <c r="Z14" s="289">
        <f t="shared" ca="1" si="3"/>
        <v>32481406</v>
      </c>
      <c r="AA14" s="289">
        <f t="shared" ca="1" si="3"/>
        <v>32435823</v>
      </c>
      <c r="AB14" s="289">
        <f t="shared" ca="1" si="3"/>
        <v>32321045</v>
      </c>
      <c r="AC14" s="289">
        <f t="shared" ca="1" si="3"/>
        <v>32311395</v>
      </c>
      <c r="AD14" s="289">
        <f t="shared" ca="1" si="3"/>
        <v>32216763</v>
      </c>
      <c r="AE14" s="289">
        <f t="shared" ca="1" si="3"/>
        <v>32215894</v>
      </c>
      <c r="AF14" s="289">
        <f t="shared" ca="1" si="3"/>
        <v>32064590</v>
      </c>
      <c r="AG14" s="289">
        <f t="shared" ca="1" si="3"/>
        <v>32171188</v>
      </c>
      <c r="AH14" s="289">
        <f t="shared" ca="1" si="3"/>
        <v>32047827</v>
      </c>
      <c r="AI14" s="289">
        <f t="shared" ca="1" si="3"/>
        <v>31972238</v>
      </c>
      <c r="AJ14" s="289">
        <f t="shared" ca="1" si="3"/>
        <v>34156827</v>
      </c>
      <c r="AK14" s="289">
        <f t="shared" ca="1" si="4"/>
        <v>31734549</v>
      </c>
      <c r="AL14" s="289">
        <f t="shared" ca="1" si="4"/>
        <v>31819602</v>
      </c>
      <c r="AM14" s="289">
        <f t="shared" ca="1" si="4"/>
        <v>31847642</v>
      </c>
      <c r="AN14" s="320">
        <f t="shared" ca="1" si="5"/>
        <v>3.2110262360937038E-2</v>
      </c>
      <c r="AO14" s="320">
        <f t="shared" ca="1" si="6"/>
        <v>-3.7752462114427621E-3</v>
      </c>
      <c r="AP14" s="320">
        <f t="shared" ca="1" si="7"/>
        <v>-1.2327774829519633E-2</v>
      </c>
      <c r="AQ14" s="307"/>
      <c r="AR14" s="307"/>
      <c r="AS14" s="307"/>
      <c r="AT14" s="308" t="str">
        <f ca="1">IFERROR(AJ14/#REF!,"")</f>
        <v/>
      </c>
    </row>
    <row r="15" spans="1:46" x14ac:dyDescent="0.35">
      <c r="A15" s="91" t="s">
        <v>8</v>
      </c>
      <c r="B15" s="112" t="s">
        <v>69</v>
      </c>
      <c r="C15" s="289">
        <f>IFERROR(VLOOKUP(B15,'1'!$C$3:$S$100,13,FALSE),"")</f>
        <v>66171234</v>
      </c>
      <c r="D15" s="289">
        <f>IFERROR(VLOOKUP(B15,'2'!$C$3:$S$100,13,FALSE),"")</f>
        <v>61140286</v>
      </c>
      <c r="E15" s="289">
        <f t="shared" ca="1" si="2"/>
        <v>36619887</v>
      </c>
      <c r="F15" s="289">
        <f t="shared" ca="1" si="2"/>
        <v>36856402</v>
      </c>
      <c r="G15" s="289">
        <f t="shared" ca="1" si="2"/>
        <v>37013451</v>
      </c>
      <c r="H15" s="289">
        <f t="shared" ca="1" si="2"/>
        <v>37239918</v>
      </c>
      <c r="I15" s="289">
        <f t="shared" ca="1" si="2"/>
        <v>38074943</v>
      </c>
      <c r="J15" s="289">
        <f t="shared" ca="1" si="2"/>
        <v>37559643</v>
      </c>
      <c r="K15" s="289">
        <f t="shared" ca="1" si="2"/>
        <v>37703540</v>
      </c>
      <c r="L15" s="289">
        <f t="shared" ca="1" si="2"/>
        <v>37800341</v>
      </c>
      <c r="M15" s="289">
        <f t="shared" ca="1" si="2"/>
        <v>37865011</v>
      </c>
      <c r="N15" s="289">
        <f t="shared" ca="1" si="2"/>
        <v>37783416</v>
      </c>
      <c r="O15" s="289">
        <f t="shared" ca="1" si="2"/>
        <v>37850239</v>
      </c>
      <c r="P15" s="289">
        <f t="shared" ca="1" si="2"/>
        <v>37907439</v>
      </c>
      <c r="Q15" s="289">
        <f t="shared" ca="1" si="2"/>
        <v>37946000</v>
      </c>
      <c r="R15" s="289">
        <f t="shared" ca="1" si="2"/>
        <v>38022928</v>
      </c>
      <c r="S15" s="289">
        <f t="shared" ca="1" si="2"/>
        <v>38085853</v>
      </c>
      <c r="T15" s="289">
        <f t="shared" ca="1" si="2"/>
        <v>38194741</v>
      </c>
      <c r="U15" s="289">
        <f t="shared" ca="1" si="3"/>
        <v>32116534</v>
      </c>
      <c r="V15" s="289">
        <f t="shared" ca="1" si="3"/>
        <v>32155273</v>
      </c>
      <c r="W15" s="289">
        <f t="shared" ca="1" si="3"/>
        <v>32186420</v>
      </c>
      <c r="X15" s="289">
        <f t="shared" ca="1" si="3"/>
        <v>32218748</v>
      </c>
      <c r="Y15" s="289">
        <f t="shared" ca="1" si="3"/>
        <v>32249647</v>
      </c>
      <c r="Z15" s="289">
        <f t="shared" ca="1" si="3"/>
        <v>32303762</v>
      </c>
      <c r="AA15" s="289">
        <f t="shared" ca="1" si="3"/>
        <v>32348692</v>
      </c>
      <c r="AB15" s="289">
        <f t="shared" ca="1" si="3"/>
        <v>32326389</v>
      </c>
      <c r="AC15" s="289">
        <f t="shared" ca="1" si="3"/>
        <v>32299494</v>
      </c>
      <c r="AD15" s="289">
        <f t="shared" ca="1" si="3"/>
        <v>32285282</v>
      </c>
      <c r="AE15" s="289">
        <f t="shared" ca="1" si="3"/>
        <v>32278975</v>
      </c>
      <c r="AF15" s="289">
        <f t="shared" ca="1" si="3"/>
        <v>32264225</v>
      </c>
      <c r="AG15" s="289">
        <f t="shared" ca="1" si="3"/>
        <v>30620714</v>
      </c>
      <c r="AH15" s="289">
        <f t="shared" ca="1" si="3"/>
        <v>30616951</v>
      </c>
      <c r="AI15" s="289">
        <f t="shared" ca="1" si="3"/>
        <v>30614013</v>
      </c>
      <c r="AJ15" s="289">
        <f t="shared" ca="1" si="3"/>
        <v>30610727</v>
      </c>
      <c r="AK15" s="289">
        <f t="shared" ca="1" si="4"/>
        <v>30608105</v>
      </c>
      <c r="AL15" s="289">
        <f t="shared" ca="1" si="4"/>
        <v>30605276</v>
      </c>
      <c r="AM15" s="289">
        <f t="shared" ca="1" si="4"/>
        <v>30602679</v>
      </c>
      <c r="AN15" s="320">
        <f t="shared" ca="1" si="5"/>
        <v>3.0884843939559318E-2</v>
      </c>
      <c r="AO15" s="320">
        <f t="shared" ca="1" si="6"/>
        <v>-0.15041361359651206</v>
      </c>
      <c r="AP15" s="320">
        <f t="shared" ca="1" si="7"/>
        <v>-5.2036280804361512E-2</v>
      </c>
      <c r="AQ15" s="307"/>
      <c r="AR15" s="307"/>
      <c r="AS15" s="307"/>
      <c r="AT15" s="308" t="str">
        <f ca="1">IFERROR(AJ15/#REF!,"")</f>
        <v/>
      </c>
    </row>
    <row r="16" spans="1:46" x14ac:dyDescent="0.35">
      <c r="A16" s="91" t="s">
        <v>6</v>
      </c>
      <c r="B16" s="91" t="s">
        <v>49</v>
      </c>
      <c r="C16" s="289">
        <f>IFERROR(VLOOKUP(B16,'1'!$C$3:$S$100,13,FALSE),"")</f>
        <v>29603857</v>
      </c>
      <c r="D16" s="289">
        <f>IFERROR(VLOOKUP(B16,'2'!$C$3:$S$100,13,FALSE),"")</f>
        <v>29913806</v>
      </c>
      <c r="E16" s="289">
        <f t="shared" ca="1" si="2"/>
        <v>30197222</v>
      </c>
      <c r="F16" s="289">
        <f t="shared" ca="1" si="2"/>
        <v>30407359</v>
      </c>
      <c r="G16" s="289">
        <f t="shared" ca="1" si="2"/>
        <v>28963920</v>
      </c>
      <c r="H16" s="289">
        <f t="shared" ca="1" si="2"/>
        <v>27038530</v>
      </c>
      <c r="I16" s="289">
        <f t="shared" ca="1" si="2"/>
        <v>27305718</v>
      </c>
      <c r="J16" s="289">
        <f t="shared" ca="1" si="2"/>
        <v>27556286</v>
      </c>
      <c r="K16" s="289">
        <f t="shared" ca="1" si="2"/>
        <v>27340402</v>
      </c>
      <c r="L16" s="289">
        <f t="shared" ca="1" si="2"/>
        <v>27369834</v>
      </c>
      <c r="M16" s="289">
        <f t="shared" ca="1" si="2"/>
        <v>27727499</v>
      </c>
      <c r="N16" s="289">
        <f t="shared" ca="1" si="2"/>
        <v>27742934</v>
      </c>
      <c r="O16" s="289">
        <f t="shared" ca="1" si="2"/>
        <v>28029550</v>
      </c>
      <c r="P16" s="289">
        <f t="shared" ca="1" si="2"/>
        <v>28316825</v>
      </c>
      <c r="Q16" s="289">
        <f t="shared" ca="1" si="2"/>
        <v>28360519</v>
      </c>
      <c r="R16" s="289">
        <f t="shared" ca="1" si="2"/>
        <v>28245823</v>
      </c>
      <c r="S16" s="289">
        <f t="shared" ca="1" si="2"/>
        <v>28565416</v>
      </c>
      <c r="T16" s="289">
        <f t="shared" ca="1" si="2"/>
        <v>28431599</v>
      </c>
      <c r="U16" s="289">
        <f t="shared" ca="1" si="3"/>
        <v>28731310</v>
      </c>
      <c r="V16" s="289">
        <f t="shared" ca="1" si="3"/>
        <v>29296351</v>
      </c>
      <c r="W16" s="289">
        <f t="shared" ca="1" si="3"/>
        <v>29438355</v>
      </c>
      <c r="X16" s="289">
        <f t="shared" ca="1" si="3"/>
        <v>29275304</v>
      </c>
      <c r="Y16" s="289">
        <f t="shared" ca="1" si="3"/>
        <v>28858313</v>
      </c>
      <c r="Z16" s="289">
        <f t="shared" ca="1" si="3"/>
        <v>29324324</v>
      </c>
      <c r="AA16" s="289">
        <f t="shared" ca="1" si="3"/>
        <v>28716820</v>
      </c>
      <c r="AB16" s="289">
        <f t="shared" ca="1" si="3"/>
        <v>29024107</v>
      </c>
      <c r="AC16" s="289">
        <f t="shared" ca="1" si="3"/>
        <v>29265688</v>
      </c>
      <c r="AD16" s="289">
        <f t="shared" ca="1" si="3"/>
        <v>29024244</v>
      </c>
      <c r="AE16" s="289">
        <f t="shared" ca="1" si="3"/>
        <v>28627001</v>
      </c>
      <c r="AF16" s="289">
        <f t="shared" ca="1" si="3"/>
        <v>28707297</v>
      </c>
      <c r="AG16" s="289">
        <f t="shared" ca="1" si="3"/>
        <v>28970900</v>
      </c>
      <c r="AH16" s="289">
        <f t="shared" ca="1" si="3"/>
        <v>29574663</v>
      </c>
      <c r="AI16" s="289">
        <f t="shared" ca="1" si="3"/>
        <v>29986420</v>
      </c>
      <c r="AJ16" s="289">
        <f t="shared" ca="1" si="3"/>
        <v>30178225</v>
      </c>
      <c r="AK16" s="289">
        <f t="shared" ca="1" si="4"/>
        <v>27020639</v>
      </c>
      <c r="AL16" s="289">
        <f t="shared" ca="1" si="4"/>
        <v>28178425</v>
      </c>
      <c r="AM16" s="289">
        <f t="shared" ca="1" si="4"/>
        <v>28256084</v>
      </c>
      <c r="AN16" s="320">
        <f t="shared" ca="1" si="5"/>
        <v>2.8435824548276475E-2</v>
      </c>
      <c r="AO16" s="320">
        <f t="shared" ca="1" si="6"/>
        <v>3.8182672177758725E-2</v>
      </c>
      <c r="AP16" s="320">
        <f t="shared" ca="1" si="7"/>
        <v>-2.9141809860749546E-2</v>
      </c>
      <c r="AQ16" s="307"/>
      <c r="AR16" s="307"/>
      <c r="AS16" s="307"/>
      <c r="AT16" s="308" t="str">
        <f ca="1">IFERROR(AJ16/#REF!,"")</f>
        <v/>
      </c>
    </row>
    <row r="17" spans="1:46" x14ac:dyDescent="0.35">
      <c r="A17" s="91" t="s">
        <v>6</v>
      </c>
      <c r="B17" s="99" t="s">
        <v>66</v>
      </c>
      <c r="C17" s="289">
        <f>IFERROR(VLOOKUP(B17,'1'!$C$3:$S$100,13,FALSE),"")</f>
        <v>4075835</v>
      </c>
      <c r="D17" s="289">
        <f>IFERROR(VLOOKUP(B17,'2'!$C$3:$S$100,13,FALSE),"")</f>
        <v>4496253</v>
      </c>
      <c r="E17" s="289">
        <f t="shared" ca="1" si="2"/>
        <v>4788986</v>
      </c>
      <c r="F17" s="289">
        <f t="shared" ca="1" si="2"/>
        <v>5112794</v>
      </c>
      <c r="G17" s="289">
        <f t="shared" ca="1" si="2"/>
        <v>0</v>
      </c>
      <c r="H17" s="289">
        <f t="shared" ca="1" si="2"/>
        <v>0</v>
      </c>
      <c r="I17" s="289">
        <f t="shared" ca="1" si="2"/>
        <v>6116946</v>
      </c>
      <c r="J17" s="289">
        <f t="shared" ca="1" si="2"/>
        <v>6558032</v>
      </c>
      <c r="K17" s="289">
        <f t="shared" ca="1" si="2"/>
        <v>7037102</v>
      </c>
      <c r="L17" s="289">
        <f t="shared" ca="1" si="2"/>
        <v>7763562</v>
      </c>
      <c r="M17" s="289">
        <f t="shared" ca="1" si="2"/>
        <v>8264248</v>
      </c>
      <c r="N17" s="289">
        <f t="shared" ca="1" si="2"/>
        <v>8771964</v>
      </c>
      <c r="O17" s="289">
        <f t="shared" ca="1" si="2"/>
        <v>8884477</v>
      </c>
      <c r="P17" s="289">
        <f t="shared" ca="1" si="2"/>
        <v>9242521</v>
      </c>
      <c r="Q17" s="289">
        <f t="shared" ca="1" si="2"/>
        <v>9719920</v>
      </c>
      <c r="R17" s="289">
        <f t="shared" ca="1" si="2"/>
        <v>10097269</v>
      </c>
      <c r="S17" s="289">
        <f t="shared" ca="1" si="2"/>
        <v>10464947</v>
      </c>
      <c r="T17" s="289">
        <f t="shared" ca="1" si="2"/>
        <v>10860553</v>
      </c>
      <c r="U17" s="289">
        <f t="shared" ca="1" si="3"/>
        <v>11278715</v>
      </c>
      <c r="V17" s="289">
        <f t="shared" ca="1" si="3"/>
        <v>12215005</v>
      </c>
      <c r="W17" s="289">
        <f t="shared" ca="1" si="3"/>
        <v>12668916</v>
      </c>
      <c r="X17" s="289">
        <f t="shared" ca="1" si="3"/>
        <v>13094570</v>
      </c>
      <c r="Y17" s="289">
        <f t="shared" ca="1" si="3"/>
        <v>13587491</v>
      </c>
      <c r="Z17" s="289">
        <f t="shared" ca="1" si="3"/>
        <v>13695959</v>
      </c>
      <c r="AA17" s="289">
        <f t="shared" ca="1" si="3"/>
        <v>14229987</v>
      </c>
      <c r="AB17" s="289">
        <f t="shared" ca="1" si="3"/>
        <v>14802888</v>
      </c>
      <c r="AC17" s="289">
        <f t="shared" ca="1" si="3"/>
        <v>15412517</v>
      </c>
      <c r="AD17" s="289">
        <f t="shared" ca="1" si="3"/>
        <v>15836363</v>
      </c>
      <c r="AE17" s="289">
        <f t="shared" ca="1" si="3"/>
        <v>16353298</v>
      </c>
      <c r="AF17" s="289">
        <f t="shared" ca="1" si="3"/>
        <v>17469059</v>
      </c>
      <c r="AG17" s="289">
        <f t="shared" ca="1" si="3"/>
        <v>18062909</v>
      </c>
      <c r="AH17" s="289">
        <f t="shared" ca="1" si="3"/>
        <v>18829384</v>
      </c>
      <c r="AI17" s="289">
        <f t="shared" ca="1" si="3"/>
        <v>19624453</v>
      </c>
      <c r="AJ17" s="289">
        <f t="shared" ca="1" si="3"/>
        <v>20519546</v>
      </c>
      <c r="AK17" s="289">
        <f t="shared" ca="1" si="4"/>
        <v>21156486</v>
      </c>
      <c r="AL17" s="289">
        <f t="shared" ca="1" si="4"/>
        <v>21861433</v>
      </c>
      <c r="AM17" s="289">
        <f t="shared" ca="1" si="4"/>
        <v>22687936</v>
      </c>
      <c r="AN17" s="320">
        <f t="shared" ca="1" si="5"/>
        <v>2.2061129149762677E-2</v>
      </c>
      <c r="AO17" s="320">
        <f t="shared" ca="1" si="6"/>
        <v>0.35640231036728842</v>
      </c>
      <c r="AP17" s="320">
        <f t="shared" ca="1" si="7"/>
        <v>0.38045793721702381</v>
      </c>
      <c r="AQ17" s="307"/>
      <c r="AR17" s="307"/>
      <c r="AS17" s="307"/>
      <c r="AT17" s="308" t="str">
        <f ca="1">IFERROR(AJ17/#REF!,"")</f>
        <v/>
      </c>
    </row>
    <row r="18" spans="1:46" x14ac:dyDescent="0.35">
      <c r="A18" s="91" t="s">
        <v>6</v>
      </c>
      <c r="B18" s="91" t="s">
        <v>37</v>
      </c>
      <c r="C18" s="289">
        <f>IFERROR(VLOOKUP(B18,'1'!$C$3:$S$100,13,FALSE),"")</f>
        <v>20245755</v>
      </c>
      <c r="D18" s="289">
        <f>IFERROR(VLOOKUP(B18,'2'!$C$3:$S$100,13,FALSE),"")</f>
        <v>20309049</v>
      </c>
      <c r="E18" s="289">
        <f t="shared" ca="1" si="2"/>
        <v>20508718</v>
      </c>
      <c r="F18" s="289">
        <f t="shared" ca="1" si="2"/>
        <v>14617281</v>
      </c>
      <c r="G18" s="289">
        <f t="shared" ca="1" si="2"/>
        <v>14770053</v>
      </c>
      <c r="H18" s="289">
        <f t="shared" ca="1" si="2"/>
        <v>14886914</v>
      </c>
      <c r="I18" s="289">
        <f t="shared" ca="1" si="2"/>
        <v>15101912</v>
      </c>
      <c r="J18" s="289">
        <f t="shared" ca="1" si="2"/>
        <v>15263223</v>
      </c>
      <c r="K18" s="289">
        <f t="shared" ca="1" si="2"/>
        <v>15445034</v>
      </c>
      <c r="L18" s="289">
        <f t="shared" ca="1" si="2"/>
        <v>15580464</v>
      </c>
      <c r="M18" s="289">
        <f t="shared" ca="1" si="2"/>
        <v>15742911</v>
      </c>
      <c r="N18" s="289">
        <f t="shared" ca="1" si="2"/>
        <v>15959037</v>
      </c>
      <c r="O18" s="289">
        <f t="shared" ca="1" si="2"/>
        <v>16102621</v>
      </c>
      <c r="P18" s="289">
        <f t="shared" ca="1" si="2"/>
        <v>16291382</v>
      </c>
      <c r="Q18" s="289">
        <f t="shared" ca="1" si="2"/>
        <v>16460769</v>
      </c>
      <c r="R18" s="289">
        <f t="shared" ca="1" si="2"/>
        <v>16635816</v>
      </c>
      <c r="S18" s="289">
        <f t="shared" ca="1" si="2"/>
        <v>16848672</v>
      </c>
      <c r="T18" s="289">
        <f t="shared" ca="1" si="2"/>
        <v>17030045</v>
      </c>
      <c r="U18" s="289">
        <f t="shared" ca="1" si="3"/>
        <v>17215644</v>
      </c>
      <c r="V18" s="289">
        <f t="shared" ca="1" si="3"/>
        <v>17485684</v>
      </c>
      <c r="W18" s="289">
        <f t="shared" ca="1" si="3"/>
        <v>17847007</v>
      </c>
      <c r="X18" s="289">
        <f t="shared" ca="1" si="3"/>
        <v>18052283</v>
      </c>
      <c r="Y18" s="289">
        <f t="shared" ca="1" si="3"/>
        <v>18359700</v>
      </c>
      <c r="Z18" s="289">
        <f t="shared" ca="1" si="3"/>
        <v>18600057</v>
      </c>
      <c r="AA18" s="289">
        <f t="shared" ca="1" si="3"/>
        <v>17885133</v>
      </c>
      <c r="AB18" s="289">
        <f t="shared" ca="1" si="3"/>
        <v>18166090</v>
      </c>
      <c r="AC18" s="289">
        <f t="shared" ca="1" si="3"/>
        <v>18163069</v>
      </c>
      <c r="AD18" s="289">
        <f t="shared" ca="1" si="3"/>
        <v>18336099</v>
      </c>
      <c r="AE18" s="289">
        <f t="shared" ca="1" si="3"/>
        <v>18545083</v>
      </c>
      <c r="AF18" s="289">
        <f t="shared" ca="1" si="3"/>
        <v>18761988</v>
      </c>
      <c r="AG18" s="289">
        <f t="shared" ca="1" si="3"/>
        <v>19001036</v>
      </c>
      <c r="AH18" s="289">
        <f t="shared" ca="1" si="3"/>
        <v>19337496</v>
      </c>
      <c r="AI18" s="289">
        <f t="shared" ca="1" si="3"/>
        <v>19600172</v>
      </c>
      <c r="AJ18" s="289">
        <f t="shared" ca="1" si="3"/>
        <v>19875176</v>
      </c>
      <c r="AK18" s="289">
        <f t="shared" ca="1" si="4"/>
        <v>20135678</v>
      </c>
      <c r="AL18" s="289">
        <f t="shared" ca="1" si="4"/>
        <v>20478463</v>
      </c>
      <c r="AM18" s="289">
        <f t="shared" ca="1" si="4"/>
        <v>17767446</v>
      </c>
      <c r="AN18" s="320">
        <f t="shared" ca="1" si="5"/>
        <v>2.0665526227472666E-2</v>
      </c>
      <c r="AO18" s="320">
        <f t="shared" ca="1" si="6"/>
        <v>0.11807301787901481</v>
      </c>
      <c r="AP18" s="320">
        <f t="shared" ca="1" si="7"/>
        <v>0.1168385925490476</v>
      </c>
      <c r="AQ18" s="307"/>
      <c r="AR18" s="307"/>
      <c r="AS18" s="307"/>
      <c r="AT18" s="308" t="str">
        <f ca="1">IFERROR(AJ18/#REF!,"")</f>
        <v/>
      </c>
    </row>
    <row r="19" spans="1:46" x14ac:dyDescent="0.35">
      <c r="A19" s="91" t="s">
        <v>6</v>
      </c>
      <c r="B19" s="113" t="s">
        <v>40</v>
      </c>
      <c r="C19" s="289">
        <f>IFERROR(VLOOKUP(B19,'1'!$C$3:$S$100,13,FALSE),"")</f>
        <v>11917624</v>
      </c>
      <c r="D19" s="289">
        <f>IFERROR(VLOOKUP(B19,'2'!$C$3:$S$100,13,FALSE),"")</f>
        <v>12105122</v>
      </c>
      <c r="E19" s="289">
        <f t="shared" ca="1" si="2"/>
        <v>12264810</v>
      </c>
      <c r="F19" s="289">
        <f t="shared" ca="1" si="2"/>
        <v>12382388</v>
      </c>
      <c r="G19" s="289">
        <f t="shared" ca="1" si="2"/>
        <v>12523886</v>
      </c>
      <c r="H19" s="289">
        <f t="shared" ca="1" si="2"/>
        <v>12651775</v>
      </c>
      <c r="I19" s="289">
        <f t="shared" ca="1" si="2"/>
        <v>12784888</v>
      </c>
      <c r="J19" s="289">
        <f t="shared" ca="1" si="2"/>
        <v>12915821</v>
      </c>
      <c r="K19" s="289">
        <f t="shared" ca="1" si="2"/>
        <v>13037906</v>
      </c>
      <c r="L19" s="289">
        <f t="shared" ca="1" si="2"/>
        <v>13155196</v>
      </c>
      <c r="M19" s="289">
        <f t="shared" ca="1" si="2"/>
        <v>13170703</v>
      </c>
      <c r="N19" s="289">
        <f t="shared" ca="1" si="2"/>
        <v>13196639</v>
      </c>
      <c r="O19" s="289">
        <f t="shared" ca="1" si="2"/>
        <v>13271463</v>
      </c>
      <c r="P19" s="289">
        <f t="shared" ca="1" si="2"/>
        <v>13296825</v>
      </c>
      <c r="Q19" s="289">
        <f t="shared" ca="1" si="2"/>
        <v>13377060</v>
      </c>
      <c r="R19" s="289">
        <f t="shared" ca="1" si="2"/>
        <v>13427212</v>
      </c>
      <c r="S19" s="289">
        <f t="shared" ca="1" si="2"/>
        <v>13464186</v>
      </c>
      <c r="T19" s="289">
        <f t="shared" ref="O19:AD34" ca="1" si="8">IFERROR(VLOOKUP($B19,INDIRECT("'" &amp; T$2 &amp; "'!$C$3:$R$100"),9,FALSE),"")</f>
        <v>13572986</v>
      </c>
      <c r="U19" s="289">
        <f t="shared" ca="1" si="8"/>
        <v>13696497</v>
      </c>
      <c r="V19" s="289">
        <f t="shared" ca="1" si="8"/>
        <v>13824701</v>
      </c>
      <c r="W19" s="289">
        <f t="shared" ca="1" si="8"/>
        <v>13897125</v>
      </c>
      <c r="X19" s="289">
        <f t="shared" ca="1" si="8"/>
        <v>13413549</v>
      </c>
      <c r="Y19" s="289">
        <f t="shared" ca="1" si="3"/>
        <v>13532409</v>
      </c>
      <c r="Z19" s="289">
        <f t="shared" ca="1" si="3"/>
        <v>13567181</v>
      </c>
      <c r="AA19" s="289">
        <f t="shared" ca="1" si="3"/>
        <v>13616903</v>
      </c>
      <c r="AB19" s="289">
        <f t="shared" ca="1" si="3"/>
        <v>13523696</v>
      </c>
      <c r="AC19" s="289">
        <f t="shared" ca="1" si="3"/>
        <v>13586801</v>
      </c>
      <c r="AD19" s="289">
        <f t="shared" ca="1" si="3"/>
        <v>13667691</v>
      </c>
      <c r="AE19" s="289">
        <f t="shared" ca="1" si="3"/>
        <v>13709988</v>
      </c>
      <c r="AF19" s="289">
        <f t="shared" ca="1" si="3"/>
        <v>13808105</v>
      </c>
      <c r="AG19" s="289">
        <f t="shared" ca="1" si="3"/>
        <v>13925267</v>
      </c>
      <c r="AH19" s="289">
        <f t="shared" ca="1" si="3"/>
        <v>14140607</v>
      </c>
      <c r="AI19" s="289">
        <f t="shared" ca="1" si="3"/>
        <v>14280474</v>
      </c>
      <c r="AJ19" s="289">
        <f t="shared" ca="1" si="3"/>
        <v>14313361</v>
      </c>
      <c r="AK19" s="289">
        <f t="shared" ca="1" si="4"/>
        <v>14032269</v>
      </c>
      <c r="AL19" s="289">
        <f t="shared" ca="1" si="4"/>
        <v>14022969</v>
      </c>
      <c r="AM19" s="289">
        <f t="shared" ca="1" si="4"/>
        <v>13998450</v>
      </c>
      <c r="AN19" s="320">
        <f t="shared" ca="1" si="5"/>
        <v>1.415106366413027E-2</v>
      </c>
      <c r="AO19" s="320">
        <f t="shared" ca="1" si="6"/>
        <v>1.0424278696128386E-2</v>
      </c>
      <c r="AP19" s="320">
        <f t="shared" ca="1" si="7"/>
        <v>2.5994002937292038E-2</v>
      </c>
      <c r="AQ19" s="307"/>
      <c r="AR19" s="307"/>
      <c r="AS19" s="307"/>
      <c r="AT19" s="308" t="str">
        <f ca="1">IFERROR(AJ19/#REF!,"")</f>
        <v/>
      </c>
    </row>
    <row r="20" spans="1:46" x14ac:dyDescent="0.35">
      <c r="A20" s="91" t="s">
        <v>6</v>
      </c>
      <c r="B20" s="91" t="s">
        <v>20</v>
      </c>
      <c r="C20" s="289">
        <f>IFERROR(VLOOKUP(B20,'1'!$C$3:$S$100,13,FALSE),"")</f>
        <v>9943182</v>
      </c>
      <c r="D20" s="289">
        <f>IFERROR(VLOOKUP(B20,'2'!$C$3:$S$100,13,FALSE),"")</f>
        <v>10216668</v>
      </c>
      <c r="E20" s="289">
        <f t="shared" ref="E20:T35" ca="1" si="9">IFERROR(VLOOKUP($B20,INDIRECT("'" &amp; E$2 &amp; "'!$C$3:$R$100"),9,FALSE),"")</f>
        <v>11129386</v>
      </c>
      <c r="F20" s="289">
        <f t="shared" ca="1" si="9"/>
        <v>11406240</v>
      </c>
      <c r="G20" s="289">
        <f t="shared" ca="1" si="9"/>
        <v>11871123</v>
      </c>
      <c r="H20" s="289">
        <f t="shared" ca="1" si="9"/>
        <v>12155305</v>
      </c>
      <c r="I20" s="289">
        <f t="shared" ca="1" si="9"/>
        <v>12437294</v>
      </c>
      <c r="J20" s="289">
        <f t="shared" ca="1" si="9"/>
        <v>12559380</v>
      </c>
      <c r="K20" s="289">
        <f t="shared" ca="1" si="9"/>
        <v>12197238</v>
      </c>
      <c r="L20" s="289">
        <f t="shared" ca="1" si="9"/>
        <v>12325632</v>
      </c>
      <c r="M20" s="289">
        <f t="shared" ca="1" si="9"/>
        <v>12575237</v>
      </c>
      <c r="N20" s="289">
        <f t="shared" ca="1" si="9"/>
        <v>12017050</v>
      </c>
      <c r="O20" s="289">
        <f t="shared" ca="1" si="8"/>
        <v>12092975</v>
      </c>
      <c r="P20" s="289">
        <f t="shared" ca="1" si="8"/>
        <v>13154220</v>
      </c>
      <c r="Q20" s="289">
        <f t="shared" ca="1" si="8"/>
        <v>13060322</v>
      </c>
      <c r="R20" s="289">
        <f t="shared" ca="1" si="8"/>
        <v>13094800</v>
      </c>
      <c r="S20" s="289">
        <f t="shared" ca="1" si="8"/>
        <v>12991108</v>
      </c>
      <c r="T20" s="289">
        <f t="shared" ca="1" si="8"/>
        <v>13044574</v>
      </c>
      <c r="U20" s="289">
        <f t="shared" ca="1" si="8"/>
        <v>13119727</v>
      </c>
      <c r="V20" s="289">
        <f t="shared" ca="1" si="8"/>
        <v>13157056</v>
      </c>
      <c r="W20" s="289">
        <f t="shared" ca="1" si="8"/>
        <v>13233925</v>
      </c>
      <c r="X20" s="289">
        <f t="shared" ca="1" si="8"/>
        <v>13263813</v>
      </c>
      <c r="Y20" s="289">
        <f t="shared" ca="1" si="8"/>
        <v>13337114</v>
      </c>
      <c r="Z20" s="289">
        <f t="shared" ca="1" si="8"/>
        <v>13348511</v>
      </c>
      <c r="AA20" s="289">
        <f t="shared" ca="1" si="8"/>
        <v>13398007</v>
      </c>
      <c r="AB20" s="289">
        <f t="shared" ca="1" si="8"/>
        <v>13506777</v>
      </c>
      <c r="AC20" s="289">
        <f t="shared" ca="1" si="8"/>
        <v>13573682</v>
      </c>
      <c r="AD20" s="289">
        <f t="shared" ca="1" si="8"/>
        <v>13644506</v>
      </c>
      <c r="AE20" s="289">
        <f t="shared" ref="AE20:AM35" ca="1" si="10">IFERROR(VLOOKUP($B20,INDIRECT("'" &amp; AE$2 &amp; "'!$C$3:$R$100"),9,FALSE),"")</f>
        <v>13628382</v>
      </c>
      <c r="AF20" s="289">
        <f t="shared" ca="1" si="10"/>
        <v>13691402</v>
      </c>
      <c r="AG20" s="289">
        <f t="shared" ca="1" si="10"/>
        <v>13700144</v>
      </c>
      <c r="AH20" s="289">
        <f t="shared" ca="1" si="10"/>
        <v>13742386</v>
      </c>
      <c r="AI20" s="289">
        <f t="shared" ca="1" si="10"/>
        <v>13836055</v>
      </c>
      <c r="AJ20" s="289">
        <f t="shared" ca="1" si="10"/>
        <v>13899539</v>
      </c>
      <c r="AK20" s="289">
        <f t="shared" ca="1" si="10"/>
        <v>13902426</v>
      </c>
      <c r="AL20" s="289">
        <f t="shared" ca="1" si="10"/>
        <v>13980395</v>
      </c>
      <c r="AM20" s="289">
        <f t="shared" ca="1" si="10"/>
        <v>14025929</v>
      </c>
      <c r="AN20" s="320">
        <f t="shared" ca="1" si="5"/>
        <v>1.4108100766299097E-2</v>
      </c>
      <c r="AO20" s="320">
        <f t="shared" ca="1" si="6"/>
        <v>1.937494272535667E-2</v>
      </c>
      <c r="AP20" s="320">
        <f t="shared" ca="1" si="7"/>
        <v>2.4617160929094828E-2</v>
      </c>
      <c r="AQ20" s="307"/>
      <c r="AR20" s="307"/>
      <c r="AS20" s="307"/>
      <c r="AT20" s="308" t="str">
        <f ca="1">IFERROR(AJ20/#REF!,"")</f>
        <v/>
      </c>
    </row>
    <row r="21" spans="1:46" x14ac:dyDescent="0.35">
      <c r="A21" s="91" t="s">
        <v>6</v>
      </c>
      <c r="B21" s="91" t="s">
        <v>51</v>
      </c>
      <c r="C21" s="289">
        <f>IFERROR(VLOOKUP(B21,'1'!$C$3:$S$100,13,FALSE),"")</f>
        <v>11219169</v>
      </c>
      <c r="D21" s="289">
        <f>IFERROR(VLOOKUP(B21,'2'!$C$3:$S$100,13,FALSE),"")</f>
        <v>11269881</v>
      </c>
      <c r="E21" s="289">
        <f t="shared" ca="1" si="9"/>
        <v>11300018</v>
      </c>
      <c r="F21" s="289">
        <f t="shared" ca="1" si="9"/>
        <v>11370697</v>
      </c>
      <c r="G21" s="289">
        <f t="shared" ca="1" si="9"/>
        <v>11456060</v>
      </c>
      <c r="H21" s="289">
        <f t="shared" ca="1" si="9"/>
        <v>11542722</v>
      </c>
      <c r="I21" s="289">
        <f t="shared" ca="1" si="9"/>
        <v>11643639</v>
      </c>
      <c r="J21" s="289">
        <f t="shared" ca="1" si="9"/>
        <v>11753993</v>
      </c>
      <c r="K21" s="289">
        <f t="shared" ca="1" si="9"/>
        <v>11879159</v>
      </c>
      <c r="L21" s="289">
        <f t="shared" ca="1" si="9"/>
        <v>11942836</v>
      </c>
      <c r="M21" s="289">
        <f t="shared" ca="1" si="9"/>
        <v>12069193</v>
      </c>
      <c r="N21" s="289">
        <f t="shared" ca="1" si="9"/>
        <v>12163701</v>
      </c>
      <c r="O21" s="289">
        <f t="shared" ca="1" si="8"/>
        <v>12318323</v>
      </c>
      <c r="P21" s="289">
        <f t="shared" ca="1" si="8"/>
        <v>12402099</v>
      </c>
      <c r="Q21" s="289">
        <f t="shared" ca="1" si="8"/>
        <v>12526099</v>
      </c>
      <c r="R21" s="289">
        <f t="shared" ca="1" si="8"/>
        <v>12328202</v>
      </c>
      <c r="S21" s="289">
        <f t="shared" ca="1" si="8"/>
        <v>12411696</v>
      </c>
      <c r="T21" s="289">
        <f t="shared" ca="1" si="8"/>
        <v>12486111</v>
      </c>
      <c r="U21" s="289">
        <f t="shared" ca="1" si="8"/>
        <v>12511787</v>
      </c>
      <c r="V21" s="289">
        <f t="shared" ca="1" si="8"/>
        <v>12516751</v>
      </c>
      <c r="W21" s="289">
        <f t="shared" ca="1" si="8"/>
        <v>12661869</v>
      </c>
      <c r="X21" s="289">
        <f t="shared" ca="1" si="8"/>
        <v>12739420</v>
      </c>
      <c r="Y21" s="289">
        <f t="shared" ca="1" si="8"/>
        <v>12803771</v>
      </c>
      <c r="Z21" s="289">
        <f t="shared" ca="1" si="8"/>
        <v>12840412</v>
      </c>
      <c r="AA21" s="289">
        <f t="shared" ca="1" si="8"/>
        <v>12894009</v>
      </c>
      <c r="AB21" s="289">
        <f t="shared" ca="1" si="8"/>
        <v>12924103</v>
      </c>
      <c r="AC21" s="289">
        <f t="shared" ca="1" si="8"/>
        <v>12911872</v>
      </c>
      <c r="AD21" s="289">
        <f t="shared" ca="1" si="8"/>
        <v>12939824</v>
      </c>
      <c r="AE21" s="289">
        <f t="shared" ca="1" si="10"/>
        <v>12900680</v>
      </c>
      <c r="AF21" s="289">
        <f t="shared" ca="1" si="10"/>
        <v>12876674</v>
      </c>
      <c r="AG21" s="289">
        <f t="shared" ca="1" si="10"/>
        <v>12802523</v>
      </c>
      <c r="AH21" s="289">
        <f t="shared" ca="1" si="10"/>
        <v>12705341</v>
      </c>
      <c r="AI21" s="289">
        <f t="shared" ca="1" si="10"/>
        <v>12587210</v>
      </c>
      <c r="AJ21" s="289">
        <f t="shared" ca="1" si="10"/>
        <v>12550951</v>
      </c>
      <c r="AK21" s="289">
        <f t="shared" ca="1" si="10"/>
        <v>12426924</v>
      </c>
      <c r="AL21" s="289">
        <f t="shared" ca="1" si="10"/>
        <v>12454245</v>
      </c>
      <c r="AM21" s="289">
        <f t="shared" ca="1" si="10"/>
        <v>12564057</v>
      </c>
      <c r="AN21" s="320">
        <f t="shared" ca="1" si="5"/>
        <v>1.2568009947371065E-2</v>
      </c>
      <c r="AO21" s="320">
        <f t="shared" ca="1" si="6"/>
        <v>4.1547826682268862E-2</v>
      </c>
      <c r="AP21" s="320">
        <f t="shared" ca="1" si="7"/>
        <v>-3.7525935437761726E-2</v>
      </c>
      <c r="AQ21" s="307"/>
      <c r="AR21" s="307"/>
      <c r="AS21" s="307"/>
      <c r="AT21" s="308" t="str">
        <f ca="1">IFERROR(AJ21/#REF!,"")</f>
        <v/>
      </c>
    </row>
    <row r="22" spans="1:46" x14ac:dyDescent="0.35">
      <c r="A22" s="91" t="s">
        <v>6</v>
      </c>
      <c r="B22" s="91" t="s">
        <v>38</v>
      </c>
      <c r="C22" s="289">
        <f>IFERROR(VLOOKUP(B22,'1'!$C$3:$S$100,13,FALSE),"")</f>
        <v>12970895</v>
      </c>
      <c r="D22" s="289">
        <f>IFERROR(VLOOKUP(B22,'2'!$C$3:$S$100,13,FALSE),"")</f>
        <v>12853677</v>
      </c>
      <c r="E22" s="289">
        <f t="shared" ca="1" si="9"/>
        <v>13042334</v>
      </c>
      <c r="F22" s="289">
        <f t="shared" ca="1" si="9"/>
        <v>12939701</v>
      </c>
      <c r="G22" s="289">
        <f t="shared" ca="1" si="9"/>
        <v>12779682</v>
      </c>
      <c r="H22" s="289">
        <f t="shared" ca="1" si="9"/>
        <v>12812177</v>
      </c>
      <c r="I22" s="289">
        <f t="shared" ca="1" si="9"/>
        <v>12779200</v>
      </c>
      <c r="J22" s="289">
        <f t="shared" ca="1" si="9"/>
        <v>12725526</v>
      </c>
      <c r="K22" s="289">
        <f t="shared" ca="1" si="9"/>
        <v>12507547</v>
      </c>
      <c r="L22" s="289">
        <f t="shared" ca="1" si="9"/>
        <v>12667091</v>
      </c>
      <c r="M22" s="289">
        <f t="shared" ca="1" si="9"/>
        <v>12394541</v>
      </c>
      <c r="N22" s="289">
        <f t="shared" ca="1" si="9"/>
        <v>12816401</v>
      </c>
      <c r="O22" s="289">
        <f t="shared" ca="1" si="8"/>
        <v>12262322</v>
      </c>
      <c r="P22" s="289">
        <f t="shared" ca="1" si="8"/>
        <v>11433773</v>
      </c>
      <c r="Q22" s="289">
        <f t="shared" ca="1" si="8"/>
        <v>11384081</v>
      </c>
      <c r="R22" s="289">
        <f t="shared" ca="1" si="8"/>
        <v>11296364</v>
      </c>
      <c r="S22" s="289">
        <f t="shared" ca="1" si="8"/>
        <v>11339414</v>
      </c>
      <c r="T22" s="289">
        <f t="shared" ca="1" si="8"/>
        <v>11245185</v>
      </c>
      <c r="U22" s="289">
        <f t="shared" ca="1" si="8"/>
        <v>11330058</v>
      </c>
      <c r="V22" s="289">
        <f t="shared" ca="1" si="8"/>
        <v>11418347</v>
      </c>
      <c r="W22" s="289">
        <f t="shared" ca="1" si="8"/>
        <v>11498389</v>
      </c>
      <c r="X22" s="289">
        <f t="shared" ca="1" si="8"/>
        <v>11556223</v>
      </c>
      <c r="Y22" s="289">
        <f t="shared" ca="1" si="8"/>
        <v>11647059</v>
      </c>
      <c r="Z22" s="289">
        <f t="shared" ca="1" si="8"/>
        <v>11582252</v>
      </c>
      <c r="AA22" s="289">
        <f t="shared" ca="1" si="8"/>
        <v>11624600</v>
      </c>
      <c r="AB22" s="289">
        <f t="shared" ca="1" si="8"/>
        <v>11730776</v>
      </c>
      <c r="AC22" s="289">
        <f t="shared" ca="1" si="8"/>
        <v>11818013</v>
      </c>
      <c r="AD22" s="289">
        <f t="shared" ca="1" si="8"/>
        <v>11832828</v>
      </c>
      <c r="AE22" s="289">
        <f t="shared" ca="1" si="10"/>
        <v>11933852</v>
      </c>
      <c r="AF22" s="289">
        <f t="shared" ca="1" si="10"/>
        <v>11992645</v>
      </c>
      <c r="AG22" s="289">
        <f t="shared" ca="1" si="10"/>
        <v>12071325</v>
      </c>
      <c r="AH22" s="289">
        <f t="shared" ca="1" si="10"/>
        <v>12089489</v>
      </c>
      <c r="AI22" s="289">
        <f t="shared" ca="1" si="10"/>
        <v>12111532</v>
      </c>
      <c r="AJ22" s="289">
        <f t="shared" ca="1" si="10"/>
        <v>12125956</v>
      </c>
      <c r="AK22" s="289">
        <f t="shared" ca="1" si="10"/>
        <v>12107072</v>
      </c>
      <c r="AL22" s="289">
        <f t="shared" ca="1" si="10"/>
        <v>12107833</v>
      </c>
      <c r="AM22" s="289">
        <f t="shared" ca="1" si="10"/>
        <v>12168642</v>
      </c>
      <c r="AN22" s="320">
        <f t="shared" ca="1" si="5"/>
        <v>1.2218433601162306E-2</v>
      </c>
      <c r="AO22" s="320">
        <f t="shared" ca="1" si="6"/>
        <v>2.5307966350942568E-2</v>
      </c>
      <c r="AP22" s="320">
        <f t="shared" ca="1" si="7"/>
        <v>2.3240851637495341E-2</v>
      </c>
      <c r="AQ22" s="307"/>
      <c r="AR22" s="307"/>
      <c r="AS22" s="307"/>
      <c r="AT22" s="308" t="str">
        <f ca="1">IFERROR(AJ22/#REF!,"")</f>
        <v/>
      </c>
    </row>
    <row r="23" spans="1:46" x14ac:dyDescent="0.35">
      <c r="A23" s="91" t="s">
        <v>6</v>
      </c>
      <c r="B23" s="91" t="s">
        <v>15</v>
      </c>
      <c r="C23" s="289">
        <f>IFERROR(VLOOKUP(B23,'1'!$C$3:$S$100,13,FALSE),"")</f>
        <v>6680693</v>
      </c>
      <c r="D23" s="289">
        <f>IFERROR(VLOOKUP(B23,'2'!$C$3:$S$100,13,FALSE),"")</f>
        <v>6859180</v>
      </c>
      <c r="E23" s="289">
        <f t="shared" ca="1" si="9"/>
        <v>6910699</v>
      </c>
      <c r="F23" s="289">
        <f t="shared" ca="1" si="9"/>
        <v>7067037</v>
      </c>
      <c r="G23" s="289">
        <f t="shared" ca="1" si="9"/>
        <v>7140280</v>
      </c>
      <c r="H23" s="289">
        <f t="shared" ca="1" si="9"/>
        <v>7255130</v>
      </c>
      <c r="I23" s="289">
        <f t="shared" ca="1" si="9"/>
        <v>7412670</v>
      </c>
      <c r="J23" s="289">
        <f t="shared" ca="1" si="9"/>
        <v>7543316</v>
      </c>
      <c r="K23" s="289">
        <f t="shared" ca="1" si="9"/>
        <v>7593333</v>
      </c>
      <c r="L23" s="289">
        <f t="shared" ca="1" si="9"/>
        <v>7708771</v>
      </c>
      <c r="M23" s="289">
        <f t="shared" ca="1" si="9"/>
        <v>7893221</v>
      </c>
      <c r="N23" s="289">
        <f t="shared" ca="1" si="9"/>
        <v>7938791</v>
      </c>
      <c r="O23" s="289">
        <f t="shared" ca="1" si="8"/>
        <v>8137752</v>
      </c>
      <c r="P23" s="289">
        <f t="shared" ca="1" si="8"/>
        <v>8266884</v>
      </c>
      <c r="Q23" s="289">
        <f t="shared" ca="1" si="8"/>
        <v>8377229</v>
      </c>
      <c r="R23" s="289">
        <f t="shared" ca="1" si="8"/>
        <v>8449611</v>
      </c>
      <c r="S23" s="289">
        <f t="shared" ca="1" si="8"/>
        <v>8638980</v>
      </c>
      <c r="T23" s="289">
        <f t="shared" ca="1" si="8"/>
        <v>8766441</v>
      </c>
      <c r="U23" s="289">
        <f t="shared" ca="1" si="8"/>
        <v>8846208</v>
      </c>
      <c r="V23" s="289">
        <f t="shared" ca="1" si="8"/>
        <v>9059810</v>
      </c>
      <c r="W23" s="289">
        <f t="shared" ca="1" si="8"/>
        <v>9182378</v>
      </c>
      <c r="X23" s="289">
        <f t="shared" ca="1" si="8"/>
        <v>9172877</v>
      </c>
      <c r="Y23" s="289">
        <f t="shared" ca="1" si="8"/>
        <v>9216472</v>
      </c>
      <c r="Z23" s="289">
        <f t="shared" ca="1" si="8"/>
        <v>10160388</v>
      </c>
      <c r="AA23" s="289">
        <f t="shared" ca="1" si="8"/>
        <v>10426233</v>
      </c>
      <c r="AB23" s="289">
        <f t="shared" ca="1" si="8"/>
        <v>10670305</v>
      </c>
      <c r="AC23" s="289">
        <f t="shared" ca="1" si="8"/>
        <v>10761578</v>
      </c>
      <c r="AD23" s="289">
        <f t="shared" ca="1" si="8"/>
        <v>10935392</v>
      </c>
      <c r="AE23" s="289">
        <f t="shared" ca="1" si="10"/>
        <v>11138295</v>
      </c>
      <c r="AF23" s="289">
        <f t="shared" ca="1" si="10"/>
        <v>11273667</v>
      </c>
      <c r="AG23" s="289">
        <f t="shared" ca="1" si="10"/>
        <v>11368894</v>
      </c>
      <c r="AH23" s="289">
        <f t="shared" ca="1" si="10"/>
        <v>11112307</v>
      </c>
      <c r="AI23" s="289">
        <f t="shared" ca="1" si="10"/>
        <v>11154738</v>
      </c>
      <c r="AJ23" s="289">
        <f t="shared" ca="1" si="10"/>
        <v>11115757</v>
      </c>
      <c r="AK23" s="289">
        <f t="shared" ca="1" si="10"/>
        <v>11231571</v>
      </c>
      <c r="AL23" s="289">
        <f t="shared" ca="1" si="10"/>
        <v>11057251</v>
      </c>
      <c r="AM23" s="289">
        <f t="shared" ca="1" si="10"/>
        <v>11070989</v>
      </c>
      <c r="AN23" s="320">
        <f t="shared" ca="1" si="5"/>
        <v>1.1158254920999118E-2</v>
      </c>
      <c r="AO23" s="320">
        <f t="shared" ca="1" si="6"/>
        <v>0.20246813729058055</v>
      </c>
      <c r="AP23" s="320">
        <f t="shared" ca="1" si="7"/>
        <v>1.1143541996482709E-2</v>
      </c>
      <c r="AQ23" s="307"/>
      <c r="AR23" s="307"/>
      <c r="AS23" s="307"/>
      <c r="AT23" s="308" t="str">
        <f ca="1">IFERROR(AJ23/#REF!,"")</f>
        <v/>
      </c>
    </row>
    <row r="24" spans="1:46" x14ac:dyDescent="0.35">
      <c r="A24" s="91" t="s">
        <v>6</v>
      </c>
      <c r="B24" s="99" t="s">
        <v>65</v>
      </c>
      <c r="C24" s="289">
        <f>IFERROR(VLOOKUP(B24,'1'!$C$3:$S$100,13,FALSE),"")</f>
        <v>3746485</v>
      </c>
      <c r="D24" s="289">
        <f>IFERROR(VLOOKUP(B24,'2'!$C$3:$S$100,13,FALSE),"")</f>
        <v>4209492</v>
      </c>
      <c r="E24" s="289">
        <f t="shared" ca="1" si="9"/>
        <v>4415157</v>
      </c>
      <c r="F24" s="289">
        <f t="shared" ca="1" si="9"/>
        <v>4588989</v>
      </c>
      <c r="G24" s="289">
        <f t="shared" ca="1" si="9"/>
        <v>4791704</v>
      </c>
      <c r="H24" s="289">
        <f t="shared" ca="1" si="9"/>
        <v>4997770</v>
      </c>
      <c r="I24" s="289">
        <f t="shared" ca="1" si="9"/>
        <v>4987071</v>
      </c>
      <c r="J24" s="289">
        <f t="shared" ca="1" si="9"/>
        <v>5159768</v>
      </c>
      <c r="K24" s="289">
        <f t="shared" ca="1" si="9"/>
        <v>5316570</v>
      </c>
      <c r="L24" s="289">
        <f t="shared" ca="1" si="9"/>
        <v>5482352</v>
      </c>
      <c r="M24" s="289">
        <f t="shared" ca="1" si="9"/>
        <v>5717289</v>
      </c>
      <c r="N24" s="289">
        <f t="shared" ca="1" si="9"/>
        <v>5968640</v>
      </c>
      <c r="O24" s="289">
        <f t="shared" ca="1" si="8"/>
        <v>6219214</v>
      </c>
      <c r="P24" s="289">
        <f t="shared" ca="1" si="8"/>
        <v>6442887</v>
      </c>
      <c r="Q24" s="289">
        <f t="shared" ca="1" si="8"/>
        <v>6633457</v>
      </c>
      <c r="R24" s="289">
        <f t="shared" ca="1" si="8"/>
        <v>6848460</v>
      </c>
      <c r="S24" s="289">
        <f t="shared" ca="1" si="8"/>
        <v>7018497</v>
      </c>
      <c r="T24" s="289">
        <f t="shared" ca="1" si="8"/>
        <v>7242765</v>
      </c>
      <c r="U24" s="289">
        <f t="shared" ca="1" si="8"/>
        <v>7484726</v>
      </c>
      <c r="V24" s="289">
        <f t="shared" ca="1" si="8"/>
        <v>7687544</v>
      </c>
      <c r="W24" s="289">
        <f t="shared" ca="1" si="8"/>
        <v>7907878</v>
      </c>
      <c r="X24" s="289">
        <f t="shared" ca="1" si="8"/>
        <v>8104301</v>
      </c>
      <c r="Y24" s="289">
        <f t="shared" ca="1" si="8"/>
        <v>8289039</v>
      </c>
      <c r="Z24" s="289">
        <f t="shared" ca="1" si="8"/>
        <v>8505146</v>
      </c>
      <c r="AA24" s="289">
        <f t="shared" ca="1" si="8"/>
        <v>8738107</v>
      </c>
      <c r="AB24" s="289">
        <f t="shared" ca="1" si="8"/>
        <v>8872722</v>
      </c>
      <c r="AC24" s="289">
        <f t="shared" ca="1" si="8"/>
        <v>9075907</v>
      </c>
      <c r="AD24" s="289">
        <f t="shared" ca="1" si="8"/>
        <v>9202408</v>
      </c>
      <c r="AE24" s="289">
        <f t="shared" ca="1" si="10"/>
        <v>9335641</v>
      </c>
      <c r="AF24" s="289">
        <f t="shared" ca="1" si="10"/>
        <v>9537718</v>
      </c>
      <c r="AG24" s="289">
        <f t="shared" ca="1" si="10"/>
        <v>9687625</v>
      </c>
      <c r="AH24" s="289">
        <f t="shared" ca="1" si="10"/>
        <v>9864141</v>
      </c>
      <c r="AI24" s="289">
        <f t="shared" ca="1" si="10"/>
        <v>9791918</v>
      </c>
      <c r="AJ24" s="289">
        <f t="shared" ca="1" si="10"/>
        <v>9857867</v>
      </c>
      <c r="AK24" s="289">
        <f t="shared" ca="1" si="10"/>
        <v>9988127</v>
      </c>
      <c r="AL24" s="289">
        <f t="shared" ca="1" si="10"/>
        <v>10036287</v>
      </c>
      <c r="AM24" s="289">
        <f t="shared" ca="1" si="10"/>
        <v>10071407</v>
      </c>
      <c r="AN24" s="320">
        <f t="shared" ca="1" si="5"/>
        <v>1.0127964790372352E-2</v>
      </c>
      <c r="AO24" s="320">
        <f t="shared" ca="1" si="6"/>
        <v>0.24190635558943185</v>
      </c>
      <c r="AP24" s="320">
        <f t="shared" ca="1" si="7"/>
        <v>9.0615304168213395E-2</v>
      </c>
      <c r="AQ24" s="307"/>
      <c r="AR24" s="307"/>
      <c r="AS24" s="307"/>
      <c r="AT24" s="308" t="str">
        <f ca="1">IFERROR(AJ24/#REF!,"")</f>
        <v/>
      </c>
    </row>
    <row r="25" spans="1:46" x14ac:dyDescent="0.35">
      <c r="A25" s="91" t="s">
        <v>6</v>
      </c>
      <c r="B25" s="91" t="s">
        <v>22</v>
      </c>
      <c r="C25" s="289">
        <f>IFERROR(VLOOKUP(B25,'1'!$C$3:$S$100,13,FALSE),"")</f>
        <v>1842355</v>
      </c>
      <c r="D25" s="289">
        <f>IFERROR(VLOOKUP(B25,'2'!$C$3:$S$100,13,FALSE),"")</f>
        <v>1906046</v>
      </c>
      <c r="E25" s="289">
        <f t="shared" ca="1" si="9"/>
        <v>1935173</v>
      </c>
      <c r="F25" s="289">
        <f t="shared" ca="1" si="9"/>
        <v>1992395</v>
      </c>
      <c r="G25" s="289">
        <f t="shared" ca="1" si="9"/>
        <v>2047753</v>
      </c>
      <c r="H25" s="289">
        <f t="shared" ca="1" si="9"/>
        <v>2103740</v>
      </c>
      <c r="I25" s="289">
        <f t="shared" ca="1" si="9"/>
        <v>2158365</v>
      </c>
      <c r="J25" s="289">
        <f t="shared" ca="1" si="9"/>
        <v>2207838</v>
      </c>
      <c r="K25" s="289">
        <f t="shared" ca="1" si="9"/>
        <v>2259742</v>
      </c>
      <c r="L25" s="289">
        <f t="shared" ca="1" si="9"/>
        <v>2273026</v>
      </c>
      <c r="M25" s="289">
        <f t="shared" ca="1" si="9"/>
        <v>2323549</v>
      </c>
      <c r="N25" s="289">
        <f t="shared" ca="1" si="9"/>
        <v>2374341</v>
      </c>
      <c r="O25" s="289">
        <f t="shared" ca="1" si="8"/>
        <v>2425014</v>
      </c>
      <c r="P25" s="289">
        <f t="shared" ca="1" si="8"/>
        <v>2475878</v>
      </c>
      <c r="Q25" s="289">
        <f t="shared" ca="1" si="8"/>
        <v>2500440</v>
      </c>
      <c r="R25" s="289">
        <f t="shared" ca="1" si="8"/>
        <v>2509656</v>
      </c>
      <c r="S25" s="289">
        <f t="shared" ca="1" si="8"/>
        <v>2564004</v>
      </c>
      <c r="T25" s="289">
        <f t="shared" ca="1" si="8"/>
        <v>2618894</v>
      </c>
      <c r="U25" s="289">
        <f t="shared" ca="1" si="8"/>
        <v>2677150</v>
      </c>
      <c r="V25" s="289">
        <f t="shared" ca="1" si="8"/>
        <v>2735550</v>
      </c>
      <c r="W25" s="289">
        <f t="shared" ca="1" si="8"/>
        <v>2784983</v>
      </c>
      <c r="X25" s="289">
        <f t="shared" ca="1" si="8"/>
        <v>2796363</v>
      </c>
      <c r="Y25" s="289">
        <f t="shared" ca="1" si="8"/>
        <v>2832277</v>
      </c>
      <c r="Z25" s="289">
        <f t="shared" ca="1" si="8"/>
        <v>2875390</v>
      </c>
      <c r="AA25" s="289">
        <f t="shared" ca="1" si="8"/>
        <v>2920173</v>
      </c>
      <c r="AB25" s="289">
        <f t="shared" ca="1" si="8"/>
        <v>2971296</v>
      </c>
      <c r="AC25" s="289">
        <f t="shared" ca="1" si="8"/>
        <v>3003666</v>
      </c>
      <c r="AD25" s="289">
        <f t="shared" ca="1" si="8"/>
        <v>8633841</v>
      </c>
      <c r="AE25" s="289">
        <f t="shared" ca="1" si="10"/>
        <v>8735374</v>
      </c>
      <c r="AF25" s="289">
        <f t="shared" ca="1" si="10"/>
        <v>8636551</v>
      </c>
      <c r="AG25" s="289">
        <f t="shared" ca="1" si="10"/>
        <v>8612706</v>
      </c>
      <c r="AH25" s="289">
        <f t="shared" ca="1" si="10"/>
        <v>8684227</v>
      </c>
      <c r="AI25" s="289">
        <f t="shared" ca="1" si="10"/>
        <v>8620318</v>
      </c>
      <c r="AJ25" s="289">
        <f t="shared" ca="1" si="10"/>
        <v>8677552</v>
      </c>
      <c r="AK25" s="289">
        <f t="shared" ca="1" si="10"/>
        <v>8747178</v>
      </c>
      <c r="AL25" s="289">
        <f t="shared" ca="1" si="10"/>
        <v>8833571</v>
      </c>
      <c r="AM25" s="289">
        <f t="shared" ca="1" si="10"/>
        <v>8876794</v>
      </c>
      <c r="AN25" s="320">
        <f t="shared" ca="1" si="5"/>
        <v>8.9142624220744475E-3</v>
      </c>
      <c r="AO25" s="320">
        <f t="shared" ca="1" si="6"/>
        <v>0.14573072962987754</v>
      </c>
      <c r="AP25" s="320">
        <f t="shared" ca="1" si="7"/>
        <v>2.3133388720037784E-2</v>
      </c>
      <c r="AQ25" s="307"/>
      <c r="AR25" s="307"/>
      <c r="AS25" s="307"/>
      <c r="AT25" s="308" t="str">
        <f ca="1">IFERROR(AJ25/#REF!,"")</f>
        <v/>
      </c>
    </row>
    <row r="26" spans="1:46" x14ac:dyDescent="0.35">
      <c r="A26" s="91" t="s">
        <v>6</v>
      </c>
      <c r="B26" s="91" t="s">
        <v>74</v>
      </c>
      <c r="C26" s="289">
        <f>IFERROR(VLOOKUP(B26,'1'!$C$3:$S$100,13,FALSE),"")</f>
        <v>7020038</v>
      </c>
      <c r="D26" s="289">
        <f>IFERROR(VLOOKUP(B26,'2'!$C$3:$S$100,13,FALSE),"")</f>
        <v>7119415</v>
      </c>
      <c r="E26" s="289">
        <f t="shared" ca="1" si="9"/>
        <v>7188300</v>
      </c>
      <c r="F26" s="289">
        <f t="shared" ca="1" si="9"/>
        <v>7252817</v>
      </c>
      <c r="G26" s="289">
        <f t="shared" ca="1" si="9"/>
        <v>7337224</v>
      </c>
      <c r="H26" s="289">
        <f t="shared" ca="1" si="9"/>
        <v>7418764</v>
      </c>
      <c r="I26" s="289">
        <f t="shared" ca="1" si="9"/>
        <v>7504016</v>
      </c>
      <c r="J26" s="289">
        <f t="shared" ca="1" si="9"/>
        <v>7680056</v>
      </c>
      <c r="K26" s="289">
        <f t="shared" ca="1" si="9"/>
        <v>7753141</v>
      </c>
      <c r="L26" s="289">
        <f t="shared" ca="1" si="9"/>
        <v>7816015</v>
      </c>
      <c r="M26" s="289">
        <f t="shared" ca="1" si="9"/>
        <v>7916119</v>
      </c>
      <c r="N26" s="289">
        <f t="shared" ca="1" si="9"/>
        <v>8152832</v>
      </c>
      <c r="O26" s="289">
        <f t="shared" ca="1" si="8"/>
        <v>8416877</v>
      </c>
      <c r="P26" s="289">
        <f t="shared" ca="1" si="8"/>
        <v>8595110</v>
      </c>
      <c r="Q26" s="289">
        <f t="shared" ca="1" si="8"/>
        <v>8691212</v>
      </c>
      <c r="R26" s="289">
        <f t="shared" ca="1" si="8"/>
        <v>8867958</v>
      </c>
      <c r="S26" s="289">
        <f t="shared" ca="1" si="8"/>
        <v>8972099</v>
      </c>
      <c r="T26" s="289">
        <f t="shared" ca="1" si="8"/>
        <v>9142682</v>
      </c>
      <c r="U26" s="289">
        <f t="shared" ca="1" si="8"/>
        <v>9253667</v>
      </c>
      <c r="V26" s="289">
        <f t="shared" ca="1" si="8"/>
        <v>9396854</v>
      </c>
      <c r="W26" s="289">
        <f t="shared" ca="1" si="8"/>
        <v>9542636</v>
      </c>
      <c r="X26" s="289">
        <f t="shared" ca="1" si="8"/>
        <v>9665815</v>
      </c>
      <c r="Y26" s="289">
        <f t="shared" ca="1" si="8"/>
        <v>9781933</v>
      </c>
      <c r="Z26" s="289">
        <f t="shared" ca="1" si="8"/>
        <v>9856269</v>
      </c>
      <c r="AA26" s="289">
        <f t="shared" ca="1" si="8"/>
        <v>10024026</v>
      </c>
      <c r="AB26" s="289">
        <f t="shared" ca="1" si="8"/>
        <v>10118921</v>
      </c>
      <c r="AC26" s="289">
        <f t="shared" ca="1" si="8"/>
        <v>10263662</v>
      </c>
      <c r="AD26" s="289">
        <f t="shared" ca="1" si="8"/>
        <v>10384511</v>
      </c>
      <c r="AE26" s="289">
        <f t="shared" ca="1" si="10"/>
        <v>10526856</v>
      </c>
      <c r="AF26" s="289">
        <f t="shared" ca="1" si="10"/>
        <v>10625328</v>
      </c>
      <c r="AG26" s="289">
        <f t="shared" ca="1" si="10"/>
        <v>10737106</v>
      </c>
      <c r="AH26" s="289">
        <f t="shared" ca="1" si="10"/>
        <v>10808847</v>
      </c>
      <c r="AI26" s="289">
        <f t="shared" ca="1" si="10"/>
        <v>10879961</v>
      </c>
      <c r="AJ26" s="289">
        <f t="shared" ca="1" si="10"/>
        <v>10971881</v>
      </c>
      <c r="AK26" s="289">
        <f t="shared" ca="1" si="10"/>
        <v>7490221</v>
      </c>
      <c r="AL26" s="289">
        <f t="shared" ca="1" si="10"/>
        <v>7348988</v>
      </c>
      <c r="AM26" s="289">
        <f t="shared" ca="1" si="10"/>
        <v>7267704</v>
      </c>
      <c r="AN26" s="320">
        <f t="shared" ca="1" si="5"/>
        <v>7.4161183024029631E-3</v>
      </c>
      <c r="AO26" s="320">
        <f t="shared" ca="1" si="6"/>
        <v>0.11144741551549964</v>
      </c>
      <c r="AP26" s="320">
        <f t="shared" ca="1" si="7"/>
        <v>-0.29231256050477483</v>
      </c>
      <c r="AQ26" s="307"/>
      <c r="AR26" s="307"/>
      <c r="AS26" s="307"/>
      <c r="AT26" s="308" t="str">
        <f ca="1">IFERROR(AJ26/#REF!,"")</f>
        <v/>
      </c>
    </row>
    <row r="27" spans="1:46" x14ac:dyDescent="0.35">
      <c r="A27" s="91" t="s">
        <v>6</v>
      </c>
      <c r="B27" s="91" t="s">
        <v>14</v>
      </c>
      <c r="C27" s="289">
        <f>IFERROR(VLOOKUP(B27,'1'!$C$3:$S$100,13,FALSE),"")</f>
        <v>3808636</v>
      </c>
      <c r="D27" s="289">
        <f>IFERROR(VLOOKUP(B27,'2'!$C$3:$S$100,13,FALSE),"")</f>
        <v>3930296</v>
      </c>
      <c r="E27" s="289">
        <f t="shared" ca="1" si="9"/>
        <v>4076204</v>
      </c>
      <c r="F27" s="289">
        <f t="shared" ca="1" si="9"/>
        <v>4183935</v>
      </c>
      <c r="G27" s="289">
        <f t="shared" ca="1" si="9"/>
        <v>4309591</v>
      </c>
      <c r="H27" s="289">
        <f t="shared" ca="1" si="9"/>
        <v>4458810</v>
      </c>
      <c r="I27" s="289">
        <f t="shared" ca="1" si="9"/>
        <v>4579140</v>
      </c>
      <c r="J27" s="289">
        <f t="shared" ca="1" si="9"/>
        <v>4785111</v>
      </c>
      <c r="K27" s="289">
        <f t="shared" ca="1" si="9"/>
        <v>5007516</v>
      </c>
      <c r="L27" s="289">
        <f t="shared" ca="1" si="9"/>
        <v>5220963</v>
      </c>
      <c r="M27" s="289">
        <f t="shared" ca="1" si="9"/>
        <v>5511906</v>
      </c>
      <c r="N27" s="289">
        <f t="shared" ca="1" si="9"/>
        <v>5751063</v>
      </c>
      <c r="O27" s="289">
        <f t="shared" ca="1" si="8"/>
        <v>5969226</v>
      </c>
      <c r="P27" s="289">
        <f t="shared" ca="1" si="8"/>
        <v>6110755</v>
      </c>
      <c r="Q27" s="289">
        <f t="shared" ca="1" si="8"/>
        <v>6272188</v>
      </c>
      <c r="R27" s="289">
        <f t="shared" ca="1" si="8"/>
        <v>6369035</v>
      </c>
      <c r="S27" s="289">
        <f t="shared" ca="1" si="8"/>
        <v>6446245</v>
      </c>
      <c r="T27" s="289">
        <f t="shared" ca="1" si="8"/>
        <v>6537629</v>
      </c>
      <c r="U27" s="289">
        <f t="shared" ca="1" si="8"/>
        <v>6649842</v>
      </c>
      <c r="V27" s="289">
        <f t="shared" ca="1" si="8"/>
        <v>6777277</v>
      </c>
      <c r="W27" s="289">
        <f t="shared" ca="1" si="8"/>
        <v>6780903</v>
      </c>
      <c r="X27" s="289">
        <f t="shared" ca="1" si="8"/>
        <v>6641387</v>
      </c>
      <c r="Y27" s="289">
        <f t="shared" ca="1" si="8"/>
        <v>6656381</v>
      </c>
      <c r="Z27" s="289">
        <f t="shared" ca="1" si="8"/>
        <v>6762047</v>
      </c>
      <c r="AA27" s="289">
        <f t="shared" ca="1" si="8"/>
        <v>6731809</v>
      </c>
      <c r="AB27" s="289">
        <f t="shared" ca="1" si="8"/>
        <v>6839455</v>
      </c>
      <c r="AC27" s="289">
        <f t="shared" ca="1" si="8"/>
        <v>6417230</v>
      </c>
      <c r="AD27" s="289">
        <f t="shared" ca="1" si="8"/>
        <v>6484278</v>
      </c>
      <c r="AE27" s="289">
        <f t="shared" ca="1" si="10"/>
        <v>6556382</v>
      </c>
      <c r="AF27" s="289">
        <f t="shared" ca="1" si="10"/>
        <v>6599079</v>
      </c>
      <c r="AG27" s="289">
        <f t="shared" ca="1" si="10"/>
        <v>6617788</v>
      </c>
      <c r="AH27" s="289">
        <f t="shared" ca="1" si="10"/>
        <v>6659156</v>
      </c>
      <c r="AI27" s="289">
        <f t="shared" ca="1" si="10"/>
        <v>6659945</v>
      </c>
      <c r="AJ27" s="289">
        <f t="shared" ca="1" si="10"/>
        <v>6708720</v>
      </c>
      <c r="AK27" s="289">
        <f t="shared" ca="1" si="10"/>
        <v>6742982</v>
      </c>
      <c r="AL27" s="289">
        <f t="shared" ca="1" si="10"/>
        <v>6705953</v>
      </c>
      <c r="AM27" s="289">
        <f t="shared" ca="1" si="10"/>
        <v>6562266</v>
      </c>
      <c r="AN27" s="320">
        <f t="shared" ca="1" si="5"/>
        <v>6.7672094141879207E-3</v>
      </c>
      <c r="AO27" s="320">
        <f t="shared" ca="1" si="6"/>
        <v>6.1706679269308395E-2</v>
      </c>
      <c r="AP27" s="320">
        <f t="shared" ca="1" si="7"/>
        <v>3.4186535494005632E-2</v>
      </c>
      <c r="AQ27" s="307"/>
      <c r="AR27" s="307"/>
      <c r="AS27" s="307"/>
      <c r="AT27" s="308" t="str">
        <f ca="1">IFERROR(AJ27/#REF!,"")</f>
        <v/>
      </c>
    </row>
    <row r="28" spans="1:46" x14ac:dyDescent="0.35">
      <c r="A28" s="91" t="s">
        <v>6</v>
      </c>
      <c r="B28" s="91" t="s">
        <v>52</v>
      </c>
      <c r="C28" s="289">
        <f>IFERROR(VLOOKUP(B28,'1'!$C$3:$S$100,13,FALSE),"")</f>
        <v>4936932</v>
      </c>
      <c r="D28" s="289">
        <f>IFERROR(VLOOKUP(B28,'2'!$C$3:$S$100,13,FALSE),"")</f>
        <v>5014750</v>
      </c>
      <c r="E28" s="289">
        <f t="shared" ca="1" si="9"/>
        <v>4966096</v>
      </c>
      <c r="F28" s="289">
        <f t="shared" ca="1" si="9"/>
        <v>5015559</v>
      </c>
      <c r="G28" s="289">
        <f t="shared" ca="1" si="9"/>
        <v>5090313</v>
      </c>
      <c r="H28" s="289">
        <f t="shared" ca="1" si="9"/>
        <v>5059874</v>
      </c>
      <c r="I28" s="289">
        <f t="shared" ca="1" si="9"/>
        <v>5096560</v>
      </c>
      <c r="J28" s="289">
        <f t="shared" ca="1" si="9"/>
        <v>5200062</v>
      </c>
      <c r="K28" s="289">
        <f t="shared" ca="1" si="9"/>
        <v>5173422</v>
      </c>
      <c r="L28" s="289">
        <f t="shared" ca="1" si="9"/>
        <v>5226993</v>
      </c>
      <c r="M28" s="289">
        <f t="shared" ca="1" si="9"/>
        <v>5288593</v>
      </c>
      <c r="N28" s="289">
        <f t="shared" ca="1" si="9"/>
        <v>5267927</v>
      </c>
      <c r="O28" s="289">
        <f t="shared" ca="1" si="8"/>
        <v>5329042</v>
      </c>
      <c r="P28" s="289">
        <f t="shared" ca="1" si="8"/>
        <v>5372087</v>
      </c>
      <c r="Q28" s="289">
        <f t="shared" ca="1" si="8"/>
        <v>5361293</v>
      </c>
      <c r="R28" s="289">
        <f t="shared" ca="1" si="8"/>
        <v>5414849</v>
      </c>
      <c r="S28" s="289">
        <f t="shared" ca="1" si="8"/>
        <v>5483090</v>
      </c>
      <c r="T28" s="289">
        <f t="shared" ca="1" si="8"/>
        <v>5507207</v>
      </c>
      <c r="U28" s="289">
        <f t="shared" ca="1" si="8"/>
        <v>5579890</v>
      </c>
      <c r="V28" s="289">
        <f t="shared" ca="1" si="8"/>
        <v>5699377</v>
      </c>
      <c r="W28" s="289">
        <f t="shared" ca="1" si="8"/>
        <v>5627530</v>
      </c>
      <c r="X28" s="289">
        <f t="shared" ca="1" si="8"/>
        <v>5744198</v>
      </c>
      <c r="Y28" s="289">
        <f t="shared" ca="1" si="8"/>
        <v>5802074</v>
      </c>
      <c r="Z28" s="289">
        <f t="shared" ca="1" si="8"/>
        <v>5877680</v>
      </c>
      <c r="AA28" s="289">
        <f t="shared" ca="1" si="8"/>
        <v>5886983</v>
      </c>
      <c r="AB28" s="289">
        <f t="shared" ca="1" si="8"/>
        <v>5494802</v>
      </c>
      <c r="AC28" s="289">
        <f t="shared" ca="1" si="8"/>
        <v>5590073</v>
      </c>
      <c r="AD28" s="289">
        <f t="shared" ca="1" si="8"/>
        <v>5644892</v>
      </c>
      <c r="AE28" s="289">
        <f t="shared" ca="1" si="10"/>
        <v>5669330</v>
      </c>
      <c r="AF28" s="289">
        <f t="shared" ca="1" si="10"/>
        <v>5746225</v>
      </c>
      <c r="AG28" s="289">
        <f t="shared" ca="1" si="10"/>
        <v>5839090</v>
      </c>
      <c r="AH28" s="289">
        <f t="shared" ca="1" si="10"/>
        <v>5909330</v>
      </c>
      <c r="AI28" s="289">
        <f t="shared" ca="1" si="10"/>
        <v>6017159</v>
      </c>
      <c r="AJ28" s="289">
        <f t="shared" ca="1" si="10"/>
        <v>6057989</v>
      </c>
      <c r="AK28" s="289">
        <f t="shared" ca="1" si="10"/>
        <v>6500516</v>
      </c>
      <c r="AL28" s="289">
        <f t="shared" ca="1" si="10"/>
        <v>6085747</v>
      </c>
      <c r="AM28" s="289">
        <f t="shared" ca="1" si="10"/>
        <v>6095700</v>
      </c>
      <c r="AN28" s="320">
        <f t="shared" ca="1" si="5"/>
        <v>6.1413380604913121E-3</v>
      </c>
      <c r="AO28" s="320">
        <f t="shared" ca="1" si="6"/>
        <v>8.5474405657480101E-2</v>
      </c>
      <c r="AP28" s="320">
        <f t="shared" ca="1" si="7"/>
        <v>7.8098039785349238E-2</v>
      </c>
      <c r="AQ28" s="307"/>
      <c r="AR28" s="307"/>
      <c r="AS28" s="307"/>
      <c r="AT28" s="308" t="str">
        <f ca="1">IFERROR(AJ28/#REF!,"")</f>
        <v/>
      </c>
    </row>
    <row r="29" spans="1:46" x14ac:dyDescent="0.35">
      <c r="A29" s="91" t="s">
        <v>6</v>
      </c>
      <c r="B29" s="91" t="s">
        <v>44</v>
      </c>
      <c r="C29" s="289">
        <f>IFERROR(VLOOKUP(B29,'1'!$C$3:$S$100,13,FALSE),"")</f>
        <v>4297731</v>
      </c>
      <c r="D29" s="289">
        <f>IFERROR(VLOOKUP(B29,'2'!$C$3:$S$100,13,FALSE),"")</f>
        <v>4347509</v>
      </c>
      <c r="E29" s="289">
        <f t="shared" ca="1" si="9"/>
        <v>4391126</v>
      </c>
      <c r="F29" s="289">
        <f t="shared" ca="1" si="9"/>
        <v>4442808</v>
      </c>
      <c r="G29" s="289">
        <f t="shared" ca="1" si="9"/>
        <v>4493019</v>
      </c>
      <c r="H29" s="289">
        <f t="shared" ca="1" si="9"/>
        <v>4544773</v>
      </c>
      <c r="I29" s="289">
        <f t="shared" ca="1" si="9"/>
        <v>4592274</v>
      </c>
      <c r="J29" s="289">
        <f t="shared" ca="1" si="9"/>
        <v>4629416</v>
      </c>
      <c r="K29" s="289">
        <f t="shared" ca="1" si="9"/>
        <v>4682602</v>
      </c>
      <c r="L29" s="289">
        <f t="shared" ca="1" si="9"/>
        <v>4743448</v>
      </c>
      <c r="M29" s="289">
        <f t="shared" ca="1" si="9"/>
        <v>4817166</v>
      </c>
      <c r="N29" s="289">
        <f t="shared" ca="1" si="9"/>
        <v>4890212</v>
      </c>
      <c r="O29" s="289">
        <f t="shared" ca="1" si="8"/>
        <v>4920739</v>
      </c>
      <c r="P29" s="289">
        <f t="shared" ca="1" si="8"/>
        <v>4955099</v>
      </c>
      <c r="Q29" s="289">
        <f t="shared" ca="1" si="8"/>
        <v>4878587</v>
      </c>
      <c r="R29" s="289">
        <f t="shared" ca="1" si="8"/>
        <v>4917084</v>
      </c>
      <c r="S29" s="289">
        <f t="shared" ca="1" si="8"/>
        <v>4964578</v>
      </c>
      <c r="T29" s="289">
        <f t="shared" ca="1" si="8"/>
        <v>5018435</v>
      </c>
      <c r="U29" s="289">
        <f t="shared" ca="1" si="8"/>
        <v>5070205</v>
      </c>
      <c r="V29" s="289">
        <f t="shared" ca="1" si="8"/>
        <v>5120042</v>
      </c>
      <c r="W29" s="289">
        <f t="shared" ca="1" si="8"/>
        <v>5201591</v>
      </c>
      <c r="X29" s="289">
        <f t="shared" ca="1" si="8"/>
        <v>5314633</v>
      </c>
      <c r="Y29" s="289">
        <f t="shared" ca="1" si="8"/>
        <v>5414652</v>
      </c>
      <c r="Z29" s="289">
        <f t="shared" ca="1" si="8"/>
        <v>5516689</v>
      </c>
      <c r="AA29" s="289">
        <f t="shared" ca="1" si="8"/>
        <v>5553163</v>
      </c>
      <c r="AB29" s="289">
        <f t="shared" ca="1" si="8"/>
        <v>5602506</v>
      </c>
      <c r="AC29" s="289">
        <f t="shared" ca="1" si="8"/>
        <v>5663442</v>
      </c>
      <c r="AD29" s="289">
        <f t="shared" ca="1" si="8"/>
        <v>5700155</v>
      </c>
      <c r="AE29" s="289">
        <f t="shared" ca="1" si="10"/>
        <v>5731566</v>
      </c>
      <c r="AF29" s="289">
        <f t="shared" ca="1" si="10"/>
        <v>5685503</v>
      </c>
      <c r="AG29" s="289">
        <f t="shared" ca="1" si="10"/>
        <v>5728432</v>
      </c>
      <c r="AH29" s="289">
        <f t="shared" ca="1" si="10"/>
        <v>5783260</v>
      </c>
      <c r="AI29" s="289">
        <f t="shared" ca="1" si="10"/>
        <v>5591115</v>
      </c>
      <c r="AJ29" s="289">
        <f t="shared" ca="1" si="10"/>
        <v>5721466</v>
      </c>
      <c r="AK29" s="289">
        <f t="shared" ca="1" si="10"/>
        <v>5787404</v>
      </c>
      <c r="AL29" s="289">
        <f t="shared" ca="1" si="10"/>
        <v>5804134</v>
      </c>
      <c r="AM29" s="289">
        <f t="shared" ca="1" si="10"/>
        <v>5808783</v>
      </c>
      <c r="AN29" s="320">
        <f t="shared" ca="1" si="5"/>
        <v>5.8571526293143108E-3</v>
      </c>
      <c r="AO29" s="320">
        <f t="shared" ca="1" si="6"/>
        <v>0.1219432086171397</v>
      </c>
      <c r="AP29" s="320">
        <f t="shared" ca="1" si="7"/>
        <v>1.8241433785572525E-2</v>
      </c>
      <c r="AQ29" s="307"/>
      <c r="AR29" s="307"/>
      <c r="AS29" s="307"/>
      <c r="AT29" s="308" t="str">
        <f ca="1">IFERROR(AJ29/#REF!,"")</f>
        <v/>
      </c>
    </row>
    <row r="30" spans="1:46" x14ac:dyDescent="0.35">
      <c r="A30" s="91" t="s">
        <v>6</v>
      </c>
      <c r="B30" s="91" t="s">
        <v>53</v>
      </c>
      <c r="C30" s="289">
        <f>IFERROR(VLOOKUP(B30,'1'!$C$3:$S$100,13,FALSE),"")</f>
        <v>5180182</v>
      </c>
      <c r="D30" s="289">
        <f>IFERROR(VLOOKUP(B30,'2'!$C$3:$S$100,13,FALSE),"")</f>
        <v>5161405</v>
      </c>
      <c r="E30" s="289">
        <f t="shared" ca="1" si="9"/>
        <v>5113093</v>
      </c>
      <c r="F30" s="289">
        <f t="shared" ca="1" si="9"/>
        <v>5144007</v>
      </c>
      <c r="G30" s="289">
        <f t="shared" ca="1" si="9"/>
        <v>5159931</v>
      </c>
      <c r="H30" s="289">
        <f t="shared" ca="1" si="9"/>
        <v>5184924</v>
      </c>
      <c r="I30" s="289">
        <f t="shared" ca="1" si="9"/>
        <v>5186059</v>
      </c>
      <c r="J30" s="289">
        <f t="shared" ca="1" si="9"/>
        <v>5196347</v>
      </c>
      <c r="K30" s="289">
        <f t="shared" ca="1" si="9"/>
        <v>5185163</v>
      </c>
      <c r="L30" s="289">
        <f t="shared" ca="1" si="9"/>
        <v>5163963</v>
      </c>
      <c r="M30" s="289">
        <f t="shared" ca="1" si="9"/>
        <v>5165032</v>
      </c>
      <c r="N30" s="289">
        <f t="shared" ca="1" si="9"/>
        <v>5137671</v>
      </c>
      <c r="O30" s="289">
        <f t="shared" ca="1" si="8"/>
        <v>5178073</v>
      </c>
      <c r="P30" s="289">
        <f t="shared" ca="1" si="8"/>
        <v>5189151</v>
      </c>
      <c r="Q30" s="289">
        <f t="shared" ca="1" si="8"/>
        <v>5180946</v>
      </c>
      <c r="R30" s="289">
        <f t="shared" ca="1" si="8"/>
        <v>5196360</v>
      </c>
      <c r="S30" s="289">
        <f t="shared" ca="1" si="8"/>
        <v>5237653</v>
      </c>
      <c r="T30" s="289">
        <f t="shared" ca="1" si="8"/>
        <v>5258100</v>
      </c>
      <c r="U30" s="289">
        <f t="shared" ca="1" si="8"/>
        <v>5226012</v>
      </c>
      <c r="V30" s="289">
        <f t="shared" ca="1" si="8"/>
        <v>5219378</v>
      </c>
      <c r="W30" s="289">
        <f t="shared" ca="1" si="8"/>
        <v>5145560</v>
      </c>
      <c r="X30" s="289">
        <f t="shared" ca="1" si="8"/>
        <v>5111068</v>
      </c>
      <c r="Y30" s="289">
        <f t="shared" ca="1" si="8"/>
        <v>5061984</v>
      </c>
      <c r="Z30" s="289">
        <f t="shared" ca="1" si="8"/>
        <v>5127764</v>
      </c>
      <c r="AA30" s="289">
        <f t="shared" ca="1" si="8"/>
        <v>5168512</v>
      </c>
      <c r="AB30" s="289">
        <f t="shared" ca="1" si="8"/>
        <v>5221403</v>
      </c>
      <c r="AC30" s="289">
        <f t="shared" ca="1" si="8"/>
        <v>5249123</v>
      </c>
      <c r="AD30" s="289">
        <f t="shared" ca="1" si="8"/>
        <v>5277270</v>
      </c>
      <c r="AE30" s="289">
        <f t="shared" ca="1" si="10"/>
        <v>5311239</v>
      </c>
      <c r="AF30" s="289">
        <f t="shared" ca="1" si="10"/>
        <v>5343061</v>
      </c>
      <c r="AG30" s="289">
        <f t="shared" ca="1" si="10"/>
        <v>5396904</v>
      </c>
      <c r="AH30" s="289">
        <f t="shared" ca="1" si="10"/>
        <v>5420287</v>
      </c>
      <c r="AI30" s="289">
        <f t="shared" ca="1" si="10"/>
        <v>5419331</v>
      </c>
      <c r="AJ30" s="289">
        <f t="shared" ca="1" si="10"/>
        <v>5463585</v>
      </c>
      <c r="AK30" s="289">
        <f t="shared" ca="1" si="10"/>
        <v>5484617</v>
      </c>
      <c r="AL30" s="289">
        <f t="shared" ca="1" si="10"/>
        <v>5490143</v>
      </c>
      <c r="AM30" s="289">
        <f t="shared" ca="1" si="10"/>
        <v>5515397</v>
      </c>
      <c r="AN30" s="320">
        <f t="shared" ca="1" si="5"/>
        <v>5.5402934370160231E-3</v>
      </c>
      <c r="AO30" s="320">
        <f t="shared" ca="1" si="6"/>
        <v>-1.3200779006843244E-2</v>
      </c>
      <c r="AP30" s="320">
        <f t="shared" ca="1" si="7"/>
        <v>4.0337712491496536E-2</v>
      </c>
      <c r="AQ30" s="307"/>
      <c r="AR30" s="307"/>
      <c r="AS30" s="307"/>
      <c r="AT30" s="308" t="str">
        <f ca="1">IFERROR(AJ30/#REF!,"")</f>
        <v/>
      </c>
    </row>
    <row r="31" spans="1:46" x14ac:dyDescent="0.35">
      <c r="A31" s="91" t="s">
        <v>6</v>
      </c>
      <c r="B31" s="99" t="s">
        <v>64</v>
      </c>
      <c r="C31" s="289">
        <f>IFERROR(VLOOKUP(B31,'1'!$C$3:$S$100,13,FALSE),"")</f>
        <v>1965712</v>
      </c>
      <c r="D31" s="289">
        <f>IFERROR(VLOOKUP(B31,'2'!$C$3:$S$100,13,FALSE),"")</f>
        <v>1965181</v>
      </c>
      <c r="E31" s="289">
        <f t="shared" ca="1" si="9"/>
        <v>1964142</v>
      </c>
      <c r="F31" s="289">
        <f t="shared" ca="1" si="9"/>
        <v>1963575</v>
      </c>
      <c r="G31" s="289">
        <f t="shared" ca="1" si="9"/>
        <v>1962294</v>
      </c>
      <c r="H31" s="289">
        <f t="shared" ca="1" si="9"/>
        <v>2069252</v>
      </c>
      <c r="I31" s="289">
        <f t="shared" ca="1" si="9"/>
        <v>2348434</v>
      </c>
      <c r="J31" s="289">
        <f t="shared" ca="1" si="9"/>
        <v>2719008</v>
      </c>
      <c r="K31" s="289">
        <f t="shared" ca="1" si="9"/>
        <v>2976036</v>
      </c>
      <c r="L31" s="289">
        <f t="shared" ca="1" si="9"/>
        <v>3235063</v>
      </c>
      <c r="M31" s="289">
        <f t="shared" ca="1" si="9"/>
        <v>3424302</v>
      </c>
      <c r="N31" s="289">
        <f t="shared" ca="1" si="9"/>
        <v>3645129</v>
      </c>
      <c r="O31" s="289">
        <f t="shared" ca="1" si="8"/>
        <v>3817705</v>
      </c>
      <c r="P31" s="289">
        <f t="shared" ca="1" si="8"/>
        <v>4041532</v>
      </c>
      <c r="Q31" s="289">
        <f t="shared" ca="1" si="8"/>
        <v>4163024</v>
      </c>
      <c r="R31" s="289">
        <f t="shared" ca="1" si="8"/>
        <v>4590379</v>
      </c>
      <c r="S31" s="289">
        <f t="shared" ca="1" si="8"/>
        <v>4972682</v>
      </c>
      <c r="T31" s="289">
        <f t="shared" ca="1" si="8"/>
        <v>5419872</v>
      </c>
      <c r="U31" s="289">
        <f t="shared" ca="1" si="8"/>
        <v>5959901</v>
      </c>
      <c r="V31" s="289">
        <f t="shared" ca="1" si="8"/>
        <v>6405709</v>
      </c>
      <c r="W31" s="289">
        <f t="shared" ca="1" si="8"/>
        <v>6793380</v>
      </c>
      <c r="X31" s="289">
        <f t="shared" ca="1" si="8"/>
        <v>6957593</v>
      </c>
      <c r="Y31" s="289">
        <f t="shared" ca="1" si="8"/>
        <v>7342325</v>
      </c>
      <c r="Z31" s="289">
        <f t="shared" ca="1" si="8"/>
        <v>7671834</v>
      </c>
      <c r="AA31" s="289">
        <f t="shared" ca="1" si="8"/>
        <v>868152</v>
      </c>
      <c r="AB31" s="289">
        <f t="shared" ca="1" si="8"/>
        <v>1411114</v>
      </c>
      <c r="AC31" s="289">
        <f t="shared" ca="1" si="8"/>
        <v>2034935</v>
      </c>
      <c r="AD31" s="289">
        <f t="shared" ca="1" si="8"/>
        <v>2632166</v>
      </c>
      <c r="AE31" s="289">
        <f t="shared" ca="1" si="10"/>
        <v>2940669</v>
      </c>
      <c r="AF31" s="289">
        <f t="shared" ca="1" si="10"/>
        <v>3278963</v>
      </c>
      <c r="AG31" s="289">
        <f t="shared" ca="1" si="10"/>
        <v>3587055</v>
      </c>
      <c r="AH31" s="289">
        <f t="shared" ca="1" si="10"/>
        <v>3931605</v>
      </c>
      <c r="AI31" s="289">
        <f t="shared" ca="1" si="10"/>
        <v>4294061</v>
      </c>
      <c r="AJ31" s="289">
        <f t="shared" ca="1" si="10"/>
        <v>4657932</v>
      </c>
      <c r="AK31" s="289">
        <f t="shared" ca="1" si="10"/>
        <v>4956304</v>
      </c>
      <c r="AL31" s="289">
        <f t="shared" ca="1" si="10"/>
        <v>5166271</v>
      </c>
      <c r="AM31" s="289">
        <f t="shared" ca="1" si="10"/>
        <v>5454797</v>
      </c>
      <c r="AN31" s="320">
        <f t="shared" ca="1" si="5"/>
        <v>5.2134629854169931E-3</v>
      </c>
      <c r="AO31" s="320">
        <f t="shared" ca="1" si="6"/>
        <v>0.67128553001832736</v>
      </c>
      <c r="AP31" s="320">
        <f t="shared" ca="1" si="7"/>
        <v>0.9627451308162176</v>
      </c>
      <c r="AQ31" s="307"/>
      <c r="AR31" s="307"/>
      <c r="AS31" s="307"/>
      <c r="AT31" s="308" t="str">
        <f ca="1">IFERROR(AJ31/#REF!,"")</f>
        <v/>
      </c>
    </row>
    <row r="32" spans="1:46" x14ac:dyDescent="0.35">
      <c r="A32" s="91" t="s">
        <v>6</v>
      </c>
      <c r="B32" s="91" t="s">
        <v>43</v>
      </c>
      <c r="C32" s="289">
        <f>IFERROR(VLOOKUP(B32,'1'!$C$3:$S$100,13,FALSE),"")</f>
        <v>4096517</v>
      </c>
      <c r="D32" s="289">
        <f>IFERROR(VLOOKUP(B32,'2'!$C$3:$S$100,13,FALSE),"")</f>
        <v>4071717</v>
      </c>
      <c r="E32" s="289">
        <f t="shared" ca="1" si="9"/>
        <v>4066117</v>
      </c>
      <c r="F32" s="289">
        <f t="shared" ca="1" si="9"/>
        <v>4063846</v>
      </c>
      <c r="G32" s="289">
        <f t="shared" ca="1" si="9"/>
        <v>4050405</v>
      </c>
      <c r="H32" s="289">
        <f t="shared" ca="1" si="9"/>
        <v>4040127</v>
      </c>
      <c r="I32" s="289">
        <f t="shared" ca="1" si="9"/>
        <v>3991619</v>
      </c>
      <c r="J32" s="289">
        <f t="shared" ca="1" si="9"/>
        <v>3957336</v>
      </c>
      <c r="K32" s="289">
        <f t="shared" ca="1" si="9"/>
        <v>4015071</v>
      </c>
      <c r="L32" s="289">
        <f t="shared" ca="1" si="9"/>
        <v>4063647</v>
      </c>
      <c r="M32" s="289">
        <f t="shared" ca="1" si="9"/>
        <v>4113474</v>
      </c>
      <c r="N32" s="289">
        <f t="shared" ca="1" si="9"/>
        <v>4164315</v>
      </c>
      <c r="O32" s="289">
        <f t="shared" ca="1" si="8"/>
        <v>4207271</v>
      </c>
      <c r="P32" s="289">
        <f t="shared" ca="1" si="8"/>
        <v>4247580</v>
      </c>
      <c r="Q32" s="289">
        <f t="shared" ca="1" si="8"/>
        <v>4283734</v>
      </c>
      <c r="R32" s="289">
        <f t="shared" ca="1" si="8"/>
        <v>4314928</v>
      </c>
      <c r="S32" s="289">
        <f t="shared" ca="1" si="8"/>
        <v>4352602</v>
      </c>
      <c r="T32" s="289">
        <f t="shared" ca="1" si="8"/>
        <v>4394009</v>
      </c>
      <c r="U32" s="289">
        <f t="shared" ca="1" si="8"/>
        <v>4445614</v>
      </c>
      <c r="V32" s="289">
        <f t="shared" ca="1" si="8"/>
        <v>4485789</v>
      </c>
      <c r="W32" s="289">
        <f t="shared" ca="1" si="8"/>
        <v>4527368</v>
      </c>
      <c r="X32" s="289">
        <f t="shared" ca="1" si="8"/>
        <v>4564002</v>
      </c>
      <c r="Y32" s="289">
        <f t="shared" ca="1" si="8"/>
        <v>4604230</v>
      </c>
      <c r="Z32" s="289">
        <f t="shared" ca="1" si="8"/>
        <v>4641707</v>
      </c>
      <c r="AA32" s="289">
        <f t="shared" ca="1" si="8"/>
        <v>4716410</v>
      </c>
      <c r="AB32" s="289">
        <f t="shared" ca="1" si="8"/>
        <v>4739291</v>
      </c>
      <c r="AC32" s="289">
        <f t="shared" ca="1" si="8"/>
        <v>4784642</v>
      </c>
      <c r="AD32" s="289">
        <f t="shared" ca="1" si="8"/>
        <v>4822628</v>
      </c>
      <c r="AE32" s="289">
        <f t="shared" ca="1" si="10"/>
        <v>4864406</v>
      </c>
      <c r="AF32" s="289">
        <f t="shared" ca="1" si="10"/>
        <v>4911135</v>
      </c>
      <c r="AG32" s="289">
        <f t="shared" ca="1" si="10"/>
        <v>4899678</v>
      </c>
      <c r="AH32" s="289">
        <f t="shared" ca="1" si="10"/>
        <v>4971962</v>
      </c>
      <c r="AI32" s="289">
        <f t="shared" ca="1" si="10"/>
        <v>5027307</v>
      </c>
      <c r="AJ32" s="289">
        <f t="shared" ca="1" si="10"/>
        <v>5075894</v>
      </c>
      <c r="AK32" s="289">
        <f t="shared" ca="1" si="10"/>
        <v>5062289</v>
      </c>
      <c r="AL32" s="289">
        <f t="shared" ca="1" si="10"/>
        <v>5112105</v>
      </c>
      <c r="AM32" s="289">
        <f t="shared" ca="1" si="10"/>
        <v>5112105</v>
      </c>
      <c r="AN32" s="320">
        <f t="shared" ca="1" si="5"/>
        <v>5.15880219892939E-3</v>
      </c>
      <c r="AO32" s="320">
        <f t="shared" ca="1" si="6"/>
        <v>7.573220225227395E-2</v>
      </c>
      <c r="AP32" s="320">
        <f t="shared" ca="1" si="7"/>
        <v>6.0024741696850681E-2</v>
      </c>
      <c r="AQ32" s="307"/>
      <c r="AR32" s="307"/>
      <c r="AS32" s="307"/>
      <c r="AT32" s="308" t="str">
        <f ca="1">IFERROR(AJ32/#REF!,"")</f>
        <v/>
      </c>
    </row>
    <row r="33" spans="1:46" x14ac:dyDescent="0.35">
      <c r="A33" s="91" t="s">
        <v>6</v>
      </c>
      <c r="B33" s="91" t="s">
        <v>17</v>
      </c>
      <c r="C33" s="289">
        <f>IFERROR(VLOOKUP(B33,'1'!$C$3:$S$100,13,FALSE),"")</f>
        <v>4012961</v>
      </c>
      <c r="D33" s="289">
        <f>IFERROR(VLOOKUP(B33,'2'!$C$3:$S$100,13,FALSE),"")</f>
        <v>3521572</v>
      </c>
      <c r="E33" s="289">
        <f t="shared" ca="1" si="9"/>
        <v>3606726</v>
      </c>
      <c r="F33" s="289">
        <f t="shared" ca="1" si="9"/>
        <v>3682345</v>
      </c>
      <c r="G33" s="289">
        <f t="shared" ca="1" si="9"/>
        <v>3769309</v>
      </c>
      <c r="H33" s="289">
        <f t="shared" ca="1" si="9"/>
        <v>3861792</v>
      </c>
      <c r="I33" s="289">
        <f t="shared" ca="1" si="9"/>
        <v>3958870</v>
      </c>
      <c r="J33" s="289">
        <f t="shared" ca="1" si="9"/>
        <v>4046276</v>
      </c>
      <c r="K33" s="289">
        <f t="shared" ca="1" si="9"/>
        <v>3898519</v>
      </c>
      <c r="L33" s="289">
        <f t="shared" ca="1" si="9"/>
        <v>3979824</v>
      </c>
      <c r="M33" s="289">
        <f t="shared" ca="1" si="9"/>
        <v>4075864</v>
      </c>
      <c r="N33" s="289">
        <f t="shared" ca="1" si="9"/>
        <v>4160833</v>
      </c>
      <c r="O33" s="289">
        <f t="shared" ca="1" si="8"/>
        <v>4221468</v>
      </c>
      <c r="P33" s="289">
        <f t="shared" ca="1" si="8"/>
        <v>4339149</v>
      </c>
      <c r="Q33" s="289">
        <f t="shared" ca="1" si="8"/>
        <v>4425818</v>
      </c>
      <c r="R33" s="289">
        <f t="shared" ca="1" si="8"/>
        <v>4487963</v>
      </c>
      <c r="S33" s="289">
        <f t="shared" ca="1" si="8"/>
        <v>4569186</v>
      </c>
      <c r="T33" s="289">
        <f t="shared" ca="1" si="8"/>
        <v>4635022</v>
      </c>
      <c r="U33" s="289">
        <f t="shared" ca="1" si="8"/>
        <v>4697157</v>
      </c>
      <c r="V33" s="289">
        <f t="shared" ca="1" si="8"/>
        <v>4765005</v>
      </c>
      <c r="W33" s="289">
        <f t="shared" ca="1" si="8"/>
        <v>4844567</v>
      </c>
      <c r="X33" s="289">
        <f t="shared" ca="1" si="8"/>
        <v>4908619</v>
      </c>
      <c r="Y33" s="289">
        <f t="shared" ca="1" si="8"/>
        <v>5074514</v>
      </c>
      <c r="Z33" s="289">
        <f t="shared" ca="1" si="8"/>
        <v>5179905</v>
      </c>
      <c r="AA33" s="289">
        <f t="shared" ca="1" si="8"/>
        <v>5185561</v>
      </c>
      <c r="AB33" s="289">
        <f t="shared" ca="1" si="8"/>
        <v>5292759</v>
      </c>
      <c r="AC33" s="289">
        <f t="shared" ca="1" si="8"/>
        <v>4829134</v>
      </c>
      <c r="AD33" s="289">
        <f t="shared" ca="1" si="8"/>
        <v>4875350</v>
      </c>
      <c r="AE33" s="289">
        <f t="shared" ca="1" si="10"/>
        <v>4876512</v>
      </c>
      <c r="AF33" s="289">
        <f t="shared" ca="1" si="10"/>
        <v>4938516</v>
      </c>
      <c r="AG33" s="289">
        <f t="shared" ca="1" si="10"/>
        <v>5012466</v>
      </c>
      <c r="AH33" s="289">
        <f t="shared" ca="1" si="10"/>
        <v>5070885</v>
      </c>
      <c r="AI33" s="289">
        <f t="shared" ca="1" si="10"/>
        <v>5099164</v>
      </c>
      <c r="AJ33" s="289">
        <f t="shared" ca="1" si="10"/>
        <v>5154054</v>
      </c>
      <c r="AK33" s="289">
        <f t="shared" ca="1" si="10"/>
        <v>5207215</v>
      </c>
      <c r="AL33" s="289">
        <f t="shared" ca="1" si="10"/>
        <v>5022677</v>
      </c>
      <c r="AM33" s="289">
        <f t="shared" ca="1" si="10"/>
        <v>5039830</v>
      </c>
      <c r="AN33" s="320">
        <f t="shared" ca="1" si="5"/>
        <v>5.0685573070412427E-3</v>
      </c>
      <c r="AO33" s="320">
        <f t="shared" ca="1" si="6"/>
        <v>0.15417729602494501</v>
      </c>
      <c r="AP33" s="320">
        <f t="shared" ca="1" si="7"/>
        <v>3.0218753525387942E-2</v>
      </c>
      <c r="AQ33" s="307"/>
      <c r="AR33" s="307"/>
      <c r="AS33" s="307"/>
      <c r="AT33" s="308" t="str">
        <f ca="1">IFERROR(AJ33/#REF!,"")</f>
        <v/>
      </c>
    </row>
    <row r="34" spans="1:46" x14ac:dyDescent="0.35">
      <c r="A34" s="91" t="s">
        <v>6</v>
      </c>
      <c r="B34" s="91" t="s">
        <v>34</v>
      </c>
      <c r="C34" s="289">
        <f>IFERROR(VLOOKUP(B34,'1'!$C$3:$S$100,13,FALSE),"")</f>
        <v>3711437</v>
      </c>
      <c r="D34" s="289">
        <f>IFERROR(VLOOKUP(B34,'2'!$C$3:$S$100,13,FALSE),"")</f>
        <v>3530610</v>
      </c>
      <c r="E34" s="289">
        <f t="shared" ca="1" si="9"/>
        <v>3457424</v>
      </c>
      <c r="F34" s="289">
        <f t="shared" ca="1" si="9"/>
        <v>3507929</v>
      </c>
      <c r="G34" s="289">
        <f t="shared" ca="1" si="9"/>
        <v>3548259</v>
      </c>
      <c r="H34" s="289">
        <f t="shared" ca="1" si="9"/>
        <v>3527294</v>
      </c>
      <c r="I34" s="289">
        <f t="shared" ca="1" si="9"/>
        <v>3574096</v>
      </c>
      <c r="J34" s="289">
        <f t="shared" ca="1" si="9"/>
        <v>3623676</v>
      </c>
      <c r="K34" s="289">
        <f t="shared" ca="1" si="9"/>
        <v>3660711</v>
      </c>
      <c r="L34" s="289">
        <f t="shared" ca="1" si="9"/>
        <v>3687362</v>
      </c>
      <c r="M34" s="289">
        <f t="shared" ca="1" si="9"/>
        <v>3728497</v>
      </c>
      <c r="N34" s="289">
        <f t="shared" ca="1" si="9"/>
        <v>3740540</v>
      </c>
      <c r="O34" s="289">
        <f t="shared" ca="1" si="8"/>
        <v>3772532</v>
      </c>
      <c r="P34" s="289">
        <f t="shared" ca="1" si="8"/>
        <v>3817331</v>
      </c>
      <c r="Q34" s="289">
        <f t="shared" ca="1" si="8"/>
        <v>3858936</v>
      </c>
      <c r="R34" s="289">
        <f t="shared" ca="1" si="8"/>
        <v>3884277</v>
      </c>
      <c r="S34" s="289">
        <f t="shared" ca="1" si="8"/>
        <v>3938376</v>
      </c>
      <c r="T34" s="289">
        <f t="shared" ca="1" si="8"/>
        <v>3963646</v>
      </c>
      <c r="U34" s="289">
        <f t="shared" ca="1" si="8"/>
        <v>4018048</v>
      </c>
      <c r="V34" s="289">
        <f t="shared" ca="1" si="8"/>
        <v>4065062</v>
      </c>
      <c r="W34" s="289">
        <f t="shared" ca="1" si="8"/>
        <v>4108092</v>
      </c>
      <c r="X34" s="289">
        <f t="shared" ca="1" si="8"/>
        <v>4130699</v>
      </c>
      <c r="Y34" s="289">
        <f t="shared" ca="1" si="8"/>
        <v>4155962</v>
      </c>
      <c r="Z34" s="289">
        <f t="shared" ca="1" si="8"/>
        <v>4159591</v>
      </c>
      <c r="AA34" s="289">
        <f t="shared" ca="1" si="8"/>
        <v>4216655</v>
      </c>
      <c r="AB34" s="289">
        <f t="shared" ca="1" si="8"/>
        <v>4251582</v>
      </c>
      <c r="AC34" s="289">
        <f t="shared" ca="1" si="8"/>
        <v>4306863</v>
      </c>
      <c r="AD34" s="289">
        <f t="shared" ca="1" si="8"/>
        <v>4340498</v>
      </c>
      <c r="AE34" s="289">
        <f t="shared" ca="1" si="10"/>
        <v>4389112</v>
      </c>
      <c r="AF34" s="289">
        <f t="shared" ca="1" si="10"/>
        <v>4416890</v>
      </c>
      <c r="AG34" s="289">
        <f t="shared" ca="1" si="10"/>
        <v>4492118</v>
      </c>
      <c r="AH34" s="289">
        <f t="shared" ca="1" si="10"/>
        <v>4542630</v>
      </c>
      <c r="AI34" s="289">
        <f t="shared" ca="1" si="10"/>
        <v>4605046</v>
      </c>
      <c r="AJ34" s="289">
        <f t="shared" ca="1" si="10"/>
        <v>4649990</v>
      </c>
      <c r="AK34" s="289">
        <f t="shared" ca="1" si="10"/>
        <v>4712802</v>
      </c>
      <c r="AL34" s="289">
        <f t="shared" ca="1" si="10"/>
        <v>4733915</v>
      </c>
      <c r="AM34" s="289">
        <f t="shared" ca="1" si="10"/>
        <v>4785021</v>
      </c>
      <c r="AN34" s="320">
        <f t="shared" ca="1" si="5"/>
        <v>4.7771575723786625E-3</v>
      </c>
      <c r="AO34" s="320">
        <f t="shared" ca="1" si="6"/>
        <v>7.0879085090996385E-2</v>
      </c>
      <c r="AP34" s="320">
        <f t="shared" ca="1" si="7"/>
        <v>9.0638677865995998E-2</v>
      </c>
      <c r="AQ34" s="307"/>
      <c r="AR34" s="307"/>
      <c r="AS34" s="307"/>
      <c r="AT34" s="308" t="str">
        <f ca="1">IFERROR(AJ34/#REF!,"")</f>
        <v/>
      </c>
    </row>
    <row r="35" spans="1:46" x14ac:dyDescent="0.35">
      <c r="A35" s="91" t="s">
        <v>6</v>
      </c>
      <c r="B35" s="91" t="s">
        <v>30</v>
      </c>
      <c r="C35" s="289">
        <f>IFERROR(VLOOKUP(B35,'1'!$C$3:$S$100,13,FALSE),"")</f>
        <v>3596670</v>
      </c>
      <c r="D35" s="289">
        <f>IFERROR(VLOOKUP(B35,'2'!$C$3:$S$100,13,FALSE),"")</f>
        <v>3601339</v>
      </c>
      <c r="E35" s="289">
        <f t="shared" ca="1" si="9"/>
        <v>3614563</v>
      </c>
      <c r="F35" s="289">
        <f t="shared" ca="1" si="9"/>
        <v>3608776</v>
      </c>
      <c r="G35" s="289">
        <f t="shared" ca="1" si="9"/>
        <v>3696135</v>
      </c>
      <c r="H35" s="289">
        <f t="shared" ca="1" si="9"/>
        <v>3645317</v>
      </c>
      <c r="I35" s="289">
        <f t="shared" ca="1" si="9"/>
        <v>3668438</v>
      </c>
      <c r="J35" s="289">
        <f t="shared" ca="1" si="9"/>
        <v>3646976</v>
      </c>
      <c r="K35" s="289">
        <f t="shared" ca="1" si="9"/>
        <v>3551727</v>
      </c>
      <c r="L35" s="289">
        <f t="shared" ca="1" si="9"/>
        <v>3569346</v>
      </c>
      <c r="M35" s="289">
        <f t="shared" ca="1" si="9"/>
        <v>3600077</v>
      </c>
      <c r="N35" s="289">
        <f t="shared" ca="1" si="9"/>
        <v>3545940</v>
      </c>
      <c r="O35" s="289">
        <f t="shared" ca="1" si="9"/>
        <v>3723175</v>
      </c>
      <c r="P35" s="289">
        <f t="shared" ca="1" si="9"/>
        <v>3647979</v>
      </c>
      <c r="Q35" s="289">
        <f t="shared" ca="1" si="9"/>
        <v>3664965</v>
      </c>
      <c r="R35" s="289">
        <f t="shared" ca="1" si="9"/>
        <v>3699635</v>
      </c>
      <c r="S35" s="289">
        <f t="shared" ca="1" si="9"/>
        <v>3688520</v>
      </c>
      <c r="T35" s="289">
        <f t="shared" ca="1" si="9"/>
        <v>3700670</v>
      </c>
      <c r="U35" s="289">
        <f t="shared" ref="U35:AJ50" ca="1" si="11">IFERROR(VLOOKUP($B35,INDIRECT("'" &amp; U$2 &amp; "'!$C$3:$R$100"),9,FALSE),"")</f>
        <v>3721917</v>
      </c>
      <c r="V35" s="289">
        <f t="shared" ca="1" si="11"/>
        <v>3752402</v>
      </c>
      <c r="W35" s="289">
        <f t="shared" ca="1" si="11"/>
        <v>3785157</v>
      </c>
      <c r="X35" s="289">
        <f t="shared" ca="1" si="11"/>
        <v>3854521</v>
      </c>
      <c r="Y35" s="289">
        <f t="shared" ca="1" si="11"/>
        <v>3799093</v>
      </c>
      <c r="Z35" s="289">
        <f t="shared" ca="1" si="11"/>
        <v>3791835</v>
      </c>
      <c r="AA35" s="289">
        <f t="shared" ca="1" si="11"/>
        <v>3764048</v>
      </c>
      <c r="AB35" s="289">
        <f t="shared" ca="1" si="11"/>
        <v>3787113</v>
      </c>
      <c r="AC35" s="289">
        <f t="shared" ca="1" si="11"/>
        <v>3658353</v>
      </c>
      <c r="AD35" s="289">
        <f t="shared" ca="1" si="11"/>
        <v>3673619</v>
      </c>
      <c r="AE35" s="289">
        <f t="shared" ca="1" si="11"/>
        <v>3681090</v>
      </c>
      <c r="AF35" s="289">
        <f t="shared" ca="1" si="11"/>
        <v>3705989</v>
      </c>
      <c r="AG35" s="289">
        <f t="shared" ca="1" si="11"/>
        <v>3723644</v>
      </c>
      <c r="AH35" s="289">
        <f t="shared" ca="1" si="11"/>
        <v>3751626</v>
      </c>
      <c r="AI35" s="289">
        <f t="shared" ca="1" si="11"/>
        <v>3763611</v>
      </c>
      <c r="AJ35" s="289">
        <f t="shared" ca="1" si="11"/>
        <v>3787960</v>
      </c>
      <c r="AK35" s="289">
        <f t="shared" ca="1" si="10"/>
        <v>3803247</v>
      </c>
      <c r="AL35" s="289">
        <f t="shared" ca="1" si="10"/>
        <v>3777228</v>
      </c>
      <c r="AM35" s="289">
        <f t="shared" ca="1" si="10"/>
        <v>3745044</v>
      </c>
      <c r="AN35" s="320">
        <f t="shared" ca="1" si="5"/>
        <v>3.8117315885056475E-3</v>
      </c>
      <c r="AO35" s="320">
        <f t="shared" ca="1" si="6"/>
        <v>2.4921377379119924E-2</v>
      </c>
      <c r="AP35" s="320">
        <f t="shared" ca="1" si="7"/>
        <v>2.8203523555382359E-2</v>
      </c>
      <c r="AQ35" s="307"/>
      <c r="AR35" s="307"/>
      <c r="AS35" s="307"/>
      <c r="AT35" s="308" t="str">
        <f ca="1">IFERROR(AJ35/#REF!,"")</f>
        <v/>
      </c>
    </row>
    <row r="36" spans="1:46" x14ac:dyDescent="0.35">
      <c r="A36" s="91" t="s">
        <v>6</v>
      </c>
      <c r="B36" s="91" t="s">
        <v>71</v>
      </c>
      <c r="C36" s="289">
        <f>IFERROR(VLOOKUP(B36,'1'!$C$3:$S$100,13,FALSE),"")</f>
        <v>2270700</v>
      </c>
      <c r="D36" s="289">
        <f>IFERROR(VLOOKUP(B36,'2'!$C$3:$S$100,13,FALSE),"")</f>
        <v>2305319</v>
      </c>
      <c r="E36" s="289">
        <f t="shared" ref="E36:T51" ca="1" si="12">IFERROR(VLOOKUP($B36,INDIRECT("'" &amp; E$2 &amp; "'!$C$3:$R$100"),9,FALSE),"")</f>
        <v>2345835</v>
      </c>
      <c r="F36" s="289">
        <f t="shared" ca="1" si="12"/>
        <v>2373395</v>
      </c>
      <c r="G36" s="289">
        <f t="shared" ca="1" si="12"/>
        <v>2406319</v>
      </c>
      <c r="H36" s="289">
        <f t="shared" ca="1" si="12"/>
        <v>2438818</v>
      </c>
      <c r="I36" s="289">
        <f t="shared" ca="1" si="12"/>
        <v>2472660</v>
      </c>
      <c r="J36" s="289">
        <f t="shared" ca="1" si="12"/>
        <v>2507403</v>
      </c>
      <c r="K36" s="289">
        <f t="shared" ca="1" si="12"/>
        <v>2539700</v>
      </c>
      <c r="L36" s="289">
        <f t="shared" ca="1" si="12"/>
        <v>2563349</v>
      </c>
      <c r="M36" s="289">
        <f t="shared" ca="1" si="12"/>
        <v>2593910</v>
      </c>
      <c r="N36" s="289">
        <f t="shared" ca="1" si="12"/>
        <v>2628700</v>
      </c>
      <c r="O36" s="289">
        <f t="shared" ca="1" si="12"/>
        <v>2668149</v>
      </c>
      <c r="P36" s="289">
        <f t="shared" ca="1" si="12"/>
        <v>2704951</v>
      </c>
      <c r="Q36" s="289">
        <f t="shared" ca="1" si="12"/>
        <v>2755646</v>
      </c>
      <c r="R36" s="289">
        <f t="shared" ca="1" si="12"/>
        <v>2794638</v>
      </c>
      <c r="S36" s="289">
        <f t="shared" ca="1" si="12"/>
        <v>2830420</v>
      </c>
      <c r="T36" s="289">
        <f t="shared" ca="1" si="12"/>
        <v>2866216</v>
      </c>
      <c r="U36" s="289">
        <f t="shared" ca="1" si="11"/>
        <v>2905705</v>
      </c>
      <c r="V36" s="289">
        <f t="shared" ca="1" si="11"/>
        <v>2944562</v>
      </c>
      <c r="W36" s="289">
        <f t="shared" ca="1" si="11"/>
        <v>2982952</v>
      </c>
      <c r="X36" s="289">
        <f t="shared" ca="1" si="11"/>
        <v>3015122</v>
      </c>
      <c r="Y36" s="289">
        <f t="shared" ca="1" si="11"/>
        <v>3048414</v>
      </c>
      <c r="Z36" s="289">
        <f t="shared" ca="1" si="11"/>
        <v>3088409</v>
      </c>
      <c r="AA36" s="289">
        <f t="shared" ca="1" si="11"/>
        <v>3136350</v>
      </c>
      <c r="AB36" s="289">
        <f t="shared" ca="1" si="11"/>
        <v>3187536</v>
      </c>
      <c r="AC36" s="289">
        <f t="shared" ca="1" si="11"/>
        <v>3257325</v>
      </c>
      <c r="AD36" s="289">
        <f t="shared" ca="1" si="11"/>
        <v>3312057</v>
      </c>
      <c r="AE36" s="289">
        <f t="shared" ca="1" si="11"/>
        <v>3359366</v>
      </c>
      <c r="AF36" s="289">
        <f t="shared" ca="1" si="11"/>
        <v>3409378</v>
      </c>
      <c r="AG36" s="289">
        <f t="shared" ca="1" si="11"/>
        <v>3460744</v>
      </c>
      <c r="AH36" s="289">
        <f t="shared" ca="1" si="11"/>
        <v>3579241</v>
      </c>
      <c r="AI36" s="289">
        <f t="shared" ca="1" si="11"/>
        <v>3552421</v>
      </c>
      <c r="AJ36" s="289">
        <f t="shared" ca="1" si="11"/>
        <v>3586914</v>
      </c>
      <c r="AK36" s="289">
        <f t="shared" ref="AK36:AM49" ca="1" si="13">IFERROR(VLOOKUP($B36,INDIRECT("'" &amp; AK$2 &amp; "'!$C$3:$R$100"),9,FALSE),"")</f>
        <v>3612297</v>
      </c>
      <c r="AL36" s="289">
        <f t="shared" ca="1" si="13"/>
        <v>3653288</v>
      </c>
      <c r="AM36" s="289">
        <f t="shared" ca="1" si="13"/>
        <v>3711287</v>
      </c>
      <c r="AN36" s="320">
        <f t="shared" ca="1" si="5"/>
        <v>3.6866594421911042E-3</v>
      </c>
      <c r="AO36" s="320">
        <f t="shared" ca="1" si="6"/>
        <v>0.10511951816299647</v>
      </c>
      <c r="AP36" s="320">
        <f t="shared" ca="1" si="7"/>
        <v>0.10302691046681867</v>
      </c>
      <c r="AQ36" s="307"/>
      <c r="AR36" s="307"/>
      <c r="AS36" s="307"/>
      <c r="AT36" s="308" t="str">
        <f ca="1">IFERROR(AJ36/#REF!,"")</f>
        <v/>
      </c>
    </row>
    <row r="37" spans="1:46" x14ac:dyDescent="0.35">
      <c r="A37" s="91" t="s">
        <v>18</v>
      </c>
      <c r="B37" s="91" t="s">
        <v>50</v>
      </c>
      <c r="C37" s="289">
        <f>IFERROR(VLOOKUP(B37,'1'!$C$3:$S$100,13,FALSE),"")</f>
        <v>3464325</v>
      </c>
      <c r="D37" s="289">
        <f>IFERROR(VLOOKUP(B37,'2'!$C$3:$S$100,13,FALSE),"")</f>
        <v>3501046</v>
      </c>
      <c r="E37" s="289">
        <f t="shared" ca="1" si="12"/>
        <v>3546410</v>
      </c>
      <c r="F37" s="289">
        <f t="shared" ca="1" si="12"/>
        <v>3583157</v>
      </c>
      <c r="G37" s="289">
        <f t="shared" ca="1" si="12"/>
        <v>3500716</v>
      </c>
      <c r="H37" s="289">
        <f t="shared" ca="1" si="12"/>
        <v>3517700</v>
      </c>
      <c r="I37" s="289">
        <f t="shared" ca="1" si="12"/>
        <v>3525744</v>
      </c>
      <c r="J37" s="289">
        <f t="shared" ca="1" si="12"/>
        <v>3540893</v>
      </c>
      <c r="K37" s="289">
        <f t="shared" ca="1" si="12"/>
        <v>3562651</v>
      </c>
      <c r="L37" s="289">
        <f t="shared" ca="1" si="12"/>
        <v>3579375</v>
      </c>
      <c r="M37" s="289">
        <f t="shared" ca="1" si="12"/>
        <v>3591183</v>
      </c>
      <c r="N37" s="289">
        <f t="shared" ca="1" si="12"/>
        <v>3606404</v>
      </c>
      <c r="O37" s="289">
        <f t="shared" ca="1" si="12"/>
        <v>3633066</v>
      </c>
      <c r="P37" s="289">
        <f t="shared" ca="1" si="12"/>
        <v>3688282</v>
      </c>
      <c r="Q37" s="289">
        <f t="shared" ca="1" si="12"/>
        <v>3749801</v>
      </c>
      <c r="R37" s="289">
        <f t="shared" ca="1" si="12"/>
        <v>3791675</v>
      </c>
      <c r="S37" s="289">
        <f t="shared" ca="1" si="12"/>
        <v>3839663</v>
      </c>
      <c r="T37" s="289">
        <f t="shared" ca="1" si="12"/>
        <v>3879470</v>
      </c>
      <c r="U37" s="289">
        <f t="shared" ca="1" si="11"/>
        <v>3924182</v>
      </c>
      <c r="V37" s="289">
        <f t="shared" ca="1" si="11"/>
        <v>3961978</v>
      </c>
      <c r="W37" s="289">
        <f t="shared" ca="1" si="11"/>
        <v>4003642</v>
      </c>
      <c r="X37" s="289">
        <f t="shared" ca="1" si="11"/>
        <v>4030168</v>
      </c>
      <c r="Y37" s="289">
        <f t="shared" ca="1" si="11"/>
        <v>4049859</v>
      </c>
      <c r="Z37" s="289">
        <f t="shared" ca="1" si="11"/>
        <v>4078090</v>
      </c>
      <c r="AA37" s="289">
        <f t="shared" ca="1" si="11"/>
        <v>4088307</v>
      </c>
      <c r="AB37" s="289">
        <f t="shared" ca="1" si="11"/>
        <v>4013638</v>
      </c>
      <c r="AC37" s="289">
        <f t="shared" ca="1" si="11"/>
        <v>3919246</v>
      </c>
      <c r="AD37" s="289">
        <f t="shared" ca="1" si="11"/>
        <v>3901929</v>
      </c>
      <c r="AE37" s="289">
        <f t="shared" ca="1" si="11"/>
        <v>3902727</v>
      </c>
      <c r="AF37" s="289">
        <f t="shared" ca="1" si="11"/>
        <v>3820483</v>
      </c>
      <c r="AG37" s="289">
        <f t="shared" ca="1" si="11"/>
        <v>3610505</v>
      </c>
      <c r="AH37" s="289">
        <f t="shared" ca="1" si="11"/>
        <v>3581764</v>
      </c>
      <c r="AI37" s="289">
        <f t="shared" ca="1" si="11"/>
        <v>3648840</v>
      </c>
      <c r="AJ37" s="289">
        <f t="shared" ca="1" si="11"/>
        <v>3582557</v>
      </c>
      <c r="AK37" s="289">
        <f t="shared" ca="1" si="13"/>
        <v>3477037</v>
      </c>
      <c r="AL37" s="289">
        <f t="shared" ca="1" si="13"/>
        <v>3480941</v>
      </c>
      <c r="AM37" s="289">
        <f t="shared" ca="1" si="13"/>
        <v>3478508</v>
      </c>
      <c r="AN37" s="320">
        <f t="shared" ca="1" si="5"/>
        <v>3.5127381157357821E-3</v>
      </c>
      <c r="AO37" s="320">
        <f t="shared" ca="1" si="6"/>
        <v>7.5537855960756239E-2</v>
      </c>
      <c r="AP37" s="320">
        <f t="shared" ca="1" si="7"/>
        <v>-0.10789227584612637</v>
      </c>
      <c r="AQ37" s="307"/>
      <c r="AR37" s="307"/>
      <c r="AS37" s="307"/>
      <c r="AT37" s="308" t="str">
        <f ca="1">IFERROR(AJ37/#REF!,"")</f>
        <v/>
      </c>
    </row>
    <row r="38" spans="1:46" x14ac:dyDescent="0.35">
      <c r="A38" s="91" t="s">
        <v>18</v>
      </c>
      <c r="B38" s="91" t="s">
        <v>41</v>
      </c>
      <c r="C38" s="289">
        <f>IFERROR(VLOOKUP(B38,'1'!$C$3:$S$100,13,FALSE),"")</f>
        <v>2395402</v>
      </c>
      <c r="D38" s="289">
        <f>IFERROR(VLOOKUP(B38,'2'!$C$3:$S$100,13,FALSE),"")</f>
        <v>2408889</v>
      </c>
      <c r="E38" s="289">
        <f t="shared" ca="1" si="12"/>
        <v>2579284</v>
      </c>
      <c r="F38" s="289">
        <f t="shared" ca="1" si="12"/>
        <v>2617303</v>
      </c>
      <c r="G38" s="289">
        <f t="shared" ca="1" si="12"/>
        <v>2613007</v>
      </c>
      <c r="H38" s="289">
        <f t="shared" ca="1" si="12"/>
        <v>2621852</v>
      </c>
      <c r="I38" s="289">
        <f t="shared" ca="1" si="12"/>
        <v>2623101</v>
      </c>
      <c r="J38" s="289">
        <f t="shared" ca="1" si="12"/>
        <v>2622921</v>
      </c>
      <c r="K38" s="289">
        <f t="shared" ca="1" si="12"/>
        <v>2651655</v>
      </c>
      <c r="L38" s="289">
        <f t="shared" ca="1" si="12"/>
        <v>2660153</v>
      </c>
      <c r="M38" s="289">
        <f t="shared" ca="1" si="12"/>
        <v>2673773</v>
      </c>
      <c r="N38" s="289">
        <f t="shared" ca="1" si="12"/>
        <v>2699516</v>
      </c>
      <c r="O38" s="289">
        <f t="shared" ca="1" si="12"/>
        <v>2715112</v>
      </c>
      <c r="P38" s="289">
        <f t="shared" ca="1" si="12"/>
        <v>2730473</v>
      </c>
      <c r="Q38" s="289">
        <f t="shared" ca="1" si="12"/>
        <v>2745671</v>
      </c>
      <c r="R38" s="289">
        <f t="shared" ca="1" si="12"/>
        <v>2745129</v>
      </c>
      <c r="S38" s="289">
        <f t="shared" ca="1" si="12"/>
        <v>2768747</v>
      </c>
      <c r="T38" s="289">
        <f t="shared" ca="1" si="12"/>
        <v>2769897</v>
      </c>
      <c r="U38" s="289">
        <f t="shared" ca="1" si="11"/>
        <v>2785413</v>
      </c>
      <c r="V38" s="289">
        <f t="shared" ca="1" si="11"/>
        <v>2808852</v>
      </c>
      <c r="W38" s="289">
        <f t="shared" ca="1" si="11"/>
        <v>2814661</v>
      </c>
      <c r="X38" s="289">
        <f t="shared" ca="1" si="11"/>
        <v>2831023</v>
      </c>
      <c r="Y38" s="289">
        <f t="shared" ca="1" si="11"/>
        <v>2820581</v>
      </c>
      <c r="Z38" s="289">
        <f t="shared" ca="1" si="11"/>
        <v>2713583</v>
      </c>
      <c r="AA38" s="289">
        <f t="shared" ca="1" si="11"/>
        <v>2739355</v>
      </c>
      <c r="AB38" s="289">
        <f t="shared" ca="1" si="11"/>
        <v>2753435</v>
      </c>
      <c r="AC38" s="289">
        <f t="shared" ca="1" si="11"/>
        <v>2762488</v>
      </c>
      <c r="AD38" s="289">
        <f t="shared" ca="1" si="11"/>
        <v>2781266</v>
      </c>
      <c r="AE38" s="289">
        <f t="shared" ca="1" si="11"/>
        <v>2799359</v>
      </c>
      <c r="AF38" s="289">
        <f t="shared" ca="1" si="11"/>
        <v>2822694</v>
      </c>
      <c r="AG38" s="289">
        <f t="shared" ca="1" si="11"/>
        <v>2853108</v>
      </c>
      <c r="AH38" s="289">
        <f t="shared" ca="1" si="11"/>
        <v>2864617</v>
      </c>
      <c r="AI38" s="289">
        <f t="shared" ca="1" si="11"/>
        <v>2881359</v>
      </c>
      <c r="AJ38" s="289">
        <f t="shared" ca="1" si="11"/>
        <v>2918680</v>
      </c>
      <c r="AK38" s="289">
        <f t="shared" ca="1" si="13"/>
        <v>2949019</v>
      </c>
      <c r="AL38" s="289">
        <f t="shared" ca="1" si="13"/>
        <v>2963830</v>
      </c>
      <c r="AM38" s="289">
        <f t="shared" ca="1" si="13"/>
        <v>3011141</v>
      </c>
      <c r="AN38" s="320">
        <f t="shared" ca="1" si="5"/>
        <v>2.9909034969455624E-3</v>
      </c>
      <c r="AO38" s="320">
        <f t="shared" ca="1" si="6"/>
        <v>-1.1491627533715132E-2</v>
      </c>
      <c r="AP38" s="320">
        <f t="shared" ca="1" si="7"/>
        <v>6.5640611146147165E-2</v>
      </c>
      <c r="AQ38" s="307"/>
      <c r="AR38" s="307"/>
      <c r="AS38" s="307"/>
      <c r="AT38" s="308" t="str">
        <f ca="1">IFERROR(AJ38/#REF!,"")</f>
        <v/>
      </c>
    </row>
    <row r="39" spans="1:46" x14ac:dyDescent="0.35">
      <c r="A39" s="91" t="s">
        <v>18</v>
      </c>
      <c r="B39" s="91" t="s">
        <v>39</v>
      </c>
      <c r="C39" s="289">
        <f>IFERROR(VLOOKUP(B39,'1'!$C$3:$S$100,13,FALSE),"")</f>
        <v>2019719</v>
      </c>
      <c r="D39" s="289">
        <f>IFERROR(VLOOKUP(B39,'2'!$C$3:$S$100,13,FALSE),"")</f>
        <v>2037529</v>
      </c>
      <c r="E39" s="289">
        <f t="shared" ca="1" si="12"/>
        <v>2051730</v>
      </c>
      <c r="F39" s="289">
        <f t="shared" ca="1" si="12"/>
        <v>2066200</v>
      </c>
      <c r="G39" s="289">
        <f t="shared" ca="1" si="12"/>
        <v>2079096</v>
      </c>
      <c r="H39" s="289">
        <f t="shared" ca="1" si="12"/>
        <v>2089014</v>
      </c>
      <c r="I39" s="289">
        <f t="shared" ca="1" si="12"/>
        <v>2105557</v>
      </c>
      <c r="J39" s="289">
        <f t="shared" ca="1" si="12"/>
        <v>2105582</v>
      </c>
      <c r="K39" s="289">
        <f t="shared" ca="1" si="12"/>
        <v>2124906</v>
      </c>
      <c r="L39" s="289">
        <f t="shared" ca="1" si="12"/>
        <v>2135215</v>
      </c>
      <c r="M39" s="289">
        <f t="shared" ca="1" si="12"/>
        <v>2150529</v>
      </c>
      <c r="N39" s="289">
        <f t="shared" ca="1" si="12"/>
        <v>2161226</v>
      </c>
      <c r="O39" s="289">
        <f t="shared" ca="1" si="12"/>
        <v>2169669</v>
      </c>
      <c r="P39" s="289">
        <f t="shared" ca="1" si="12"/>
        <v>2173879</v>
      </c>
      <c r="Q39" s="289">
        <f t="shared" ca="1" si="12"/>
        <v>2176364</v>
      </c>
      <c r="R39" s="289">
        <f t="shared" ca="1" si="12"/>
        <v>2191093</v>
      </c>
      <c r="S39" s="289">
        <f t="shared" ca="1" si="12"/>
        <v>2203377</v>
      </c>
      <c r="T39" s="289">
        <f t="shared" ca="1" si="12"/>
        <v>2218972</v>
      </c>
      <c r="U39" s="289">
        <f t="shared" ca="1" si="11"/>
        <v>2237587</v>
      </c>
      <c r="V39" s="289">
        <f t="shared" ca="1" si="11"/>
        <v>2250668</v>
      </c>
      <c r="W39" s="289">
        <f t="shared" ca="1" si="11"/>
        <v>2268985</v>
      </c>
      <c r="X39" s="289">
        <f t="shared" ca="1" si="11"/>
        <v>2282921</v>
      </c>
      <c r="Y39" s="289">
        <f t="shared" ca="1" si="11"/>
        <v>2297510</v>
      </c>
      <c r="Z39" s="289">
        <f t="shared" ca="1" si="11"/>
        <v>2262563</v>
      </c>
      <c r="AA39" s="289">
        <f t="shared" ca="1" si="11"/>
        <v>2274241</v>
      </c>
      <c r="AB39" s="289">
        <f t="shared" ca="1" si="11"/>
        <v>2281094</v>
      </c>
      <c r="AC39" s="289">
        <f t="shared" ca="1" si="11"/>
        <v>2259736</v>
      </c>
      <c r="AD39" s="289">
        <f t="shared" ca="1" si="11"/>
        <v>2302391</v>
      </c>
      <c r="AE39" s="289">
        <f t="shared" ca="1" si="11"/>
        <v>2311393</v>
      </c>
      <c r="AF39" s="289">
        <f t="shared" ca="1" si="11"/>
        <v>2317836</v>
      </c>
      <c r="AG39" s="289">
        <f t="shared" ca="1" si="11"/>
        <v>2325486</v>
      </c>
      <c r="AH39" s="289">
        <f t="shared" ca="1" si="11"/>
        <v>2317858</v>
      </c>
      <c r="AI39" s="289">
        <f t="shared" ca="1" si="11"/>
        <v>2348267</v>
      </c>
      <c r="AJ39" s="289">
        <f t="shared" ca="1" si="11"/>
        <v>2347479</v>
      </c>
      <c r="AK39" s="289">
        <f t="shared" ca="1" si="13"/>
        <v>2359503</v>
      </c>
      <c r="AL39" s="289">
        <f t="shared" ca="1" si="13"/>
        <v>2384102</v>
      </c>
      <c r="AM39" s="289">
        <f t="shared" ca="1" si="13"/>
        <v>2401202</v>
      </c>
      <c r="AN39" s="320">
        <f t="shared" ca="1" si="5"/>
        <v>2.4058798948910394E-3</v>
      </c>
      <c r="AO39" s="320">
        <f t="shared" ca="1" si="6"/>
        <v>3.2618423772975413E-2</v>
      </c>
      <c r="AP39" s="320">
        <f t="shared" ca="1" si="7"/>
        <v>3.5489627956328818E-2</v>
      </c>
      <c r="AQ39" s="307"/>
      <c r="AR39" s="307"/>
      <c r="AS39" s="307"/>
      <c r="AT39" s="308" t="str">
        <f ca="1">IFERROR(AJ39/#REF!,"")</f>
        <v/>
      </c>
    </row>
    <row r="40" spans="1:46" x14ac:dyDescent="0.35">
      <c r="A40" s="91" t="s">
        <v>18</v>
      </c>
      <c r="B40" s="91" t="s">
        <v>29</v>
      </c>
      <c r="C40" s="289">
        <f>IFERROR(VLOOKUP(B40,'1'!$C$3:$S$100,13,FALSE),"")</f>
        <v>2186306</v>
      </c>
      <c r="D40" s="289">
        <f>IFERROR(VLOOKUP(B40,'2'!$C$3:$S$100,13,FALSE),"")</f>
        <v>2148957</v>
      </c>
      <c r="E40" s="289">
        <f t="shared" ca="1" si="12"/>
        <v>2125772</v>
      </c>
      <c r="F40" s="289">
        <f t="shared" ca="1" si="12"/>
        <v>2115415</v>
      </c>
      <c r="G40" s="289">
        <f t="shared" ca="1" si="12"/>
        <v>2104736</v>
      </c>
      <c r="H40" s="289">
        <f t="shared" ca="1" si="12"/>
        <v>2060166</v>
      </c>
      <c r="I40" s="289">
        <f t="shared" ca="1" si="12"/>
        <v>2038403</v>
      </c>
      <c r="J40" s="289">
        <f t="shared" ca="1" si="12"/>
        <v>1977414</v>
      </c>
      <c r="K40" s="289">
        <f t="shared" ca="1" si="12"/>
        <v>1964920</v>
      </c>
      <c r="L40" s="289">
        <f t="shared" ca="1" si="12"/>
        <v>1948884</v>
      </c>
      <c r="M40" s="289">
        <f t="shared" ca="1" si="12"/>
        <v>1945944</v>
      </c>
      <c r="N40" s="289">
        <f t="shared" ca="1" si="12"/>
        <v>1793087</v>
      </c>
      <c r="O40" s="289">
        <f t="shared" ca="1" si="12"/>
        <v>1841460</v>
      </c>
      <c r="P40" s="289">
        <f t="shared" ca="1" si="12"/>
        <v>1854342</v>
      </c>
      <c r="Q40" s="289">
        <f t="shared" ca="1" si="12"/>
        <v>1871842</v>
      </c>
      <c r="R40" s="289">
        <f t="shared" ca="1" si="12"/>
        <v>1859518</v>
      </c>
      <c r="S40" s="289">
        <f t="shared" ca="1" si="12"/>
        <v>1912237</v>
      </c>
      <c r="T40" s="289">
        <f t="shared" ca="1" si="12"/>
        <v>1907370</v>
      </c>
      <c r="U40" s="289">
        <f t="shared" ca="1" si="11"/>
        <v>1934336</v>
      </c>
      <c r="V40" s="289">
        <f t="shared" ca="1" si="11"/>
        <v>1917076</v>
      </c>
      <c r="W40" s="289">
        <f t="shared" ca="1" si="11"/>
        <v>1945102</v>
      </c>
      <c r="X40" s="289">
        <f t="shared" ca="1" si="11"/>
        <v>2024550</v>
      </c>
      <c r="Y40" s="289">
        <f t="shared" ca="1" si="11"/>
        <v>2021315</v>
      </c>
      <c r="Z40" s="289">
        <f t="shared" ca="1" si="11"/>
        <v>1998285</v>
      </c>
      <c r="AA40" s="289">
        <f t="shared" ca="1" si="11"/>
        <v>1990189</v>
      </c>
      <c r="AB40" s="289">
        <f t="shared" ca="1" si="11"/>
        <v>2004243</v>
      </c>
      <c r="AC40" s="289">
        <f t="shared" ca="1" si="11"/>
        <v>2014033</v>
      </c>
      <c r="AD40" s="289">
        <f t="shared" ca="1" si="11"/>
        <v>2021885</v>
      </c>
      <c r="AE40" s="289">
        <f t="shared" ca="1" si="11"/>
        <v>1714035</v>
      </c>
      <c r="AF40" s="289">
        <f t="shared" ca="1" si="11"/>
        <v>1727436</v>
      </c>
      <c r="AG40" s="289">
        <f t="shared" ca="1" si="11"/>
        <v>1732726</v>
      </c>
      <c r="AH40" s="289">
        <f t="shared" ca="1" si="11"/>
        <v>1733290</v>
      </c>
      <c r="AI40" s="289">
        <f t="shared" ca="1" si="11"/>
        <v>1735815</v>
      </c>
      <c r="AJ40" s="289">
        <f t="shared" ca="1" si="11"/>
        <v>1743319</v>
      </c>
      <c r="AK40" s="289">
        <f t="shared" ca="1" si="13"/>
        <v>1731706</v>
      </c>
      <c r="AL40" s="289">
        <f t="shared" ca="1" si="13"/>
        <v>1739117</v>
      </c>
      <c r="AM40" s="289">
        <f t="shared" ca="1" si="13"/>
        <v>1683757</v>
      </c>
      <c r="AN40" s="320">
        <f t="shared" ca="1" si="5"/>
        <v>1.7550031941432119E-3</v>
      </c>
      <c r="AO40" s="320">
        <f t="shared" ca="1" si="6"/>
        <v>7.4625252350340343E-2</v>
      </c>
      <c r="AP40" s="320">
        <f t="shared" ca="1" si="7"/>
        <v>-0.13985365141934381</v>
      </c>
      <c r="AQ40" s="307"/>
      <c r="AR40" s="307"/>
      <c r="AS40" s="307"/>
      <c r="AT40" s="308" t="str">
        <f ca="1">IFERROR(AJ40/#REF!,"")</f>
        <v/>
      </c>
    </row>
    <row r="41" spans="1:46" x14ac:dyDescent="0.35">
      <c r="A41" s="91" t="s">
        <v>18</v>
      </c>
      <c r="B41" s="91" t="s">
        <v>36</v>
      </c>
      <c r="C41" s="289">
        <f>IFERROR(VLOOKUP(B41,'1'!$C$3:$S$100,13,FALSE),"")</f>
        <v>1182870</v>
      </c>
      <c r="D41" s="289">
        <f>IFERROR(VLOOKUP(B41,'2'!$C$3:$S$100,13,FALSE),"")</f>
        <v>1247523</v>
      </c>
      <c r="E41" s="289">
        <f t="shared" ca="1" si="12"/>
        <v>1322048</v>
      </c>
      <c r="F41" s="289">
        <f t="shared" ca="1" si="12"/>
        <v>1322048</v>
      </c>
      <c r="G41" s="289">
        <f t="shared" ca="1" si="12"/>
        <v>1367149</v>
      </c>
      <c r="H41" s="289">
        <f t="shared" ca="1" si="12"/>
        <v>1392937</v>
      </c>
      <c r="I41" s="289">
        <f t="shared" ca="1" si="12"/>
        <v>1406809</v>
      </c>
      <c r="J41" s="289">
        <f t="shared" ca="1" si="12"/>
        <v>1422606</v>
      </c>
      <c r="K41" s="289">
        <f t="shared" ca="1" si="12"/>
        <v>1436759</v>
      </c>
      <c r="L41" s="289">
        <f t="shared" ca="1" si="12"/>
        <v>1448595</v>
      </c>
      <c r="M41" s="289">
        <f t="shared" ca="1" si="12"/>
        <v>1465531</v>
      </c>
      <c r="N41" s="289">
        <f t="shared" ca="1" si="12"/>
        <v>1490353</v>
      </c>
      <c r="O41" s="289">
        <f t="shared" ca="1" si="12"/>
        <v>1515458</v>
      </c>
      <c r="P41" s="289">
        <f t="shared" ca="1" si="12"/>
        <v>1533668</v>
      </c>
      <c r="Q41" s="289">
        <f t="shared" ca="1" si="12"/>
        <v>1572438</v>
      </c>
      <c r="R41" s="289">
        <f t="shared" ca="1" si="12"/>
        <v>1609810</v>
      </c>
      <c r="S41" s="289">
        <f t="shared" ca="1" si="12"/>
        <v>1654364</v>
      </c>
      <c r="T41" s="289">
        <f t="shared" ca="1" si="12"/>
        <v>1688294</v>
      </c>
      <c r="U41" s="289">
        <f t="shared" ca="1" si="11"/>
        <v>1704618</v>
      </c>
      <c r="V41" s="289">
        <f t="shared" ca="1" si="11"/>
        <v>1726510</v>
      </c>
      <c r="W41" s="289">
        <f t="shared" ca="1" si="11"/>
        <v>1745726</v>
      </c>
      <c r="X41" s="289">
        <f t="shared" ca="1" si="11"/>
        <v>1763248</v>
      </c>
      <c r="Y41" s="289">
        <f t="shared" ca="1" si="11"/>
        <v>1782192</v>
      </c>
      <c r="Z41" s="289">
        <f t="shared" ca="1" si="11"/>
        <v>1806260</v>
      </c>
      <c r="AA41" s="289">
        <f t="shared" ca="1" si="11"/>
        <v>1829722</v>
      </c>
      <c r="AB41" s="289">
        <f t="shared" ca="1" si="11"/>
        <v>1854652</v>
      </c>
      <c r="AC41" s="289">
        <f t="shared" ca="1" si="11"/>
        <v>1884304</v>
      </c>
      <c r="AD41" s="289">
        <f t="shared" ca="1" si="11"/>
        <v>1895996</v>
      </c>
      <c r="AE41" s="289">
        <f t="shared" ca="1" si="11"/>
        <v>1746312</v>
      </c>
      <c r="AF41" s="289">
        <f t="shared" ca="1" si="11"/>
        <v>1754698</v>
      </c>
      <c r="AG41" s="289">
        <f t="shared" ca="1" si="11"/>
        <v>1738622</v>
      </c>
      <c r="AH41" s="289">
        <f t="shared" ca="1" si="11"/>
        <v>1750783</v>
      </c>
      <c r="AI41" s="289">
        <f t="shared" ca="1" si="11"/>
        <v>1726849</v>
      </c>
      <c r="AJ41" s="289">
        <f t="shared" ca="1" si="11"/>
        <v>1706142</v>
      </c>
      <c r="AK41" s="289">
        <f t="shared" ca="1" si="13"/>
        <v>1700102</v>
      </c>
      <c r="AL41" s="289">
        <f t="shared" ca="1" si="13"/>
        <v>1688966</v>
      </c>
      <c r="AM41" s="289">
        <f t="shared" ca="1" si="13"/>
        <v>1678310</v>
      </c>
      <c r="AN41" s="320">
        <f t="shared" ca="1" si="5"/>
        <v>1.704394083203881E-3</v>
      </c>
      <c r="AO41" s="320">
        <f t="shared" ca="1" si="6"/>
        <v>0.12203303495443563</v>
      </c>
      <c r="AP41" s="320">
        <f t="shared" ca="1" si="7"/>
        <v>-0.10919326834022858</v>
      </c>
      <c r="AQ41" s="307"/>
      <c r="AR41" s="307"/>
      <c r="AS41" s="307"/>
      <c r="AT41" s="308" t="str">
        <f ca="1">IFERROR(AJ41/#REF!,"")</f>
        <v/>
      </c>
    </row>
    <row r="42" spans="1:46" x14ac:dyDescent="0.35">
      <c r="A42" s="91" t="s">
        <v>18</v>
      </c>
      <c r="B42" s="91" t="s">
        <v>12</v>
      </c>
      <c r="C42" s="289">
        <f>IFERROR(VLOOKUP(B42,'1'!$C$3:$S$100,13,FALSE),"")</f>
        <v>1262814</v>
      </c>
      <c r="D42" s="289">
        <f>IFERROR(VLOOKUP(B42,'2'!$C$3:$S$100,13,FALSE),"")</f>
        <v>1282191</v>
      </c>
      <c r="E42" s="289">
        <f t="shared" ca="1" si="12"/>
        <v>1308583</v>
      </c>
      <c r="F42" s="289">
        <f t="shared" ca="1" si="12"/>
        <v>1333257</v>
      </c>
      <c r="G42" s="289">
        <f t="shared" ca="1" si="12"/>
        <v>1356091</v>
      </c>
      <c r="H42" s="289">
        <f t="shared" ca="1" si="12"/>
        <v>1383312</v>
      </c>
      <c r="I42" s="289">
        <f t="shared" ca="1" si="12"/>
        <v>1404224</v>
      </c>
      <c r="J42" s="289">
        <f t="shared" ca="1" si="12"/>
        <v>1432029</v>
      </c>
      <c r="K42" s="289">
        <f t="shared" ca="1" si="12"/>
        <v>1459654</v>
      </c>
      <c r="L42" s="289">
        <f t="shared" ca="1" si="12"/>
        <v>1484226</v>
      </c>
      <c r="M42" s="289">
        <f t="shared" ca="1" si="12"/>
        <v>1512891</v>
      </c>
      <c r="N42" s="289">
        <f t="shared" ca="1" si="12"/>
        <v>1537173</v>
      </c>
      <c r="O42" s="289">
        <f t="shared" ca="1" si="12"/>
        <v>1558896</v>
      </c>
      <c r="P42" s="289">
        <f t="shared" ca="1" si="12"/>
        <v>1581303</v>
      </c>
      <c r="Q42" s="289">
        <f t="shared" ca="1" si="12"/>
        <v>1602547</v>
      </c>
      <c r="R42" s="289">
        <f t="shared" ca="1" si="12"/>
        <v>1624743</v>
      </c>
      <c r="S42" s="289">
        <f t="shared" ca="1" si="12"/>
        <v>1651712</v>
      </c>
      <c r="T42" s="289">
        <f t="shared" ca="1" si="12"/>
        <v>1674477</v>
      </c>
      <c r="U42" s="289">
        <f t="shared" ca="1" si="11"/>
        <v>1694046</v>
      </c>
      <c r="V42" s="289">
        <f t="shared" ca="1" si="11"/>
        <v>1711336</v>
      </c>
      <c r="W42" s="289">
        <f t="shared" ca="1" si="11"/>
        <v>1732377</v>
      </c>
      <c r="X42" s="289">
        <f t="shared" ca="1" si="11"/>
        <v>1762304</v>
      </c>
      <c r="Y42" s="289">
        <f t="shared" ca="1" si="11"/>
        <v>1447901</v>
      </c>
      <c r="Z42" s="289">
        <f t="shared" ca="1" si="11"/>
        <v>1439179</v>
      </c>
      <c r="AA42" s="289">
        <f t="shared" ca="1" si="11"/>
        <v>1451120</v>
      </c>
      <c r="AB42" s="289">
        <f t="shared" ca="1" si="11"/>
        <v>1469217</v>
      </c>
      <c r="AC42" s="289">
        <f t="shared" ca="1" si="11"/>
        <v>1485100</v>
      </c>
      <c r="AD42" s="289">
        <f t="shared" ca="1" si="11"/>
        <v>1492756</v>
      </c>
      <c r="AE42" s="289">
        <f t="shared" ca="1" si="11"/>
        <v>1505017</v>
      </c>
      <c r="AF42" s="289">
        <f t="shared" ca="1" si="11"/>
        <v>1517240</v>
      </c>
      <c r="AG42" s="289">
        <f t="shared" ca="1" si="11"/>
        <v>1530020</v>
      </c>
      <c r="AH42" s="289">
        <f t="shared" ca="1" si="11"/>
        <v>1548358</v>
      </c>
      <c r="AI42" s="289">
        <f t="shared" ca="1" si="11"/>
        <v>1558113</v>
      </c>
      <c r="AJ42" s="289">
        <f t="shared" ca="1" si="11"/>
        <v>1572432</v>
      </c>
      <c r="AK42" s="289">
        <f t="shared" ca="1" si="13"/>
        <v>1583291</v>
      </c>
      <c r="AL42" s="289">
        <f t="shared" ca="1" si="13"/>
        <v>1610758</v>
      </c>
      <c r="AM42" s="289">
        <f t="shared" ca="1" si="13"/>
        <v>1623894</v>
      </c>
      <c r="AN42" s="320">
        <f t="shared" ca="1" si="5"/>
        <v>1.6254716818889883E-3</v>
      </c>
      <c r="AO42" s="320">
        <f t="shared" ca="1" si="6"/>
        <v>-0.11421129372460748</v>
      </c>
      <c r="AP42" s="320">
        <f t="shared" ca="1" si="7"/>
        <v>7.9049757629512163E-2</v>
      </c>
      <c r="AQ42" s="307"/>
      <c r="AR42" s="307"/>
      <c r="AS42" s="307"/>
      <c r="AT42" s="308" t="str">
        <f ca="1">IFERROR(AJ42/#REF!,"")</f>
        <v/>
      </c>
    </row>
    <row r="43" spans="1:46" x14ac:dyDescent="0.35">
      <c r="A43" s="91" t="s">
        <v>18</v>
      </c>
      <c r="B43" s="91" t="s">
        <v>47</v>
      </c>
      <c r="C43" s="289">
        <f>IFERROR(VLOOKUP(B43,'1'!$C$3:$S$100,13,FALSE),"")</f>
        <v>3003452</v>
      </c>
      <c r="D43" s="289">
        <f>IFERROR(VLOOKUP(B43,'2'!$C$3:$S$100,13,FALSE),"")</f>
        <v>3149521</v>
      </c>
      <c r="E43" s="289">
        <f t="shared" ca="1" si="12"/>
        <v>3293094</v>
      </c>
      <c r="F43" s="289">
        <f t="shared" ca="1" si="12"/>
        <v>3350678</v>
      </c>
      <c r="G43" s="289">
        <f t="shared" ca="1" si="12"/>
        <v>3526852</v>
      </c>
      <c r="H43" s="289">
        <f t="shared" ca="1" si="12"/>
        <v>3603362</v>
      </c>
      <c r="I43" s="289">
        <f t="shared" ca="1" si="12"/>
        <v>3741667</v>
      </c>
      <c r="J43" s="289">
        <f t="shared" ca="1" si="12"/>
        <v>3855299</v>
      </c>
      <c r="K43" s="289">
        <f t="shared" ca="1" si="12"/>
        <v>3524974</v>
      </c>
      <c r="L43" s="289">
        <f t="shared" ca="1" si="12"/>
        <v>3150936</v>
      </c>
      <c r="M43" s="289">
        <f t="shared" ca="1" si="12"/>
        <v>3201634</v>
      </c>
      <c r="N43" s="289">
        <f t="shared" ca="1" si="12"/>
        <v>3242688</v>
      </c>
      <c r="O43" s="289">
        <f t="shared" ca="1" si="12"/>
        <v>3237558</v>
      </c>
      <c r="P43" s="289">
        <f t="shared" ca="1" si="12"/>
        <v>3262002</v>
      </c>
      <c r="Q43" s="289">
        <f t="shared" ca="1" si="12"/>
        <v>3262002</v>
      </c>
      <c r="R43" s="289">
        <f t="shared" ca="1" si="12"/>
        <v>3305110</v>
      </c>
      <c r="S43" s="289">
        <f t="shared" ca="1" si="12"/>
        <v>3352093</v>
      </c>
      <c r="T43" s="289">
        <f t="shared" ca="1" si="12"/>
        <v>3380395</v>
      </c>
      <c r="U43" s="289">
        <f t="shared" ca="1" si="11"/>
        <v>3362040</v>
      </c>
      <c r="V43" s="289">
        <f t="shared" ca="1" si="11"/>
        <v>3265014</v>
      </c>
      <c r="W43" s="289">
        <f t="shared" ca="1" si="11"/>
        <v>2135949</v>
      </c>
      <c r="X43" s="289">
        <f t="shared" ca="1" si="11"/>
        <v>2147127</v>
      </c>
      <c r="Y43" s="289">
        <f t="shared" ca="1" si="11"/>
        <v>2299201</v>
      </c>
      <c r="Z43" s="289">
        <f t="shared" ca="1" si="11"/>
        <v>2062725</v>
      </c>
      <c r="AA43" s="289">
        <f t="shared" ca="1" si="11"/>
        <v>2064615</v>
      </c>
      <c r="AB43" s="289">
        <f t="shared" ca="1" si="11"/>
        <v>1953671</v>
      </c>
      <c r="AC43" s="289">
        <f t="shared" ca="1" si="11"/>
        <v>1910144</v>
      </c>
      <c r="AD43" s="289">
        <f t="shared" ca="1" si="11"/>
        <v>1839558</v>
      </c>
      <c r="AE43" s="289">
        <f t="shared" ca="1" si="11"/>
        <v>1839687</v>
      </c>
      <c r="AF43" s="289">
        <f t="shared" ca="1" si="11"/>
        <v>1809119</v>
      </c>
      <c r="AG43" s="289">
        <f t="shared" ca="1" si="11"/>
        <v>1743552</v>
      </c>
      <c r="AH43" s="289">
        <f t="shared" ca="1" si="11"/>
        <v>1737708</v>
      </c>
      <c r="AI43" s="289">
        <f t="shared" ca="1" si="11"/>
        <v>1738786</v>
      </c>
      <c r="AJ43" s="289">
        <f t="shared" ca="1" si="11"/>
        <v>1553443</v>
      </c>
      <c r="AK43" s="289">
        <f t="shared" ca="1" si="13"/>
        <v>1536319</v>
      </c>
      <c r="AL43" s="289">
        <f t="shared" ca="1" si="13"/>
        <v>1423522</v>
      </c>
      <c r="AM43" s="289">
        <f t="shared" ca="1" si="13"/>
        <v>1358401</v>
      </c>
      <c r="AN43" s="320">
        <f t="shared" ca="1" si="5"/>
        <v>1.4365253498948795E-3</v>
      </c>
      <c r="AO43" s="320">
        <f t="shared" ca="1" si="6"/>
        <v>-0.37589823031608627</v>
      </c>
      <c r="AP43" s="320">
        <f t="shared" ca="1" si="7"/>
        <v>-0.22616084950841453</v>
      </c>
      <c r="AQ43" s="307"/>
      <c r="AR43" s="307"/>
      <c r="AS43" s="307"/>
      <c r="AT43" s="308" t="str">
        <f ca="1">IFERROR(AJ43/#REF!,"")</f>
        <v/>
      </c>
    </row>
    <row r="44" spans="1:46" x14ac:dyDescent="0.35">
      <c r="A44" s="91" t="s">
        <v>18</v>
      </c>
      <c r="B44" s="99" t="s">
        <v>68</v>
      </c>
      <c r="C44" s="289">
        <f>IFERROR(VLOOKUP(B44,'1'!$C$3:$S$100,13,FALSE),"")</f>
        <v>300006</v>
      </c>
      <c r="D44" s="289">
        <f>IFERROR(VLOOKUP(B44,'2'!$C$3:$S$100,13,FALSE),"")</f>
        <v>321939</v>
      </c>
      <c r="E44" s="289">
        <f t="shared" ca="1" si="12"/>
        <v>334371</v>
      </c>
      <c r="F44" s="289">
        <f t="shared" ca="1" si="12"/>
        <v>349949</v>
      </c>
      <c r="G44" s="289">
        <f t="shared" ca="1" si="12"/>
        <v>369029</v>
      </c>
      <c r="H44" s="289">
        <f t="shared" ca="1" si="12"/>
        <v>375333</v>
      </c>
      <c r="I44" s="289">
        <f t="shared" ca="1" si="12"/>
        <v>387176</v>
      </c>
      <c r="J44" s="289">
        <f t="shared" ca="1" si="12"/>
        <v>397854</v>
      </c>
      <c r="K44" s="289">
        <f t="shared" ca="1" si="12"/>
        <v>410584</v>
      </c>
      <c r="L44" s="289">
        <f t="shared" ca="1" si="12"/>
        <v>427761</v>
      </c>
      <c r="M44" s="289">
        <f t="shared" ca="1" si="12"/>
        <v>441974</v>
      </c>
      <c r="N44" s="289">
        <f t="shared" ca="1" si="12"/>
        <v>464813</v>
      </c>
      <c r="O44" s="289">
        <f t="shared" ca="1" si="12"/>
        <v>480639</v>
      </c>
      <c r="P44" s="289">
        <f t="shared" ca="1" si="12"/>
        <v>502607</v>
      </c>
      <c r="Q44" s="289">
        <f t="shared" ca="1" si="12"/>
        <v>534786</v>
      </c>
      <c r="R44" s="289">
        <f t="shared" ca="1" si="12"/>
        <v>560908</v>
      </c>
      <c r="S44" s="289">
        <f t="shared" ca="1" si="12"/>
        <v>585049</v>
      </c>
      <c r="T44" s="289">
        <f t="shared" ca="1" si="12"/>
        <v>609825</v>
      </c>
      <c r="U44" s="289">
        <f t="shared" ca="1" si="11"/>
        <v>632211</v>
      </c>
      <c r="V44" s="289">
        <f t="shared" ca="1" si="11"/>
        <v>650471</v>
      </c>
      <c r="W44" s="289">
        <f t="shared" ca="1" si="11"/>
        <v>667538</v>
      </c>
      <c r="X44" s="289">
        <f t="shared" ca="1" si="11"/>
        <v>689487</v>
      </c>
      <c r="Y44" s="289">
        <f t="shared" ca="1" si="11"/>
        <v>783865</v>
      </c>
      <c r="Z44" s="289">
        <f t="shared" ca="1" si="11"/>
        <v>702795</v>
      </c>
      <c r="AA44" s="289">
        <f t="shared" ca="1" si="11"/>
        <v>615654</v>
      </c>
      <c r="AB44" s="289">
        <f t="shared" ca="1" si="11"/>
        <v>800527</v>
      </c>
      <c r="AC44" s="289">
        <f t="shared" ca="1" si="11"/>
        <v>907860</v>
      </c>
      <c r="AD44" s="289">
        <f t="shared" ca="1" si="11"/>
        <v>992256</v>
      </c>
      <c r="AE44" s="289">
        <f t="shared" ca="1" si="11"/>
        <v>1105909</v>
      </c>
      <c r="AF44" s="289">
        <f t="shared" ca="1" si="11"/>
        <v>1222781</v>
      </c>
      <c r="AG44" s="289">
        <f t="shared" ca="1" si="11"/>
        <v>1300205</v>
      </c>
      <c r="AH44" s="289">
        <f t="shared" ca="1" si="11"/>
        <v>1070381</v>
      </c>
      <c r="AI44" s="289">
        <f t="shared" ca="1" si="11"/>
        <v>1198389</v>
      </c>
      <c r="AJ44" s="289">
        <f t="shared" ca="1" si="11"/>
        <v>1536451</v>
      </c>
      <c r="AK44" s="289">
        <f t="shared" ca="1" si="13"/>
        <v>1294789</v>
      </c>
      <c r="AL44" s="289">
        <f t="shared" ca="1" si="13"/>
        <v>1350504</v>
      </c>
      <c r="AM44" s="289">
        <f t="shared" ca="1" si="13"/>
        <v>1400966</v>
      </c>
      <c r="AN44" s="320">
        <f t="shared" ca="1" si="5"/>
        <v>1.3628403573210913E-3</v>
      </c>
      <c r="AO44" s="320">
        <f t="shared" ca="1" si="6"/>
        <v>0.25295948711731686</v>
      </c>
      <c r="AP44" s="320">
        <f t="shared" ca="1" si="7"/>
        <v>0.36104392414860675</v>
      </c>
      <c r="AQ44" s="307"/>
      <c r="AR44" s="307"/>
      <c r="AS44" s="307"/>
      <c r="AT44" s="308" t="str">
        <f ca="1">IFERROR(AJ44/#REF!,"")</f>
        <v/>
      </c>
    </row>
    <row r="45" spans="1:46" x14ac:dyDescent="0.35">
      <c r="A45" s="91" t="s">
        <v>18</v>
      </c>
      <c r="B45" s="110" t="s">
        <v>24</v>
      </c>
      <c r="C45" s="289">
        <f>IFERROR(VLOOKUP(B45,'1'!$C$3:$S$100,13,FALSE),"")</f>
        <v>1115128</v>
      </c>
      <c r="D45" s="289">
        <f>IFERROR(VLOOKUP(B45,'2'!$C$3:$S$100,13,FALSE),"")</f>
        <v>1117243</v>
      </c>
      <c r="E45" s="289">
        <f t="shared" ca="1" si="12"/>
        <v>1113075</v>
      </c>
      <c r="F45" s="289">
        <f t="shared" ca="1" si="12"/>
        <v>1118569</v>
      </c>
      <c r="G45" s="289">
        <f t="shared" ca="1" si="12"/>
        <v>1121344</v>
      </c>
      <c r="H45" s="289">
        <f t="shared" ca="1" si="12"/>
        <v>1124313</v>
      </c>
      <c r="I45" s="289">
        <f t="shared" ca="1" si="12"/>
        <v>1166145</v>
      </c>
      <c r="J45" s="289">
        <f t="shared" ca="1" si="12"/>
        <v>1167038</v>
      </c>
      <c r="K45" s="289">
        <f t="shared" ca="1" si="12"/>
        <v>1189948</v>
      </c>
      <c r="L45" s="289">
        <f t="shared" ca="1" si="12"/>
        <v>1171636</v>
      </c>
      <c r="M45" s="289">
        <f t="shared" ca="1" si="12"/>
        <v>1169240</v>
      </c>
      <c r="N45" s="289">
        <f t="shared" ca="1" si="12"/>
        <v>1154130</v>
      </c>
      <c r="O45" s="289">
        <f t="shared" ca="1" si="12"/>
        <v>1153786</v>
      </c>
      <c r="P45" s="289">
        <f t="shared" ca="1" si="12"/>
        <v>1157081</v>
      </c>
      <c r="Q45" s="289">
        <f t="shared" ca="1" si="12"/>
        <v>1137359</v>
      </c>
      <c r="R45" s="289">
        <f t="shared" ca="1" si="12"/>
        <v>1145948</v>
      </c>
      <c r="S45" s="289">
        <f t="shared" ca="1" si="12"/>
        <v>1135973</v>
      </c>
      <c r="T45" s="289">
        <f t="shared" ca="1" si="12"/>
        <v>1111690</v>
      </c>
      <c r="U45" s="289">
        <f t="shared" ca="1" si="11"/>
        <v>1114774</v>
      </c>
      <c r="V45" s="289">
        <f t="shared" ca="1" si="11"/>
        <v>1112443</v>
      </c>
      <c r="W45" s="289">
        <f t="shared" ca="1" si="11"/>
        <v>1116228</v>
      </c>
      <c r="X45" s="289">
        <f t="shared" ca="1" si="11"/>
        <v>1116228</v>
      </c>
      <c r="Y45" s="289">
        <f t="shared" ca="1" si="11"/>
        <v>1108599</v>
      </c>
      <c r="Z45" s="289">
        <f t="shared" ca="1" si="11"/>
        <v>1092767</v>
      </c>
      <c r="AA45" s="289">
        <f t="shared" ca="1" si="11"/>
        <v>1091390</v>
      </c>
      <c r="AB45" s="289">
        <f t="shared" ca="1" si="11"/>
        <v>1096768</v>
      </c>
      <c r="AC45" s="289">
        <f t="shared" ca="1" si="11"/>
        <v>1105271</v>
      </c>
      <c r="AD45" s="289">
        <f t="shared" ca="1" si="11"/>
        <v>1082311</v>
      </c>
      <c r="AE45" s="289">
        <f t="shared" ca="1" si="11"/>
        <v>1090953</v>
      </c>
      <c r="AF45" s="289">
        <f t="shared" ca="1" si="11"/>
        <v>1099835</v>
      </c>
      <c r="AG45" s="289">
        <f t="shared" ca="1" si="11"/>
        <v>1109120</v>
      </c>
      <c r="AH45" s="289">
        <f t="shared" ca="1" si="11"/>
        <v>1117218</v>
      </c>
      <c r="AI45" s="289">
        <f t="shared" ca="1" si="11"/>
        <v>1054782</v>
      </c>
      <c r="AJ45" s="289">
        <f t="shared" ca="1" si="11"/>
        <v>1057711</v>
      </c>
      <c r="AK45" s="289">
        <f t="shared" ca="1" si="13"/>
        <v>1033131</v>
      </c>
      <c r="AL45" s="289">
        <f t="shared" ca="1" si="13"/>
        <v>1029810</v>
      </c>
      <c r="AM45" s="289">
        <f t="shared" ca="1" si="13"/>
        <v>1034616</v>
      </c>
      <c r="AN45" s="320">
        <f t="shared" ca="1" si="5"/>
        <v>1.0392169355831844E-3</v>
      </c>
      <c r="AO45" s="320">
        <f t="shared" ca="1" si="6"/>
        <v>-4.6407864929298714E-2</v>
      </c>
      <c r="AP45" s="320">
        <f t="shared" ca="1" si="7"/>
        <v>-4.8508238389889824E-2</v>
      </c>
      <c r="AQ45" s="307"/>
      <c r="AR45" s="307"/>
      <c r="AS45" s="307"/>
      <c r="AT45" s="308" t="str">
        <f ca="1">IFERROR(AJ45/#REF!,"")</f>
        <v/>
      </c>
    </row>
    <row r="46" spans="1:46" x14ac:dyDescent="0.35">
      <c r="A46" s="91" t="s">
        <v>18</v>
      </c>
      <c r="B46" s="91" t="s">
        <v>33</v>
      </c>
      <c r="C46" s="289">
        <f>IFERROR(VLOOKUP(B46,'1'!$C$3:$S$100,13,FALSE),"")</f>
        <v>806221</v>
      </c>
      <c r="D46" s="289">
        <f>IFERROR(VLOOKUP(B46,'2'!$C$3:$S$100,13,FALSE),"")</f>
        <v>807277</v>
      </c>
      <c r="E46" s="289">
        <f t="shared" ca="1" si="12"/>
        <v>804171</v>
      </c>
      <c r="F46" s="289" t="str">
        <f t="shared" ca="1" si="12"/>
        <v/>
      </c>
      <c r="G46" s="289">
        <f t="shared" ca="1" si="12"/>
        <v>815718</v>
      </c>
      <c r="H46" s="289">
        <f t="shared" ca="1" si="12"/>
        <v>822990</v>
      </c>
      <c r="I46" s="289">
        <f t="shared" ca="1" si="12"/>
        <v>833519</v>
      </c>
      <c r="J46" s="289">
        <f t="shared" ca="1" si="12"/>
        <v>831219</v>
      </c>
      <c r="K46" s="289">
        <f t="shared" ca="1" si="12"/>
        <v>837083</v>
      </c>
      <c r="L46" s="289">
        <f t="shared" ca="1" si="12"/>
        <v>845416</v>
      </c>
      <c r="M46" s="289">
        <f t="shared" ca="1" si="12"/>
        <v>854222</v>
      </c>
      <c r="N46" s="289">
        <f t="shared" ca="1" si="12"/>
        <v>864160</v>
      </c>
      <c r="O46" s="289">
        <f t="shared" ca="1" si="12"/>
        <v>871705</v>
      </c>
      <c r="P46" s="289">
        <f t="shared" ca="1" si="12"/>
        <v>878379</v>
      </c>
      <c r="Q46" s="289">
        <f t="shared" ca="1" si="12"/>
        <v>886810</v>
      </c>
      <c r="R46" s="289">
        <f t="shared" ca="1" si="12"/>
        <v>887549</v>
      </c>
      <c r="S46" s="289">
        <f t="shared" ca="1" si="12"/>
        <v>895532</v>
      </c>
      <c r="T46" s="289">
        <f t="shared" ca="1" si="12"/>
        <v>903982</v>
      </c>
      <c r="U46" s="289">
        <f t="shared" ca="1" si="11"/>
        <v>907493</v>
      </c>
      <c r="V46" s="289">
        <f t="shared" ca="1" si="11"/>
        <v>911910</v>
      </c>
      <c r="W46" s="289">
        <f t="shared" ca="1" si="11"/>
        <v>902043</v>
      </c>
      <c r="X46" s="289">
        <f t="shared" ca="1" si="11"/>
        <v>912006</v>
      </c>
      <c r="Y46" s="289">
        <f t="shared" ca="1" si="11"/>
        <v>895355</v>
      </c>
      <c r="Z46" s="289">
        <f t="shared" ca="1" si="11"/>
        <v>889375</v>
      </c>
      <c r="AA46" s="289">
        <f t="shared" ca="1" si="11"/>
        <v>870762</v>
      </c>
      <c r="AB46" s="289">
        <f t="shared" ca="1" si="11"/>
        <v>865073</v>
      </c>
      <c r="AC46" s="289">
        <f t="shared" ca="1" si="11"/>
        <v>870605</v>
      </c>
      <c r="AD46" s="289">
        <f t="shared" ca="1" si="11"/>
        <v>872933</v>
      </c>
      <c r="AE46" s="289">
        <f t="shared" ca="1" si="11"/>
        <v>879581</v>
      </c>
      <c r="AF46" s="289">
        <f t="shared" ca="1" si="11"/>
        <v>883835</v>
      </c>
      <c r="AG46" s="289">
        <f t="shared" ca="1" si="11"/>
        <v>891137</v>
      </c>
      <c r="AH46" s="289">
        <f t="shared" ca="1" si="11"/>
        <v>896327</v>
      </c>
      <c r="AI46" s="289">
        <f t="shared" ca="1" si="11"/>
        <v>894864</v>
      </c>
      <c r="AJ46" s="289">
        <f t="shared" ca="1" si="11"/>
        <v>900067</v>
      </c>
      <c r="AK46" s="289">
        <f t="shared" ca="1" si="13"/>
        <v>908674</v>
      </c>
      <c r="AL46" s="289">
        <f t="shared" ca="1" si="13"/>
        <v>906711</v>
      </c>
      <c r="AM46" s="289">
        <f t="shared" ca="1" si="13"/>
        <v>914893</v>
      </c>
      <c r="AN46" s="320">
        <f t="shared" ca="1" si="5"/>
        <v>9.1499347149431908E-4</v>
      </c>
      <c r="AO46" s="320">
        <f t="shared" ca="1" si="6"/>
        <v>2.0573511997648009E-3</v>
      </c>
      <c r="AP46" s="320">
        <f t="shared" ca="1" si="7"/>
        <v>3.8694836831692614E-2</v>
      </c>
      <c r="AQ46" s="307"/>
      <c r="AR46" s="307"/>
      <c r="AS46" s="307"/>
      <c r="AT46" s="308" t="str">
        <f ca="1">IFERROR(AJ46/#REF!,"")</f>
        <v/>
      </c>
    </row>
    <row r="47" spans="1:46" x14ac:dyDescent="0.35">
      <c r="A47" s="91" t="s">
        <v>18</v>
      </c>
      <c r="B47" s="91" t="s">
        <v>25</v>
      </c>
      <c r="C47" s="289">
        <f>IFERROR(VLOOKUP(B47,'1'!$C$3:$S$100,13,FALSE),"")</f>
        <v>505815</v>
      </c>
      <c r="D47" s="289">
        <f>IFERROR(VLOOKUP(B47,'2'!$C$3:$S$100,13,FALSE),"")</f>
        <v>511987</v>
      </c>
      <c r="E47" s="289">
        <f t="shared" ca="1" si="12"/>
        <v>515764</v>
      </c>
      <c r="F47" s="289">
        <f t="shared" ca="1" si="12"/>
        <v>517950</v>
      </c>
      <c r="G47" s="289">
        <f t="shared" ca="1" si="12"/>
        <v>522803</v>
      </c>
      <c r="H47" s="289">
        <f t="shared" ca="1" si="12"/>
        <v>523995</v>
      </c>
      <c r="I47" s="289">
        <f t="shared" ca="1" si="12"/>
        <v>530747</v>
      </c>
      <c r="J47" s="289">
        <f t="shared" ca="1" si="12"/>
        <v>537794</v>
      </c>
      <c r="K47" s="289">
        <f t="shared" ca="1" si="12"/>
        <v>542818</v>
      </c>
      <c r="L47" s="289">
        <f t="shared" ca="1" si="12"/>
        <v>554698</v>
      </c>
      <c r="M47" s="289">
        <f t="shared" ca="1" si="12"/>
        <v>562551</v>
      </c>
      <c r="N47" s="289">
        <f t="shared" ca="1" si="12"/>
        <v>562758</v>
      </c>
      <c r="O47" s="289">
        <f t="shared" ca="1" si="12"/>
        <v>574279</v>
      </c>
      <c r="P47" s="289">
        <f t="shared" ca="1" si="12"/>
        <v>572083</v>
      </c>
      <c r="Q47" s="289">
        <f t="shared" ca="1" si="12"/>
        <v>582108</v>
      </c>
      <c r="R47" s="289">
        <f t="shared" ca="1" si="12"/>
        <v>590733</v>
      </c>
      <c r="S47" s="289">
        <f t="shared" ca="1" si="12"/>
        <v>600301</v>
      </c>
      <c r="T47" s="289">
        <f t="shared" ca="1" si="12"/>
        <v>608751</v>
      </c>
      <c r="U47" s="289">
        <f t="shared" ca="1" si="11"/>
        <v>616710</v>
      </c>
      <c r="V47" s="289">
        <f t="shared" ca="1" si="11"/>
        <v>632499</v>
      </c>
      <c r="W47" s="289">
        <f t="shared" ca="1" si="11"/>
        <v>646750</v>
      </c>
      <c r="X47" s="289">
        <f t="shared" ca="1" si="11"/>
        <v>665887</v>
      </c>
      <c r="Y47" s="289">
        <f t="shared" ca="1" si="11"/>
        <v>670484</v>
      </c>
      <c r="Z47" s="289">
        <f t="shared" ca="1" si="11"/>
        <v>690685</v>
      </c>
      <c r="AA47" s="289">
        <f t="shared" ca="1" si="11"/>
        <v>709604</v>
      </c>
      <c r="AB47" s="289">
        <f t="shared" ca="1" si="11"/>
        <v>719988</v>
      </c>
      <c r="AC47" s="289">
        <f t="shared" ca="1" si="11"/>
        <v>726282</v>
      </c>
      <c r="AD47" s="289">
        <f t="shared" ca="1" si="11"/>
        <v>735223</v>
      </c>
      <c r="AE47" s="289">
        <f t="shared" ca="1" si="11"/>
        <v>746654</v>
      </c>
      <c r="AF47" s="289">
        <f t="shared" ca="1" si="11"/>
        <v>754217</v>
      </c>
      <c r="AG47" s="289">
        <f t="shared" ca="1" si="11"/>
        <v>754217</v>
      </c>
      <c r="AH47" s="289">
        <f t="shared" ca="1" si="11"/>
        <v>782435</v>
      </c>
      <c r="AI47" s="289">
        <f t="shared" ca="1" si="11"/>
        <v>794722</v>
      </c>
      <c r="AJ47" s="289">
        <f t="shared" ca="1" si="11"/>
        <v>816374</v>
      </c>
      <c r="AK47" s="289">
        <f t="shared" ca="1" si="13"/>
        <v>827136</v>
      </c>
      <c r="AL47" s="289">
        <f t="shared" ca="1" si="13"/>
        <v>842628</v>
      </c>
      <c r="AM47" s="289">
        <f t="shared" ca="1" si="13"/>
        <v>857750</v>
      </c>
      <c r="AN47" s="320">
        <f t="shared" ca="1" si="5"/>
        <v>8.5032509685921442E-4</v>
      </c>
      <c r="AO47" s="320">
        <f t="shared" ca="1" si="6"/>
        <v>0.16919996004963322</v>
      </c>
      <c r="AP47" s="320">
        <f t="shared" ca="1" si="7"/>
        <v>0.14608492933436512</v>
      </c>
      <c r="AQ47" s="307"/>
      <c r="AR47" s="307"/>
      <c r="AS47" s="307"/>
      <c r="AT47" s="308" t="str">
        <f ca="1">IFERROR(AJ47/#REF!,"")</f>
        <v/>
      </c>
    </row>
    <row r="48" spans="1:46" x14ac:dyDescent="0.35">
      <c r="A48" s="91" t="s">
        <v>18</v>
      </c>
      <c r="B48" s="91" t="s">
        <v>46</v>
      </c>
      <c r="C48" s="289">
        <f>IFERROR(VLOOKUP(B48,'1'!$C$3:$S$100,13,FALSE),"")</f>
        <v>390526</v>
      </c>
      <c r="D48" s="289">
        <f>IFERROR(VLOOKUP(B48,'2'!$C$3:$S$100,13,FALSE),"")</f>
        <v>404428</v>
      </c>
      <c r="E48" s="289">
        <f t="shared" ca="1" si="12"/>
        <v>413877</v>
      </c>
      <c r="F48" s="289">
        <f t="shared" ca="1" si="12"/>
        <v>426261</v>
      </c>
      <c r="G48" s="289">
        <f t="shared" ca="1" si="12"/>
        <v>439503</v>
      </c>
      <c r="H48" s="289">
        <f t="shared" ca="1" si="12"/>
        <v>472353</v>
      </c>
      <c r="I48" s="289">
        <f t="shared" ca="1" si="12"/>
        <v>495938</v>
      </c>
      <c r="J48" s="289">
        <f t="shared" ca="1" si="12"/>
        <v>501612</v>
      </c>
      <c r="K48" s="289">
        <f t="shared" ca="1" si="12"/>
        <v>541740</v>
      </c>
      <c r="L48" s="289">
        <f t="shared" ca="1" si="12"/>
        <v>557836</v>
      </c>
      <c r="M48" s="289">
        <f t="shared" ca="1" si="12"/>
        <v>536547</v>
      </c>
      <c r="N48" s="289">
        <f t="shared" ca="1" si="12"/>
        <v>546338</v>
      </c>
      <c r="O48" s="289">
        <f t="shared" ca="1" si="12"/>
        <v>557093</v>
      </c>
      <c r="P48" s="289">
        <f t="shared" ca="1" si="12"/>
        <v>560598</v>
      </c>
      <c r="Q48" s="289">
        <f t="shared" ca="1" si="12"/>
        <v>568119</v>
      </c>
      <c r="R48" s="289">
        <f t="shared" ca="1" si="12"/>
        <v>576300</v>
      </c>
      <c r="S48" s="289">
        <f t="shared" ca="1" si="12"/>
        <v>585684</v>
      </c>
      <c r="T48" s="289">
        <f t="shared" ca="1" si="12"/>
        <v>595878</v>
      </c>
      <c r="U48" s="289">
        <f t="shared" ca="1" si="11"/>
        <v>657328</v>
      </c>
      <c r="V48" s="289">
        <f t="shared" ca="1" si="11"/>
        <v>670256</v>
      </c>
      <c r="W48" s="289">
        <f t="shared" ca="1" si="11"/>
        <v>682876</v>
      </c>
      <c r="X48" s="289">
        <f t="shared" ca="1" si="11"/>
        <v>696552</v>
      </c>
      <c r="Y48" s="289">
        <f t="shared" ca="1" si="11"/>
        <v>709978</v>
      </c>
      <c r="Z48" s="289">
        <f t="shared" ca="1" si="11"/>
        <v>724172</v>
      </c>
      <c r="AA48" s="289">
        <f t="shared" ca="1" si="11"/>
        <v>738726</v>
      </c>
      <c r="AB48" s="289">
        <f t="shared" ca="1" si="11"/>
        <v>754402</v>
      </c>
      <c r="AC48" s="289">
        <f t="shared" ca="1" si="11"/>
        <v>771700</v>
      </c>
      <c r="AD48" s="289">
        <f t="shared" ca="1" si="11"/>
        <v>736906</v>
      </c>
      <c r="AE48" s="289">
        <f t="shared" ca="1" si="11"/>
        <v>751209</v>
      </c>
      <c r="AF48" s="289">
        <f t="shared" ca="1" si="11"/>
        <v>764924</v>
      </c>
      <c r="AG48" s="289">
        <f t="shared" ca="1" si="11"/>
        <v>776044</v>
      </c>
      <c r="AH48" s="289">
        <f t="shared" ca="1" si="11"/>
        <v>787239</v>
      </c>
      <c r="AI48" s="289">
        <f t="shared" ca="1" si="11"/>
        <v>798337</v>
      </c>
      <c r="AJ48" s="289">
        <f t="shared" ca="1" si="11"/>
        <v>810290</v>
      </c>
      <c r="AK48" s="289">
        <f t="shared" ca="1" si="13"/>
        <v>820987</v>
      </c>
      <c r="AL48" s="289">
        <f t="shared" ca="1" si="13"/>
        <v>828938</v>
      </c>
      <c r="AM48" s="289">
        <f t="shared" ca="1" si="13"/>
        <v>837740</v>
      </c>
      <c r="AN48" s="320">
        <f t="shared" ca="1" si="5"/>
        <v>8.3651004374443228E-4</v>
      </c>
      <c r="AO48" s="320">
        <f t="shared" ca="1" si="6"/>
        <v>0.25658858233558912</v>
      </c>
      <c r="AP48" s="320">
        <f t="shared" ca="1" si="7"/>
        <v>0.12488974170382661</v>
      </c>
      <c r="AQ48" s="307"/>
      <c r="AR48" s="307"/>
      <c r="AS48" s="307"/>
      <c r="AT48" s="308" t="str">
        <f ca="1">IFERROR(AJ48/#REF!,"")</f>
        <v/>
      </c>
    </row>
    <row r="49" spans="1:46" x14ac:dyDescent="0.35">
      <c r="A49" s="91" t="s">
        <v>18</v>
      </c>
      <c r="B49" s="91" t="s">
        <v>45</v>
      </c>
      <c r="C49" s="289">
        <f>IFERROR(VLOOKUP(B49,'1'!$C$3:$S$100,13,FALSE),"")</f>
        <v>842587</v>
      </c>
      <c r="D49" s="289">
        <f>IFERROR(VLOOKUP(B49,'2'!$C$3:$S$100,13,FALSE),"")</f>
        <v>849748</v>
      </c>
      <c r="E49" s="289">
        <f t="shared" ca="1" si="12"/>
        <v>854723</v>
      </c>
      <c r="F49" s="289">
        <f t="shared" ca="1" si="12"/>
        <v>864615</v>
      </c>
      <c r="G49" s="289">
        <f t="shared" ca="1" si="12"/>
        <v>874322</v>
      </c>
      <c r="H49" s="289">
        <f t="shared" ca="1" si="12"/>
        <v>886534</v>
      </c>
      <c r="I49" s="289">
        <f t="shared" ca="1" si="12"/>
        <v>895555</v>
      </c>
      <c r="J49" s="289">
        <f t="shared" ca="1" si="12"/>
        <v>914406</v>
      </c>
      <c r="K49" s="289">
        <f t="shared" ca="1" si="12"/>
        <v>926092</v>
      </c>
      <c r="L49" s="289">
        <f t="shared" ca="1" si="12"/>
        <v>940951</v>
      </c>
      <c r="M49" s="289">
        <f t="shared" ca="1" si="12"/>
        <v>941387</v>
      </c>
      <c r="N49" s="289">
        <f t="shared" ca="1" si="12"/>
        <v>947232</v>
      </c>
      <c r="O49" s="289">
        <f t="shared" ca="1" si="12"/>
        <v>942892</v>
      </c>
      <c r="P49" s="289">
        <f t="shared" ca="1" si="12"/>
        <v>944720</v>
      </c>
      <c r="Q49" s="289">
        <f t="shared" ca="1" si="12"/>
        <v>951516</v>
      </c>
      <c r="R49" s="289">
        <f t="shared" ca="1" si="12"/>
        <v>958237</v>
      </c>
      <c r="S49" s="289">
        <f t="shared" ca="1" si="12"/>
        <v>678165</v>
      </c>
      <c r="T49" s="289">
        <f t="shared" ca="1" si="12"/>
        <v>689216</v>
      </c>
      <c r="U49" s="289">
        <f t="shared" ca="1" si="11"/>
        <v>696612</v>
      </c>
      <c r="V49" s="289">
        <f t="shared" ca="1" si="11"/>
        <v>716002</v>
      </c>
      <c r="W49" s="289">
        <f t="shared" ca="1" si="11"/>
        <v>732137</v>
      </c>
      <c r="X49" s="289">
        <f t="shared" ca="1" si="11"/>
        <v>749651</v>
      </c>
      <c r="Y49" s="289">
        <f t="shared" ca="1" si="11"/>
        <v>767294</v>
      </c>
      <c r="Z49" s="289">
        <f t="shared" ca="1" si="11"/>
        <v>793571</v>
      </c>
      <c r="AA49" s="289">
        <f t="shared" ca="1" si="11"/>
        <v>825086</v>
      </c>
      <c r="AB49" s="289">
        <f t="shared" ca="1" si="11"/>
        <v>837546</v>
      </c>
      <c r="AC49" s="289">
        <f t="shared" ca="1" si="11"/>
        <v>860723</v>
      </c>
      <c r="AD49" s="289">
        <f t="shared" ca="1" si="11"/>
        <v>879606</v>
      </c>
      <c r="AE49" s="289">
        <f t="shared" ca="1" si="11"/>
        <v>907416</v>
      </c>
      <c r="AF49" s="289">
        <f t="shared" ca="1" si="11"/>
        <v>934908</v>
      </c>
      <c r="AG49" s="289">
        <f t="shared" ca="1" si="11"/>
        <v>970596</v>
      </c>
      <c r="AH49" s="289">
        <f t="shared" ca="1" si="11"/>
        <v>995965</v>
      </c>
      <c r="AI49" s="289">
        <f t="shared" ca="1" si="11"/>
        <v>1027647</v>
      </c>
      <c r="AJ49" s="289">
        <f t="shared" ca="1" si="11"/>
        <v>860088</v>
      </c>
      <c r="AK49" s="289">
        <f t="shared" ca="1" si="13"/>
        <v>934523</v>
      </c>
      <c r="AL49" s="289">
        <f t="shared" ca="1" si="13"/>
        <v>821559</v>
      </c>
      <c r="AM49" s="289">
        <f t="shared" ca="1" si="13"/>
        <v>852309</v>
      </c>
      <c r="AN49" s="320">
        <f t="shared" ca="1" si="5"/>
        <v>8.2906363929344772E-4</v>
      </c>
      <c r="AO49" s="320">
        <f t="shared" ca="1" si="6"/>
        <v>-0.17184266522791336</v>
      </c>
      <c r="AP49" s="320">
        <f t="shared" ca="1" si="7"/>
        <v>-6.5992046438973828E-2</v>
      </c>
      <c r="AQ49" s="307"/>
      <c r="AR49" s="307"/>
      <c r="AS49" s="307"/>
      <c r="AT49" s="308" t="str">
        <f ca="1">IFERROR(AJ49/#REF!,"")</f>
        <v/>
      </c>
    </row>
    <row r="50" spans="1:46" x14ac:dyDescent="0.35">
      <c r="A50" s="91" t="s">
        <v>18</v>
      </c>
      <c r="B50" s="91" t="s">
        <v>26</v>
      </c>
      <c r="C50" s="289">
        <f>IFERROR(VLOOKUP(B50,'1'!$C$3:$S$100,13,FALSE),"")</f>
        <v>50500</v>
      </c>
      <c r="D50" s="289">
        <f>IFERROR(VLOOKUP(B50,'2'!$C$3:$S$100,13,FALSE),"")</f>
        <v>46433</v>
      </c>
      <c r="E50" s="289">
        <f t="shared" ca="1" si="12"/>
        <v>52011</v>
      </c>
      <c r="F50" s="289">
        <f t="shared" ca="1" si="12"/>
        <v>57693</v>
      </c>
      <c r="G50" s="289">
        <f t="shared" ca="1" si="12"/>
        <v>81778</v>
      </c>
      <c r="H50" s="289">
        <f t="shared" ca="1" si="12"/>
        <v>112254</v>
      </c>
      <c r="I50" s="289">
        <f t="shared" ca="1" si="12"/>
        <v>134661</v>
      </c>
      <c r="J50" s="289">
        <f t="shared" ca="1" si="12"/>
        <v>248119</v>
      </c>
      <c r="K50" s="289">
        <f t="shared" ca="1" si="12"/>
        <v>291887</v>
      </c>
      <c r="L50" s="289">
        <f t="shared" ca="1" si="12"/>
        <v>353844</v>
      </c>
      <c r="M50" s="289">
        <f t="shared" ca="1" si="12"/>
        <v>404244</v>
      </c>
      <c r="N50" s="289">
        <f t="shared" ca="1" si="12"/>
        <v>470671</v>
      </c>
      <c r="O50" s="289">
        <f t="shared" ca="1" si="12"/>
        <v>535402</v>
      </c>
      <c r="P50" s="289">
        <f t="shared" ca="1" si="12"/>
        <v>568106</v>
      </c>
      <c r="Q50" s="289">
        <f t="shared" ca="1" si="12"/>
        <v>602345</v>
      </c>
      <c r="R50" s="289">
        <f t="shared" ca="1" si="12"/>
        <v>631757</v>
      </c>
      <c r="S50" s="289">
        <f t="shared" ca="1" si="12"/>
        <v>652383</v>
      </c>
      <c r="T50" s="289">
        <f t="shared" ca="1" si="12"/>
        <v>667063</v>
      </c>
      <c r="U50" s="289">
        <f t="shared" ca="1" si="11"/>
        <v>689256</v>
      </c>
      <c r="V50" s="289">
        <f t="shared" ca="1" si="11"/>
        <v>716788</v>
      </c>
      <c r="W50" s="289">
        <f t="shared" ca="1" si="11"/>
        <v>728098</v>
      </c>
      <c r="X50" s="289">
        <f t="shared" ca="1" si="11"/>
        <v>734483</v>
      </c>
      <c r="Y50" s="289">
        <f t="shared" ca="1" si="11"/>
        <v>740025</v>
      </c>
      <c r="Z50" s="289">
        <f t="shared" ca="1" si="11"/>
        <v>747790</v>
      </c>
      <c r="AA50" s="289">
        <f t="shared" ca="1" si="11"/>
        <v>754217</v>
      </c>
      <c r="AB50" s="289">
        <f t="shared" ca="1" si="11"/>
        <v>759875</v>
      </c>
      <c r="AC50" s="289">
        <f t="shared" ca="1" si="11"/>
        <v>772513</v>
      </c>
      <c r="AD50" s="289">
        <f t="shared" ca="1" si="11"/>
        <v>777851</v>
      </c>
      <c r="AE50" s="289">
        <f t="shared" ca="1" si="11"/>
        <v>783148</v>
      </c>
      <c r="AF50" s="289">
        <f t="shared" ca="1" si="11"/>
        <v>788018</v>
      </c>
      <c r="AG50" s="289">
        <f t="shared" ca="1" si="11"/>
        <v>794288</v>
      </c>
      <c r="AH50" s="289">
        <f t="shared" ca="1" si="11"/>
        <v>801145</v>
      </c>
      <c r="AI50" s="289">
        <f t="shared" ca="1" si="11"/>
        <v>806906</v>
      </c>
      <c r="AJ50" s="289">
        <f t="shared" ref="AJ50:AM64" ca="1" si="14">IFERROR(VLOOKUP($B50,INDIRECT("'" &amp; AJ$2 &amp; "'!$C$3:$R$100"),9,FALSE),"")</f>
        <v>811456</v>
      </c>
      <c r="AK50" s="289">
        <f t="shared" ca="1" si="14"/>
        <v>815677</v>
      </c>
      <c r="AL50" s="289">
        <f t="shared" ca="1" si="14"/>
        <v>820325</v>
      </c>
      <c r="AM50" s="289">
        <f t="shared" ca="1" si="14"/>
        <v>824658</v>
      </c>
      <c r="AN50" s="320">
        <f t="shared" ca="1" si="5"/>
        <v>8.2781836715731618E-4</v>
      </c>
      <c r="AO50" s="320">
        <f t="shared" ca="1" si="6"/>
        <v>0.18366713783939081</v>
      </c>
      <c r="AP50" s="320">
        <f t="shared" ca="1" si="7"/>
        <v>5.4604287967747078E-2</v>
      </c>
      <c r="AQ50" s="307"/>
      <c r="AR50" s="307"/>
      <c r="AS50" s="307"/>
      <c r="AT50" s="308" t="str">
        <f ca="1">IFERROR(AJ50/#REF!,"")</f>
        <v/>
      </c>
    </row>
    <row r="51" spans="1:46" x14ac:dyDescent="0.35">
      <c r="A51" s="99" t="s">
        <v>63</v>
      </c>
      <c r="B51" s="91" t="s">
        <v>42</v>
      </c>
      <c r="C51" s="289">
        <f>IFERROR(VLOOKUP(B51,'1'!$C$3:$S$100,13,FALSE),"")</f>
        <v>508403</v>
      </c>
      <c r="D51" s="289">
        <f>IFERROR(VLOOKUP(B51,'2'!$C$3:$S$100,13,FALSE),"")</f>
        <v>507119</v>
      </c>
      <c r="E51" s="289">
        <f t="shared" ca="1" si="12"/>
        <v>503775</v>
      </c>
      <c r="F51" s="289">
        <f t="shared" ca="1" si="12"/>
        <v>509355</v>
      </c>
      <c r="G51" s="289">
        <f t="shared" ca="1" si="12"/>
        <v>513144</v>
      </c>
      <c r="H51" s="289">
        <f t="shared" ca="1" si="12"/>
        <v>513243</v>
      </c>
      <c r="I51" s="289">
        <f t="shared" ca="1" si="12"/>
        <v>515156</v>
      </c>
      <c r="J51" s="289">
        <f t="shared" ca="1" si="12"/>
        <v>518391</v>
      </c>
      <c r="K51" s="289">
        <f t="shared" ca="1" si="12"/>
        <v>518467</v>
      </c>
      <c r="L51" s="289">
        <f t="shared" ca="1" si="12"/>
        <v>516483</v>
      </c>
      <c r="M51" s="289">
        <f t="shared" ca="1" si="12"/>
        <v>525552</v>
      </c>
      <c r="N51" s="289">
        <f t="shared" ca="1" si="12"/>
        <v>531589</v>
      </c>
      <c r="O51" s="289">
        <f t="shared" ca="1" si="12"/>
        <v>533066</v>
      </c>
      <c r="P51" s="289">
        <f t="shared" ca="1" si="12"/>
        <v>532329</v>
      </c>
      <c r="Q51" s="289">
        <f t="shared" ca="1" si="12"/>
        <v>538487</v>
      </c>
      <c r="R51" s="289">
        <f t="shared" ca="1" si="12"/>
        <v>542783</v>
      </c>
      <c r="S51" s="289">
        <f t="shared" ca="1" si="12"/>
        <v>539969</v>
      </c>
      <c r="T51" s="289">
        <f t="shared" ref="T51:AI64" ca="1" si="15">IFERROR(VLOOKUP($B51,INDIRECT("'" &amp; T$2 &amp; "'!$C$3:$R$100"),9,FALSE),"")</f>
        <v>542633</v>
      </c>
      <c r="U51" s="289">
        <f t="shared" ca="1" si="15"/>
        <v>547256</v>
      </c>
      <c r="V51" s="289">
        <f t="shared" ca="1" si="15"/>
        <v>554723</v>
      </c>
      <c r="W51" s="289">
        <f t="shared" ca="1" si="15"/>
        <v>553506</v>
      </c>
      <c r="X51" s="289">
        <f t="shared" ca="1" si="15"/>
        <v>555631</v>
      </c>
      <c r="Y51" s="289">
        <f t="shared" ca="1" si="15"/>
        <v>549536</v>
      </c>
      <c r="Z51" s="289">
        <f t="shared" ca="1" si="15"/>
        <v>538997</v>
      </c>
      <c r="AA51" s="289">
        <f t="shared" ca="1" si="15"/>
        <v>539211</v>
      </c>
      <c r="AB51" s="289">
        <f t="shared" ca="1" si="15"/>
        <v>540673</v>
      </c>
      <c r="AC51" s="289">
        <f t="shared" ca="1" si="15"/>
        <v>542549</v>
      </c>
      <c r="AD51" s="289">
        <f t="shared" ca="1" si="15"/>
        <v>540660</v>
      </c>
      <c r="AE51" s="289">
        <f t="shared" ca="1" si="15"/>
        <v>541949</v>
      </c>
      <c r="AF51" s="289">
        <f t="shared" ca="1" si="15"/>
        <v>546640</v>
      </c>
      <c r="AG51" s="289">
        <f t="shared" ca="1" si="15"/>
        <v>547958</v>
      </c>
      <c r="AH51" s="289">
        <f t="shared" ca="1" si="15"/>
        <v>547300</v>
      </c>
      <c r="AI51" s="289">
        <f t="shared" ca="1" si="15"/>
        <v>559783</v>
      </c>
      <c r="AJ51" s="289">
        <f t="shared" ca="1" si="14"/>
        <v>561721</v>
      </c>
      <c r="AK51" s="289">
        <f t="shared" ca="1" si="14"/>
        <v>570465</v>
      </c>
      <c r="AL51" s="289">
        <f t="shared" ca="1" si="14"/>
        <v>574838</v>
      </c>
      <c r="AM51" s="289">
        <f t="shared" ca="1" si="14"/>
        <v>579552</v>
      </c>
      <c r="AN51" s="320">
        <f t="shared" ca="1" si="5"/>
        <v>5.8008893370307783E-4</v>
      </c>
      <c r="AO51" s="320">
        <f t="shared" ca="1" si="6"/>
        <v>-6.9751631867616126E-3</v>
      </c>
      <c r="AP51" s="320">
        <f t="shared" ca="1" si="7"/>
        <v>6.3215329412199983E-2</v>
      </c>
      <c r="AQ51" s="307"/>
      <c r="AR51" s="307"/>
      <c r="AS51" s="307"/>
      <c r="AT51" s="308" t="str">
        <f ca="1">IFERROR(AJ51/#REF!,"")</f>
        <v/>
      </c>
    </row>
    <row r="52" spans="1:46" x14ac:dyDescent="0.35">
      <c r="A52" s="99" t="s">
        <v>63</v>
      </c>
      <c r="B52" s="91" t="s">
        <v>72</v>
      </c>
      <c r="C52" s="289">
        <f>IFERROR(VLOOKUP(B52,'1'!$C$3:$S$100,13,FALSE),"")</f>
        <v>297839</v>
      </c>
      <c r="D52" s="289">
        <f>IFERROR(VLOOKUP(B52,'2'!$C$3:$S$100,13,FALSE),"")</f>
        <v>298337</v>
      </c>
      <c r="E52" s="289">
        <f t="shared" ref="E52:T64" ca="1" si="16">IFERROR(VLOOKUP($B52,INDIRECT("'" &amp; E$2 &amp; "'!$C$3:$R$100"),9,FALSE),"")</f>
        <v>303473</v>
      </c>
      <c r="F52" s="289">
        <f t="shared" ca="1" si="16"/>
        <v>306569</v>
      </c>
      <c r="G52" s="289">
        <f t="shared" ca="1" si="16"/>
        <v>311903</v>
      </c>
      <c r="H52" s="289">
        <f t="shared" ca="1" si="16"/>
        <v>317945</v>
      </c>
      <c r="I52" s="289">
        <f t="shared" ca="1" si="16"/>
        <v>326990</v>
      </c>
      <c r="J52" s="289">
        <f t="shared" ca="1" si="16"/>
        <v>335069</v>
      </c>
      <c r="K52" s="289">
        <f t="shared" ca="1" si="16"/>
        <v>344870</v>
      </c>
      <c r="L52" s="289">
        <f t="shared" ca="1" si="16"/>
        <v>352283</v>
      </c>
      <c r="M52" s="289">
        <f t="shared" ca="1" si="16"/>
        <v>362093</v>
      </c>
      <c r="N52" s="289">
        <f t="shared" ca="1" si="16"/>
        <v>373413</v>
      </c>
      <c r="O52" s="289">
        <f t="shared" ca="1" si="16"/>
        <v>381660</v>
      </c>
      <c r="P52" s="289">
        <f t="shared" ca="1" si="16"/>
        <v>384306</v>
      </c>
      <c r="Q52" s="289">
        <f t="shared" ca="1" si="16"/>
        <v>390875</v>
      </c>
      <c r="R52" s="289">
        <f t="shared" ca="1" si="16"/>
        <v>393695</v>
      </c>
      <c r="S52" s="289">
        <f t="shared" ca="1" si="16"/>
        <v>393695</v>
      </c>
      <c r="T52" s="289">
        <f t="shared" ca="1" si="16"/>
        <v>393695</v>
      </c>
      <c r="U52" s="289">
        <f t="shared" ca="1" si="15"/>
        <v>393696</v>
      </c>
      <c r="V52" s="289">
        <f t="shared" ca="1" si="15"/>
        <v>393696</v>
      </c>
      <c r="W52" s="289">
        <f t="shared" ca="1" si="15"/>
        <v>394954</v>
      </c>
      <c r="X52" s="289">
        <f t="shared" ca="1" si="15"/>
        <v>396434</v>
      </c>
      <c r="Y52" s="289">
        <f t="shared" ca="1" si="15"/>
        <v>405842</v>
      </c>
      <c r="Z52" s="289">
        <f t="shared" ca="1" si="15"/>
        <v>409960</v>
      </c>
      <c r="AA52" s="289">
        <f t="shared" ca="1" si="15"/>
        <v>416278</v>
      </c>
      <c r="AB52" s="289">
        <f t="shared" ca="1" si="15"/>
        <v>425872</v>
      </c>
      <c r="AC52" s="289">
        <f t="shared" ca="1" si="15"/>
        <v>441410</v>
      </c>
      <c r="AD52" s="289">
        <f t="shared" ca="1" si="15"/>
        <v>447833</v>
      </c>
      <c r="AE52" s="289">
        <f t="shared" ca="1" si="15"/>
        <v>455697</v>
      </c>
      <c r="AF52" s="289">
        <f t="shared" ca="1" si="15"/>
        <v>460605</v>
      </c>
      <c r="AG52" s="289">
        <f t="shared" ca="1" si="15"/>
        <v>466306</v>
      </c>
      <c r="AH52" s="289">
        <f t="shared" ca="1" si="15"/>
        <v>402312</v>
      </c>
      <c r="AI52" s="289">
        <f t="shared" ca="1" si="15"/>
        <v>394631</v>
      </c>
      <c r="AJ52" s="289">
        <f t="shared" ca="1" si="14"/>
        <v>391472</v>
      </c>
      <c r="AK52" s="289">
        <f t="shared" ca="1" si="14"/>
        <v>375669</v>
      </c>
      <c r="AL52" s="289">
        <f t="shared" ca="1" si="14"/>
        <v>379538</v>
      </c>
      <c r="AM52" s="289">
        <f t="shared" ca="1" si="14"/>
        <v>479760</v>
      </c>
      <c r="AN52" s="320">
        <f t="shared" ca="1" si="5"/>
        <v>3.8300494003492939E-4</v>
      </c>
      <c r="AO52" s="320">
        <f t="shared" ca="1" si="6"/>
        <v>4.1313707311497527E-2</v>
      </c>
      <c r="AP52" s="320">
        <f t="shared" ca="1" si="7"/>
        <v>-0.15250104391592401</v>
      </c>
      <c r="AQ52" s="307"/>
      <c r="AR52" s="307"/>
      <c r="AS52" s="307"/>
      <c r="AT52" s="308" t="str">
        <f ca="1">IFERROR(AJ52/#REF!,"")</f>
        <v/>
      </c>
    </row>
    <row r="53" spans="1:46" x14ac:dyDescent="0.35">
      <c r="A53" s="99" t="s">
        <v>63</v>
      </c>
      <c r="B53" s="99" t="s">
        <v>67</v>
      </c>
      <c r="C53" s="289">
        <f>IFERROR(VLOOKUP(B53,'1'!$C$3:$S$100,13,FALSE),"")</f>
        <v>0</v>
      </c>
      <c r="D53" s="289">
        <f>IFERROR(VLOOKUP(B53,'2'!$C$3:$S$100,13,FALSE),"")</f>
        <v>0</v>
      </c>
      <c r="E53" s="289">
        <f t="shared" ca="1" si="16"/>
        <v>0</v>
      </c>
      <c r="F53" s="289">
        <f t="shared" ca="1" si="16"/>
        <v>0</v>
      </c>
      <c r="G53" s="289">
        <f t="shared" ca="1" si="16"/>
        <v>0</v>
      </c>
      <c r="H53" s="289">
        <f t="shared" ca="1" si="16"/>
        <v>0</v>
      </c>
      <c r="I53" s="289">
        <f t="shared" ca="1" si="16"/>
        <v>0</v>
      </c>
      <c r="J53" s="289">
        <f t="shared" ca="1" si="16"/>
        <v>0</v>
      </c>
      <c r="K53" s="289" t="str">
        <f t="shared" ca="1" si="16"/>
        <v/>
      </c>
      <c r="L53" s="289">
        <f t="shared" ca="1" si="16"/>
        <v>0</v>
      </c>
      <c r="M53" s="289">
        <f t="shared" ca="1" si="16"/>
        <v>0</v>
      </c>
      <c r="N53" s="289">
        <f t="shared" ca="1" si="16"/>
        <v>0</v>
      </c>
      <c r="O53" s="289">
        <f t="shared" ca="1" si="16"/>
        <v>0</v>
      </c>
      <c r="P53" s="289">
        <f t="shared" ca="1" si="16"/>
        <v>0</v>
      </c>
      <c r="Q53" s="289">
        <f t="shared" ca="1" si="16"/>
        <v>0</v>
      </c>
      <c r="R53" s="289">
        <f t="shared" ca="1" si="16"/>
        <v>0</v>
      </c>
      <c r="S53" s="289">
        <f t="shared" ca="1" si="16"/>
        <v>0</v>
      </c>
      <c r="T53" s="289">
        <f t="shared" ca="1" si="16"/>
        <v>0</v>
      </c>
      <c r="U53" s="289">
        <f t="shared" ca="1" si="15"/>
        <v>0</v>
      </c>
      <c r="V53" s="289">
        <f t="shared" ca="1" si="15"/>
        <v>0</v>
      </c>
      <c r="W53" s="289">
        <f t="shared" ca="1" si="15"/>
        <v>0</v>
      </c>
      <c r="X53" s="289">
        <f t="shared" ca="1" si="15"/>
        <v>0</v>
      </c>
      <c r="Y53" s="289">
        <f t="shared" ca="1" si="15"/>
        <v>0</v>
      </c>
      <c r="Z53" s="289">
        <f t="shared" ca="1" si="15"/>
        <v>0</v>
      </c>
      <c r="AA53" s="289">
        <f t="shared" ca="1" si="15"/>
        <v>0</v>
      </c>
      <c r="AB53" s="289">
        <f t="shared" ca="1" si="15"/>
        <v>36</v>
      </c>
      <c r="AC53" s="289">
        <f t="shared" ca="1" si="15"/>
        <v>56</v>
      </c>
      <c r="AD53" s="289">
        <f t="shared" ca="1" si="15"/>
        <v>64</v>
      </c>
      <c r="AE53" s="289">
        <f t="shared" ca="1" si="15"/>
        <v>4298</v>
      </c>
      <c r="AF53" s="289">
        <f t="shared" ca="1" si="15"/>
        <v>37313</v>
      </c>
      <c r="AG53" s="289">
        <f t="shared" ca="1" si="15"/>
        <v>96774</v>
      </c>
      <c r="AH53" s="289">
        <f t="shared" ca="1" si="15"/>
        <v>212350</v>
      </c>
      <c r="AI53" s="289">
        <f t="shared" ca="1" si="15"/>
        <v>259051</v>
      </c>
      <c r="AJ53" s="289">
        <f t="shared" ca="1" si="14"/>
        <v>298576</v>
      </c>
      <c r="AK53" s="289">
        <f t="shared" ca="1" si="14"/>
        <v>333757</v>
      </c>
      <c r="AL53" s="289">
        <f t="shared" ca="1" si="14"/>
        <v>373897</v>
      </c>
      <c r="AM53" s="289">
        <f t="shared" ca="1" si="14"/>
        <v>439854</v>
      </c>
      <c r="AN53" s="320">
        <f t="shared" ca="1" si="5"/>
        <v>3.7731241157470399E-4</v>
      </c>
      <c r="AO53" s="320" t="e">
        <f t="shared" ca="1" si="6"/>
        <v>#DIV/0!</v>
      </c>
      <c r="AP53" s="320">
        <f t="shared" ca="1" si="7"/>
        <v>5841.140625</v>
      </c>
      <c r="AQ53" s="307"/>
      <c r="AR53" s="307"/>
      <c r="AS53" s="307"/>
      <c r="AT53" s="308" t="str">
        <f ca="1">IFERROR(AJ53/#REF!,"")</f>
        <v/>
      </c>
    </row>
    <row r="54" spans="1:46" x14ac:dyDescent="0.35">
      <c r="A54" s="99" t="s">
        <v>63</v>
      </c>
      <c r="B54" s="91" t="s">
        <v>54</v>
      </c>
      <c r="C54" s="289" t="str">
        <f>IFERROR(VLOOKUP(B54,'1'!$C$3:$S$100,13,FALSE),"")</f>
        <v/>
      </c>
      <c r="D54" s="289" t="str">
        <f>IFERROR(VLOOKUP(B54,'2'!$C$3:$S$100,13,FALSE),"")</f>
        <v/>
      </c>
      <c r="E54" s="289" t="str">
        <f t="shared" ca="1" si="16"/>
        <v/>
      </c>
      <c r="F54" s="289" t="str">
        <f t="shared" ca="1" si="16"/>
        <v/>
      </c>
      <c r="G54" s="289" t="str">
        <f t="shared" ca="1" si="16"/>
        <v/>
      </c>
      <c r="H54" s="289" t="str">
        <f t="shared" ca="1" si="16"/>
        <v/>
      </c>
      <c r="I54" s="289" t="str">
        <f t="shared" ca="1" si="16"/>
        <v/>
      </c>
      <c r="J54" s="289" t="str">
        <f t="shared" ca="1" si="16"/>
        <v/>
      </c>
      <c r="K54" s="289" t="str">
        <f t="shared" ca="1" si="16"/>
        <v/>
      </c>
      <c r="L54" s="289">
        <f t="shared" ca="1" si="16"/>
        <v>192504</v>
      </c>
      <c r="M54" s="289">
        <f t="shared" ca="1" si="16"/>
        <v>195401</v>
      </c>
      <c r="N54" s="289">
        <f t="shared" ca="1" si="16"/>
        <v>198232</v>
      </c>
      <c r="O54" s="289">
        <f t="shared" ca="1" si="16"/>
        <v>200911</v>
      </c>
      <c r="P54" s="289">
        <f t="shared" ca="1" si="16"/>
        <v>203344</v>
      </c>
      <c r="Q54" s="289">
        <f t="shared" ca="1" si="16"/>
        <v>206055</v>
      </c>
      <c r="R54" s="289">
        <f t="shared" ca="1" si="16"/>
        <v>208441</v>
      </c>
      <c r="S54" s="289">
        <f t="shared" ca="1" si="16"/>
        <v>211221</v>
      </c>
      <c r="T54" s="289">
        <f t="shared" ca="1" si="16"/>
        <v>214304</v>
      </c>
      <c r="U54" s="289">
        <f t="shared" ca="1" si="15"/>
        <v>217410</v>
      </c>
      <c r="V54" s="289">
        <f t="shared" ca="1" si="15"/>
        <v>220533</v>
      </c>
      <c r="W54" s="289">
        <f t="shared" ca="1" si="15"/>
        <v>224256</v>
      </c>
      <c r="X54" s="289">
        <f t="shared" ca="1" si="15"/>
        <v>228266</v>
      </c>
      <c r="Y54" s="289">
        <f t="shared" ca="1" si="15"/>
        <v>232985</v>
      </c>
      <c r="Z54" s="289">
        <f t="shared" ca="1" si="15"/>
        <v>238053</v>
      </c>
      <c r="AA54" s="289">
        <f t="shared" ca="1" si="15"/>
        <v>241813</v>
      </c>
      <c r="AB54" s="289">
        <f t="shared" ca="1" si="15"/>
        <v>247406</v>
      </c>
      <c r="AC54" s="289">
        <f t="shared" ca="1" si="15"/>
        <v>251780</v>
      </c>
      <c r="AD54" s="289">
        <f t="shared" ca="1" si="15"/>
        <v>255210</v>
      </c>
      <c r="AE54" s="289">
        <f t="shared" ca="1" si="15"/>
        <v>258864</v>
      </c>
      <c r="AF54" s="289">
        <f t="shared" ca="1" si="15"/>
        <v>262632</v>
      </c>
      <c r="AG54" s="289">
        <f t="shared" ca="1" si="15"/>
        <v>268000</v>
      </c>
      <c r="AH54" s="289">
        <f t="shared" ca="1" si="15"/>
        <v>271958</v>
      </c>
      <c r="AI54" s="289">
        <f t="shared" ca="1" si="15"/>
        <v>275222</v>
      </c>
      <c r="AJ54" s="289">
        <f t="shared" ca="1" si="14"/>
        <v>278460</v>
      </c>
      <c r="AK54" s="289">
        <f t="shared" ca="1" si="14"/>
        <v>281620</v>
      </c>
      <c r="AL54" s="289">
        <f t="shared" ca="1" si="14"/>
        <v>284607</v>
      </c>
      <c r="AM54" s="289">
        <f t="shared" ca="1" si="14"/>
        <v>288139</v>
      </c>
      <c r="AN54" s="320">
        <f t="shared" ca="1" si="5"/>
        <v>2.8720678026579986E-4</v>
      </c>
      <c r="AO54" s="320">
        <f t="shared" ca="1" si="6"/>
        <v>0.14206418123113984</v>
      </c>
      <c r="AP54" s="320">
        <f t="shared" ca="1" si="7"/>
        <v>0.11518749265310912</v>
      </c>
      <c r="AQ54" s="307"/>
      <c r="AR54" s="307"/>
      <c r="AS54" s="307"/>
      <c r="AT54" s="308" t="str">
        <f ca="1">IFERROR(AJ54/#REF!,"")</f>
        <v/>
      </c>
    </row>
    <row r="55" spans="1:46" x14ac:dyDescent="0.35">
      <c r="A55" s="99" t="s">
        <v>63</v>
      </c>
      <c r="B55" s="91" t="s">
        <v>70</v>
      </c>
      <c r="C55" s="289">
        <f>IFERROR(VLOOKUP(B55,'1'!$C$3:$S$100,13,FALSE),"")</f>
        <v>178645</v>
      </c>
      <c r="D55" s="289">
        <f>IFERROR(VLOOKUP(B55,'2'!$C$3:$S$100,13,FALSE),"")</f>
        <v>181035</v>
      </c>
      <c r="E55" s="289">
        <f t="shared" ca="1" si="16"/>
        <v>183510</v>
      </c>
      <c r="F55" s="289">
        <f t="shared" ca="1" si="16"/>
        <v>185559</v>
      </c>
      <c r="G55" s="289">
        <f t="shared" ca="1" si="16"/>
        <v>188366</v>
      </c>
      <c r="H55" s="289">
        <f t="shared" ca="1" si="16"/>
        <v>190939</v>
      </c>
      <c r="I55" s="289">
        <f t="shared" ca="1" si="16"/>
        <v>193436</v>
      </c>
      <c r="J55" s="289">
        <f t="shared" ca="1" si="16"/>
        <v>195956</v>
      </c>
      <c r="K55" s="289">
        <f t="shared" ca="1" si="16"/>
        <v>198437</v>
      </c>
      <c r="L55" s="289">
        <f t="shared" ca="1" si="16"/>
        <v>200649</v>
      </c>
      <c r="M55" s="289">
        <f t="shared" ca="1" si="16"/>
        <v>202896</v>
      </c>
      <c r="N55" s="289">
        <f t="shared" ca="1" si="16"/>
        <v>205230</v>
      </c>
      <c r="O55" s="289">
        <f t="shared" ca="1" si="16"/>
        <v>207556</v>
      </c>
      <c r="P55" s="289">
        <f t="shared" ca="1" si="16"/>
        <v>200240</v>
      </c>
      <c r="Q55" s="289">
        <f t="shared" ca="1" si="16"/>
        <v>200677</v>
      </c>
      <c r="R55" s="289">
        <f t="shared" ca="1" si="16"/>
        <v>261950</v>
      </c>
      <c r="S55" s="289">
        <f t="shared" ca="1" si="16"/>
        <v>252024</v>
      </c>
      <c r="T55" s="289">
        <f t="shared" ca="1" si="16"/>
        <v>274089</v>
      </c>
      <c r="U55" s="289">
        <f t="shared" ca="1" si="15"/>
        <v>269198</v>
      </c>
      <c r="V55" s="289">
        <f t="shared" ca="1" si="15"/>
        <v>271631</v>
      </c>
      <c r="W55" s="289">
        <f t="shared" ca="1" si="15"/>
        <v>274388</v>
      </c>
      <c r="X55" s="289">
        <f t="shared" ca="1" si="15"/>
        <v>274381</v>
      </c>
      <c r="Y55" s="289">
        <f t="shared" ca="1" si="15"/>
        <v>277244</v>
      </c>
      <c r="Z55" s="289">
        <f t="shared" ca="1" si="15"/>
        <v>266402</v>
      </c>
      <c r="AA55" s="289">
        <f t="shared" ca="1" si="15"/>
        <v>261342</v>
      </c>
      <c r="AB55" s="289">
        <f t="shared" ca="1" si="15"/>
        <v>256465</v>
      </c>
      <c r="AC55" s="289">
        <f t="shared" ca="1" si="15"/>
        <v>252963</v>
      </c>
      <c r="AD55" s="289">
        <f t="shared" ca="1" si="15"/>
        <v>248266</v>
      </c>
      <c r="AE55" s="289">
        <f t="shared" ca="1" si="15"/>
        <v>247179</v>
      </c>
      <c r="AF55" s="289">
        <f t="shared" ca="1" si="15"/>
        <v>245962</v>
      </c>
      <c r="AG55" s="289">
        <f t="shared" ca="1" si="15"/>
        <v>245620</v>
      </c>
      <c r="AH55" s="289">
        <f t="shared" ca="1" si="15"/>
        <v>241979</v>
      </c>
      <c r="AI55" s="289">
        <f t="shared" ca="1" si="15"/>
        <v>241749</v>
      </c>
      <c r="AJ55" s="289">
        <f t="shared" ca="1" si="14"/>
        <v>240317</v>
      </c>
      <c r="AK55" s="289">
        <f t="shared" ca="1" si="14"/>
        <v>239529</v>
      </c>
      <c r="AL55" s="289">
        <f t="shared" ca="1" si="14"/>
        <v>235870</v>
      </c>
      <c r="AM55" s="289">
        <f t="shared" ca="1" si="14"/>
        <v>235625</v>
      </c>
      <c r="AN55" s="320">
        <f t="shared" ca="1" si="5"/>
        <v>2.3802458569639615E-4</v>
      </c>
      <c r="AO55" s="320">
        <f t="shared" ca="1" si="6"/>
        <v>1.6995609849207893E-2</v>
      </c>
      <c r="AP55" s="320">
        <f t="shared" ca="1" si="7"/>
        <v>-4.9930316676467967E-2</v>
      </c>
      <c r="AQ55" s="307"/>
      <c r="AR55" s="307"/>
      <c r="AS55" s="307"/>
      <c r="AT55" s="308" t="str">
        <f ca="1">IFERROR(AJ55/#REF!,"")</f>
        <v/>
      </c>
    </row>
    <row r="56" spans="1:46" x14ac:dyDescent="0.35">
      <c r="A56" s="99" t="s">
        <v>63</v>
      </c>
      <c r="B56" s="91" t="s">
        <v>58</v>
      </c>
      <c r="C56" s="289">
        <f>IFERROR(VLOOKUP(B56,'1'!$C$3:$S$100,13,FALSE),"")</f>
        <v>118612</v>
      </c>
      <c r="D56" s="289">
        <f>IFERROR(VLOOKUP(B56,'2'!$C$3:$S$100,13,FALSE),"")</f>
        <v>119597</v>
      </c>
      <c r="E56" s="289">
        <f t="shared" ca="1" si="16"/>
        <v>121093</v>
      </c>
      <c r="F56" s="289">
        <f t="shared" ca="1" si="16"/>
        <v>118492</v>
      </c>
      <c r="G56" s="289">
        <f t="shared" ca="1" si="16"/>
        <v>118513</v>
      </c>
      <c r="H56" s="289">
        <f t="shared" ca="1" si="16"/>
        <v>120095</v>
      </c>
      <c r="I56" s="289">
        <f t="shared" ca="1" si="16"/>
        <v>121353</v>
      </c>
      <c r="J56" s="289">
        <f t="shared" ca="1" si="16"/>
        <v>118747</v>
      </c>
      <c r="K56" s="289">
        <f t="shared" ca="1" si="16"/>
        <v>118573</v>
      </c>
      <c r="L56" s="289">
        <f t="shared" ca="1" si="16"/>
        <v>118881</v>
      </c>
      <c r="M56" s="289">
        <f t="shared" ca="1" si="16"/>
        <v>117513</v>
      </c>
      <c r="N56" s="289">
        <f t="shared" ca="1" si="16"/>
        <v>116949</v>
      </c>
      <c r="O56" s="289">
        <f t="shared" ca="1" si="16"/>
        <v>116575</v>
      </c>
      <c r="P56" s="289">
        <f t="shared" ca="1" si="16"/>
        <v>117661</v>
      </c>
      <c r="Q56" s="289">
        <f t="shared" ca="1" si="16"/>
        <v>115898</v>
      </c>
      <c r="R56" s="289">
        <f t="shared" ca="1" si="16"/>
        <v>115788</v>
      </c>
      <c r="S56" s="289">
        <f t="shared" ca="1" si="16"/>
        <v>116797</v>
      </c>
      <c r="T56" s="289">
        <f t="shared" ca="1" si="16"/>
        <v>116840</v>
      </c>
      <c r="U56" s="289">
        <f t="shared" ca="1" si="15"/>
        <v>117996</v>
      </c>
      <c r="V56" s="289">
        <f t="shared" ca="1" si="15"/>
        <v>118694</v>
      </c>
      <c r="W56" s="289">
        <f t="shared" ca="1" si="15"/>
        <v>118020</v>
      </c>
      <c r="X56" s="289">
        <f t="shared" ca="1" si="15"/>
        <v>118751</v>
      </c>
      <c r="Y56" s="289">
        <f t="shared" ca="1" si="15"/>
        <v>119383</v>
      </c>
      <c r="Z56" s="289">
        <f t="shared" ca="1" si="15"/>
        <v>119760</v>
      </c>
      <c r="AA56" s="289">
        <f t="shared" ca="1" si="15"/>
        <v>116557</v>
      </c>
      <c r="AB56" s="289">
        <f t="shared" ca="1" si="15"/>
        <v>117676</v>
      </c>
      <c r="AC56" s="289">
        <f t="shared" ca="1" si="15"/>
        <v>118573</v>
      </c>
      <c r="AD56" s="289">
        <f t="shared" ca="1" si="15"/>
        <v>112062</v>
      </c>
      <c r="AE56" s="289">
        <f t="shared" ca="1" si="15"/>
        <v>112810</v>
      </c>
      <c r="AF56" s="289">
        <f t="shared" ca="1" si="15"/>
        <v>110850</v>
      </c>
      <c r="AG56" s="289">
        <f t="shared" ca="1" si="15"/>
        <v>112218</v>
      </c>
      <c r="AH56" s="289">
        <f t="shared" ca="1" si="15"/>
        <v>112997</v>
      </c>
      <c r="AI56" s="289">
        <f t="shared" ca="1" si="15"/>
        <v>113549</v>
      </c>
      <c r="AJ56" s="289">
        <f t="shared" ca="1" si="14"/>
        <v>106125</v>
      </c>
      <c r="AK56" s="289">
        <f t="shared" ca="1" si="14"/>
        <v>106125</v>
      </c>
      <c r="AL56" s="289">
        <f t="shared" ca="1" si="14"/>
        <v>104832</v>
      </c>
      <c r="AM56" s="289">
        <f t="shared" ca="1" si="14"/>
        <v>104271</v>
      </c>
      <c r="AN56" s="320">
        <f t="shared" ca="1" si="5"/>
        <v>1.0578960176251579E-4</v>
      </c>
      <c r="AO56" s="320">
        <f t="shared" ca="1" si="6"/>
        <v>3.4304072960928522E-2</v>
      </c>
      <c r="AP56" s="320">
        <f t="shared" ca="1" si="7"/>
        <v>-6.4517856186753764E-2</v>
      </c>
      <c r="AQ56" s="307"/>
      <c r="AR56" s="307"/>
      <c r="AS56" s="307"/>
      <c r="AT56" s="308" t="str">
        <f ca="1">IFERROR(AJ56/#REF!,"")</f>
        <v/>
      </c>
    </row>
    <row r="57" spans="1:46" x14ac:dyDescent="0.35">
      <c r="A57" s="91" t="s">
        <v>21</v>
      </c>
      <c r="B57" s="91" t="s">
        <v>73</v>
      </c>
      <c r="C57" s="289" t="str">
        <f>IFERROR(VLOOKUP(B57,'1'!$C$3:$S$100,13,FALSE),"")</f>
        <v/>
      </c>
      <c r="D57" s="289" t="str">
        <f>IFERROR(VLOOKUP(B57,'2'!$C$3:$S$100,13,FALSE),"")</f>
        <v/>
      </c>
      <c r="E57" s="289" t="str">
        <f t="shared" ca="1" si="16"/>
        <v/>
      </c>
      <c r="F57" s="289" t="str">
        <f t="shared" ca="1" si="16"/>
        <v/>
      </c>
      <c r="G57" s="289" t="str">
        <f t="shared" ca="1" si="16"/>
        <v/>
      </c>
      <c r="H57" s="289" t="str">
        <f t="shared" ca="1" si="16"/>
        <v/>
      </c>
      <c r="I57" s="289" t="str">
        <f t="shared" ca="1" si="16"/>
        <v/>
      </c>
      <c r="J57" s="289" t="str">
        <f t="shared" ca="1" si="16"/>
        <v/>
      </c>
      <c r="K57" s="289" t="str">
        <f t="shared" ca="1" si="16"/>
        <v/>
      </c>
      <c r="L57" s="289" t="str">
        <f t="shared" ca="1" si="16"/>
        <v/>
      </c>
      <c r="M57" s="289" t="str">
        <f t="shared" ca="1" si="16"/>
        <v/>
      </c>
      <c r="N57" s="289">
        <f t="shared" ca="1" si="16"/>
        <v>86681</v>
      </c>
      <c r="O57" s="289">
        <f t="shared" ca="1" si="16"/>
        <v>88305</v>
      </c>
      <c r="P57" s="289">
        <f t="shared" ca="1" si="16"/>
        <v>83898</v>
      </c>
      <c r="Q57" s="289">
        <f t="shared" ca="1" si="16"/>
        <v>84352</v>
      </c>
      <c r="R57" s="289">
        <f t="shared" ca="1" si="16"/>
        <v>84947</v>
      </c>
      <c r="S57" s="289">
        <f t="shared" ca="1" si="16"/>
        <v>86552</v>
      </c>
      <c r="T57" s="289">
        <f t="shared" ca="1" si="16"/>
        <v>86252</v>
      </c>
      <c r="U57" s="289">
        <f t="shared" ca="1" si="15"/>
        <v>82099</v>
      </c>
      <c r="V57" s="289">
        <f t="shared" ca="1" si="15"/>
        <v>81162</v>
      </c>
      <c r="W57" s="289">
        <f t="shared" ca="1" si="15"/>
        <v>82450</v>
      </c>
      <c r="X57" s="289">
        <f t="shared" ca="1" si="15"/>
        <v>82588</v>
      </c>
      <c r="Y57" s="289">
        <f t="shared" ca="1" si="15"/>
        <v>83364</v>
      </c>
      <c r="Z57" s="289">
        <f t="shared" ca="1" si="15"/>
        <v>82101</v>
      </c>
      <c r="AA57" s="289">
        <f t="shared" ca="1" si="15"/>
        <v>81751</v>
      </c>
      <c r="AB57" s="289">
        <f t="shared" ca="1" si="15"/>
        <v>81802</v>
      </c>
      <c r="AC57" s="289">
        <f t="shared" ca="1" si="15"/>
        <v>82037</v>
      </c>
      <c r="AD57" s="289">
        <f t="shared" ca="1" si="15"/>
        <v>79599</v>
      </c>
      <c r="AE57" s="289">
        <f t="shared" ca="1" si="15"/>
        <v>75135</v>
      </c>
      <c r="AF57" s="289">
        <f t="shared" ca="1" si="15"/>
        <v>74659</v>
      </c>
      <c r="AG57" s="289">
        <f t="shared" ca="1" si="15"/>
        <v>75397</v>
      </c>
      <c r="AH57" s="289">
        <f t="shared" ca="1" si="15"/>
        <v>73843</v>
      </c>
      <c r="AI57" s="289">
        <f t="shared" ca="1" si="15"/>
        <v>69589</v>
      </c>
      <c r="AJ57" s="289">
        <f t="shared" ca="1" si="14"/>
        <v>68748</v>
      </c>
      <c r="AK57" s="289">
        <f t="shared" ca="1" si="14"/>
        <v>69493</v>
      </c>
      <c r="AL57" s="289">
        <f t="shared" ca="1" si="14"/>
        <v>70234</v>
      </c>
      <c r="AM57" s="289">
        <f t="shared" ca="1" si="14"/>
        <v>70974</v>
      </c>
      <c r="AN57" s="320">
        <f t="shared" ca="1" si="5"/>
        <v>7.0875561757750819E-5</v>
      </c>
      <c r="AO57" s="320">
        <f t="shared" ca="1" si="6"/>
        <v>-3.350324319870035E-2</v>
      </c>
      <c r="AP57" s="320">
        <f t="shared" ca="1" si="7"/>
        <v>-0.11765223181195739</v>
      </c>
      <c r="AQ57" s="307"/>
      <c r="AR57" s="307"/>
      <c r="AS57" s="307"/>
      <c r="AT57" s="308" t="str">
        <f ca="1">IFERROR(AJ57/#REF!,"")</f>
        <v/>
      </c>
    </row>
    <row r="58" spans="1:46" x14ac:dyDescent="0.35">
      <c r="A58" s="91" t="s">
        <v>21</v>
      </c>
      <c r="B58" s="91" t="s">
        <v>75</v>
      </c>
      <c r="C58" s="289">
        <f>IFERROR(VLOOKUP(B58,'1'!$C$3:$S$100,13,FALSE),"")</f>
        <v>0</v>
      </c>
      <c r="D58" s="289">
        <f>IFERROR(VLOOKUP(B58,'2'!$C$3:$S$100,13,FALSE),"")</f>
        <v>0</v>
      </c>
      <c r="E58" s="289">
        <f t="shared" ca="1" si="16"/>
        <v>0</v>
      </c>
      <c r="F58" s="289">
        <f t="shared" ca="1" si="16"/>
        <v>0</v>
      </c>
      <c r="G58" s="289">
        <f t="shared" ca="1" si="16"/>
        <v>0</v>
      </c>
      <c r="H58" s="289">
        <f t="shared" ca="1" si="16"/>
        <v>0</v>
      </c>
      <c r="I58" s="289">
        <f t="shared" ca="1" si="16"/>
        <v>0</v>
      </c>
      <c r="J58" s="289">
        <f t="shared" ca="1" si="16"/>
        <v>0</v>
      </c>
      <c r="K58" s="289">
        <f t="shared" ca="1" si="16"/>
        <v>537288</v>
      </c>
      <c r="L58" s="289">
        <f t="shared" ca="1" si="16"/>
        <v>537286</v>
      </c>
      <c r="M58" s="289">
        <f t="shared" ca="1" si="16"/>
        <v>537283</v>
      </c>
      <c r="N58" s="289">
        <f t="shared" ca="1" si="16"/>
        <v>0</v>
      </c>
      <c r="O58" s="289">
        <f t="shared" ca="1" si="16"/>
        <v>0</v>
      </c>
      <c r="P58" s="289">
        <f t="shared" ca="1" si="16"/>
        <v>0</v>
      </c>
      <c r="Q58" s="289">
        <f t="shared" ca="1" si="16"/>
        <v>0</v>
      </c>
      <c r="R58" s="289">
        <f t="shared" ca="1" si="16"/>
        <v>0</v>
      </c>
      <c r="S58" s="289">
        <f t="shared" ca="1" si="16"/>
        <v>0</v>
      </c>
      <c r="T58" s="289">
        <f t="shared" ca="1" si="16"/>
        <v>0</v>
      </c>
      <c r="U58" s="289">
        <f t="shared" ca="1" si="15"/>
        <v>0</v>
      </c>
      <c r="V58" s="289">
        <f t="shared" ca="1" si="15"/>
        <v>6</v>
      </c>
      <c r="W58" s="289">
        <f t="shared" ca="1" si="15"/>
        <v>6</v>
      </c>
      <c r="X58" s="289">
        <f t="shared" ca="1" si="15"/>
        <v>6</v>
      </c>
      <c r="Y58" s="289">
        <f t="shared" ca="1" si="15"/>
        <v>10</v>
      </c>
      <c r="Z58" s="289">
        <f t="shared" ca="1" si="15"/>
        <v>11</v>
      </c>
      <c r="AA58" s="289">
        <f t="shared" ca="1" si="15"/>
        <v>31</v>
      </c>
      <c r="AB58" s="289">
        <f t="shared" ca="1" si="15"/>
        <v>36</v>
      </c>
      <c r="AC58" s="289">
        <f t="shared" ca="1" si="15"/>
        <v>1162</v>
      </c>
      <c r="AD58" s="289">
        <f t="shared" ca="1" si="15"/>
        <v>9281</v>
      </c>
      <c r="AE58" s="289">
        <f t="shared" ca="1" si="15"/>
        <v>16250</v>
      </c>
      <c r="AF58" s="289">
        <f t="shared" ca="1" si="15"/>
        <v>21698</v>
      </c>
      <c r="AG58" s="289">
        <f t="shared" ca="1" si="15"/>
        <v>28420</v>
      </c>
      <c r="AH58" s="289">
        <f t="shared" ca="1" si="15"/>
        <v>34844</v>
      </c>
      <c r="AI58" s="289">
        <f t="shared" ca="1" si="15"/>
        <v>39972</v>
      </c>
      <c r="AJ58" s="289">
        <f t="shared" ca="1" si="14"/>
        <v>45668</v>
      </c>
      <c r="AK58" s="289">
        <f t="shared" ca="1" si="14"/>
        <v>51656</v>
      </c>
      <c r="AL58" s="289">
        <f t="shared" ca="1" si="14"/>
        <v>59135</v>
      </c>
      <c r="AM58" s="289">
        <f t="shared" ca="1" si="14"/>
        <v>67016</v>
      </c>
      <c r="AN58" s="320">
        <f t="shared" ca="1" si="5"/>
        <v>5.9675176474992097E-5</v>
      </c>
      <c r="AO58" s="320" t="e">
        <f t="shared" ca="1" si="6"/>
        <v>#DIV/0!</v>
      </c>
      <c r="AP58" s="320">
        <f t="shared" ca="1" si="7"/>
        <v>5.3716194375606081</v>
      </c>
      <c r="AQ58" s="307"/>
      <c r="AR58" s="307"/>
      <c r="AS58" s="307"/>
      <c r="AT58" s="308" t="str">
        <f ca="1">IFERROR(AJ58/#REF!,"")</f>
        <v/>
      </c>
    </row>
    <row r="59" spans="1:46" x14ac:dyDescent="0.35">
      <c r="A59" s="91" t="s">
        <v>21</v>
      </c>
      <c r="B59" s="91" t="s">
        <v>59</v>
      </c>
      <c r="C59" s="289" t="str">
        <f>IFERROR(VLOOKUP(B59,'1'!$C$3:$S$100,13,FALSE),"")</f>
        <v/>
      </c>
      <c r="D59" s="289" t="str">
        <f>IFERROR(VLOOKUP(B59,'2'!$C$3:$S$100,13,FALSE),"")</f>
        <v/>
      </c>
      <c r="E59" s="289" t="str">
        <f t="shared" ca="1" si="16"/>
        <v/>
      </c>
      <c r="F59" s="289" t="str">
        <f t="shared" ca="1" si="16"/>
        <v/>
      </c>
      <c r="G59" s="289" t="str">
        <f t="shared" ca="1" si="16"/>
        <v/>
      </c>
      <c r="H59" s="289" t="str">
        <f t="shared" ca="1" si="16"/>
        <v/>
      </c>
      <c r="I59" s="289" t="str">
        <f t="shared" ca="1" si="16"/>
        <v/>
      </c>
      <c r="J59" s="289" t="str">
        <f t="shared" ca="1" si="16"/>
        <v/>
      </c>
      <c r="K59" s="289" t="str">
        <f t="shared" ca="1" si="16"/>
        <v/>
      </c>
      <c r="L59" s="289" t="str">
        <f t="shared" ca="1" si="16"/>
        <v/>
      </c>
      <c r="M59" s="289" t="str">
        <f t="shared" ca="1" si="16"/>
        <v/>
      </c>
      <c r="N59" s="289" t="str">
        <f t="shared" ca="1" si="16"/>
        <v/>
      </c>
      <c r="O59" s="289" t="str">
        <f t="shared" ca="1" si="16"/>
        <v/>
      </c>
      <c r="P59" s="289" t="str">
        <f t="shared" ca="1" si="16"/>
        <v/>
      </c>
      <c r="Q59" s="289" t="str">
        <f t="shared" ca="1" si="16"/>
        <v/>
      </c>
      <c r="R59" s="289" t="str">
        <f t="shared" ca="1" si="16"/>
        <v/>
      </c>
      <c r="S59" s="289" t="str">
        <f t="shared" ca="1" si="16"/>
        <v/>
      </c>
      <c r="T59" s="289" t="str">
        <f t="shared" ca="1" si="16"/>
        <v/>
      </c>
      <c r="U59" s="289" t="str">
        <f t="shared" ca="1" si="15"/>
        <v/>
      </c>
      <c r="V59" s="289" t="str">
        <f t="shared" ca="1" si="15"/>
        <v/>
      </c>
      <c r="W59" s="289" t="str">
        <f t="shared" ca="1" si="15"/>
        <v/>
      </c>
      <c r="X59" s="289" t="str">
        <f t="shared" ca="1" si="15"/>
        <v/>
      </c>
      <c r="Y59" s="289" t="str">
        <f t="shared" ca="1" si="15"/>
        <v/>
      </c>
      <c r="Z59" s="289">
        <f t="shared" ca="1" si="15"/>
        <v>20695</v>
      </c>
      <c r="AA59" s="289">
        <f t="shared" ca="1" si="15"/>
        <v>20916</v>
      </c>
      <c r="AB59" s="289">
        <f t="shared" ca="1" si="15"/>
        <v>21205</v>
      </c>
      <c r="AC59" s="289">
        <f t="shared" ca="1" si="15"/>
        <v>21345</v>
      </c>
      <c r="AD59" s="289">
        <f t="shared" ca="1" si="15"/>
        <v>21520</v>
      </c>
      <c r="AE59" s="289">
        <f t="shared" ca="1" si="15"/>
        <v>21696</v>
      </c>
      <c r="AF59" s="289">
        <f t="shared" ca="1" si="15"/>
        <v>21959</v>
      </c>
      <c r="AG59" s="289">
        <f t="shared" ca="1" si="15"/>
        <v>22105</v>
      </c>
      <c r="AH59" s="289">
        <f t="shared" ca="1" si="15"/>
        <v>22239</v>
      </c>
      <c r="AI59" s="289">
        <f t="shared" ca="1" si="15"/>
        <v>22304</v>
      </c>
      <c r="AJ59" s="289">
        <f t="shared" ca="1" si="14"/>
        <v>22453</v>
      </c>
      <c r="AK59" s="289">
        <f t="shared" ca="1" si="14"/>
        <v>22543</v>
      </c>
      <c r="AL59" s="289">
        <f t="shared" ca="1" si="14"/>
        <v>22614</v>
      </c>
      <c r="AM59" s="289">
        <f t="shared" ca="1" si="14"/>
        <v>22703</v>
      </c>
      <c r="AN59" s="320">
        <f t="shared" ca="1" si="5"/>
        <v>2.2820570572511562E-5</v>
      </c>
      <c r="AO59" s="320" t="e">
        <f t="shared" ca="1" si="6"/>
        <v>#VALUE!</v>
      </c>
      <c r="AP59" s="320">
        <f t="shared" ca="1" si="7"/>
        <v>5.0836431226765733E-2</v>
      </c>
      <c r="AQ59" s="307"/>
      <c r="AR59" s="307"/>
      <c r="AS59" s="307"/>
      <c r="AT59" s="308" t="str">
        <f ca="1">IFERROR(AJ59/#REF!,"")</f>
        <v/>
      </c>
    </row>
    <row r="60" spans="1:46" x14ac:dyDescent="0.35">
      <c r="A60" s="91" t="s">
        <v>21</v>
      </c>
      <c r="B60" s="91" t="s">
        <v>60</v>
      </c>
      <c r="C60" s="289" t="str">
        <f>IFERROR(VLOOKUP(B60,'1'!$C$3:$S$100,13,FALSE),"")</f>
        <v/>
      </c>
      <c r="D60" s="289" t="str">
        <f>IFERROR(VLOOKUP(B60,'2'!$C$3:$S$100,13,FALSE),"")</f>
        <v/>
      </c>
      <c r="E60" s="289" t="str">
        <f t="shared" ca="1" si="16"/>
        <v/>
      </c>
      <c r="F60" s="289" t="str">
        <f t="shared" ca="1" si="16"/>
        <v/>
      </c>
      <c r="G60" s="289" t="str">
        <f t="shared" ca="1" si="16"/>
        <v/>
      </c>
      <c r="H60" s="289" t="str">
        <f t="shared" ca="1" si="16"/>
        <v/>
      </c>
      <c r="I60" s="289" t="str">
        <f t="shared" ca="1" si="16"/>
        <v/>
      </c>
      <c r="J60" s="289" t="str">
        <f t="shared" ca="1" si="16"/>
        <v/>
      </c>
      <c r="K60" s="289" t="str">
        <f t="shared" ca="1" si="16"/>
        <v/>
      </c>
      <c r="L60" s="289" t="str">
        <f t="shared" ca="1" si="16"/>
        <v/>
      </c>
      <c r="M60" s="289" t="str">
        <f t="shared" ca="1" si="16"/>
        <v/>
      </c>
      <c r="N60" s="289" t="str">
        <f t="shared" ca="1" si="16"/>
        <v/>
      </c>
      <c r="O60" s="289" t="str">
        <f t="shared" ca="1" si="16"/>
        <v/>
      </c>
      <c r="P60" s="289" t="str">
        <f t="shared" ca="1" si="16"/>
        <v/>
      </c>
      <c r="Q60" s="289" t="str">
        <f t="shared" ca="1" si="16"/>
        <v/>
      </c>
      <c r="R60" s="289" t="str">
        <f t="shared" ca="1" si="16"/>
        <v/>
      </c>
      <c r="S60" s="289" t="str">
        <f t="shared" ca="1" si="16"/>
        <v/>
      </c>
      <c r="T60" s="289" t="str">
        <f t="shared" ca="1" si="16"/>
        <v/>
      </c>
      <c r="U60" s="289" t="str">
        <f t="shared" ca="1" si="15"/>
        <v/>
      </c>
      <c r="V60" s="289" t="str">
        <f t="shared" ca="1" si="15"/>
        <v/>
      </c>
      <c r="W60" s="289" t="str">
        <f t="shared" ca="1" si="15"/>
        <v/>
      </c>
      <c r="X60" s="289" t="str">
        <f t="shared" ca="1" si="15"/>
        <v/>
      </c>
      <c r="Y60" s="289" t="str">
        <f t="shared" ca="1" si="15"/>
        <v/>
      </c>
      <c r="Z60" s="289">
        <f t="shared" ca="1" si="15"/>
        <v>1331</v>
      </c>
      <c r="AA60" s="289">
        <f t="shared" ca="1" si="15"/>
        <v>1353</v>
      </c>
      <c r="AB60" s="289">
        <f t="shared" ca="1" si="15"/>
        <v>1415</v>
      </c>
      <c r="AC60" s="289">
        <f t="shared" ca="1" si="15"/>
        <v>1440</v>
      </c>
      <c r="AD60" s="289">
        <f t="shared" ca="1" si="15"/>
        <v>1453</v>
      </c>
      <c r="AE60" s="289">
        <f t="shared" ca="1" si="15"/>
        <v>1474</v>
      </c>
      <c r="AF60" s="289">
        <f t="shared" ca="1" si="15"/>
        <v>1488</v>
      </c>
      <c r="AG60" s="289">
        <f t="shared" ca="1" si="15"/>
        <v>1503</v>
      </c>
      <c r="AH60" s="289">
        <f t="shared" ca="1" si="15"/>
        <v>1530</v>
      </c>
      <c r="AI60" s="289">
        <f t="shared" ca="1" si="15"/>
        <v>1548</v>
      </c>
      <c r="AJ60" s="289">
        <f t="shared" ca="1" si="14"/>
        <v>1575</v>
      </c>
      <c r="AK60" s="289">
        <f t="shared" ca="1" si="14"/>
        <v>1593</v>
      </c>
      <c r="AL60" s="289">
        <f t="shared" ca="1" si="14"/>
        <v>1601</v>
      </c>
      <c r="AM60" s="289">
        <f t="shared" ca="1" si="14"/>
        <v>1628</v>
      </c>
      <c r="AN60" s="320">
        <f t="shared" ca="1" si="5"/>
        <v>1.6156245461480062E-6</v>
      </c>
      <c r="AO60" s="320" t="e">
        <f t="shared" ca="1" si="6"/>
        <v>#VALUE!</v>
      </c>
      <c r="AP60" s="320">
        <f t="shared" ca="1" si="7"/>
        <v>0.1018582243633861</v>
      </c>
      <c r="AQ60" s="307"/>
      <c r="AR60" s="307"/>
      <c r="AS60" s="307"/>
      <c r="AT60" s="308" t="str">
        <f ca="1">IFERROR(AJ60/#REF!,"")</f>
        <v/>
      </c>
    </row>
    <row r="61" spans="1:46" x14ac:dyDescent="0.35">
      <c r="A61" s="91" t="s">
        <v>21</v>
      </c>
      <c r="B61" s="110" t="s">
        <v>62</v>
      </c>
      <c r="C61" s="289" t="str">
        <f>IFERROR(VLOOKUP(B61,'1'!$C$3:$S$100,13,FALSE),"")</f>
        <v/>
      </c>
      <c r="D61" s="289" t="str">
        <f>IFERROR(VLOOKUP(B61,'2'!$C$3:$S$100,13,FALSE),"")</f>
        <v/>
      </c>
      <c r="E61" s="289" t="str">
        <f t="shared" ca="1" si="16"/>
        <v/>
      </c>
      <c r="F61" s="289" t="str">
        <f t="shared" ca="1" si="16"/>
        <v/>
      </c>
      <c r="G61" s="289" t="str">
        <f t="shared" ca="1" si="16"/>
        <v/>
      </c>
      <c r="H61" s="289" t="str">
        <f t="shared" ca="1" si="16"/>
        <v/>
      </c>
      <c r="I61" s="289" t="str">
        <f t="shared" ca="1" si="16"/>
        <v/>
      </c>
      <c r="J61" s="289" t="str">
        <f t="shared" ca="1" si="16"/>
        <v/>
      </c>
      <c r="K61" s="289" t="str">
        <f t="shared" ca="1" si="16"/>
        <v/>
      </c>
      <c r="L61" s="289" t="str">
        <f t="shared" ca="1" si="16"/>
        <v/>
      </c>
      <c r="M61" s="289">
        <f t="shared" ca="1" si="16"/>
        <v>1091</v>
      </c>
      <c r="N61" s="289">
        <f t="shared" ca="1" si="16"/>
        <v>1121</v>
      </c>
      <c r="O61" s="289">
        <f t="shared" ca="1" si="16"/>
        <v>949</v>
      </c>
      <c r="P61" s="289">
        <f t="shared" ca="1" si="16"/>
        <v>960</v>
      </c>
      <c r="Q61" s="289">
        <f t="shared" ca="1" si="16"/>
        <v>977</v>
      </c>
      <c r="R61" s="289">
        <f t="shared" ca="1" si="16"/>
        <v>989</v>
      </c>
      <c r="S61" s="289">
        <f t="shared" ca="1" si="16"/>
        <v>1003</v>
      </c>
      <c r="T61" s="289">
        <f t="shared" ca="1" si="16"/>
        <v>1021</v>
      </c>
      <c r="U61" s="289">
        <f t="shared" ca="1" si="15"/>
        <v>1033</v>
      </c>
      <c r="V61" s="289">
        <f t="shared" ca="1" si="15"/>
        <v>1062</v>
      </c>
      <c r="W61" s="289">
        <f t="shared" ca="1" si="15"/>
        <v>1078</v>
      </c>
      <c r="X61" s="289">
        <f t="shared" ca="1" si="15"/>
        <v>1089</v>
      </c>
      <c r="Y61" s="289">
        <f t="shared" ca="1" si="15"/>
        <v>1103</v>
      </c>
      <c r="Z61" s="289">
        <f t="shared" ca="1" si="15"/>
        <v>972</v>
      </c>
      <c r="AA61" s="289">
        <f t="shared" ca="1" si="15"/>
        <v>1100</v>
      </c>
      <c r="AB61" s="289">
        <f t="shared" ca="1" si="15"/>
        <v>1114</v>
      </c>
      <c r="AC61" s="289">
        <f t="shared" ca="1" si="15"/>
        <v>1139</v>
      </c>
      <c r="AD61" s="289">
        <f t="shared" ca="1" si="15"/>
        <v>1152</v>
      </c>
      <c r="AE61" s="289">
        <f t="shared" ca="1" si="15"/>
        <v>1170</v>
      </c>
      <c r="AF61" s="289">
        <f t="shared" ca="1" si="15"/>
        <v>1191</v>
      </c>
      <c r="AG61" s="289">
        <f t="shared" ca="1" si="15"/>
        <v>1218</v>
      </c>
      <c r="AH61" s="289">
        <f t="shared" ca="1" si="15"/>
        <v>1234</v>
      </c>
      <c r="AI61" s="289">
        <f t="shared" ca="1" si="15"/>
        <v>1246</v>
      </c>
      <c r="AJ61" s="289">
        <f t="shared" ca="1" si="14"/>
        <v>1259</v>
      </c>
      <c r="AK61" s="289">
        <f t="shared" ca="1" si="14"/>
        <v>1265</v>
      </c>
      <c r="AL61" s="289">
        <f t="shared" ca="1" si="14"/>
        <v>1282</v>
      </c>
      <c r="AM61" s="289">
        <f t="shared" ca="1" si="14"/>
        <v>1293</v>
      </c>
      <c r="AN61" s="320">
        <f t="shared" ca="1" si="5"/>
        <v>1.2937105984770419E-6</v>
      </c>
      <c r="AO61" s="320">
        <f t="shared" ca="1" si="6"/>
        <v>-1.7189079878665359E-2</v>
      </c>
      <c r="AP61" s="320">
        <f t="shared" ca="1" si="7"/>
        <v>0.11284722222222232</v>
      </c>
      <c r="AQ61" s="307"/>
      <c r="AR61" s="307"/>
      <c r="AS61" s="307"/>
      <c r="AT61" s="308" t="str">
        <f ca="1">IFERROR(AJ61/#REF!,"")</f>
        <v/>
      </c>
    </row>
    <row r="62" spans="1:46" x14ac:dyDescent="0.35">
      <c r="A62" s="91" t="s">
        <v>21</v>
      </c>
      <c r="B62" s="91" t="s">
        <v>57</v>
      </c>
      <c r="C62" s="289">
        <f>IFERROR(VLOOKUP(B62,'1'!$C$3:$S$100,13,FALSE),"")</f>
        <v>1947</v>
      </c>
      <c r="D62" s="289">
        <f>IFERROR(VLOOKUP(B62,'2'!$C$3:$S$100,13,FALSE),"")</f>
        <v>1797</v>
      </c>
      <c r="E62" s="289">
        <f t="shared" ca="1" si="16"/>
        <v>1736</v>
      </c>
      <c r="F62" s="289">
        <f t="shared" ca="1" si="16"/>
        <v>1702</v>
      </c>
      <c r="G62" s="289">
        <f t="shared" ca="1" si="16"/>
        <v>1696</v>
      </c>
      <c r="H62" s="289">
        <f t="shared" ca="1" si="16"/>
        <v>1679</v>
      </c>
      <c r="I62" s="289">
        <f t="shared" ca="1" si="16"/>
        <v>1645</v>
      </c>
      <c r="J62" s="289">
        <f t="shared" ca="1" si="16"/>
        <v>1650</v>
      </c>
      <c r="K62" s="289">
        <f t="shared" ca="1" si="16"/>
        <v>980</v>
      </c>
      <c r="L62" s="289">
        <f t="shared" ca="1" si="16"/>
        <v>912</v>
      </c>
      <c r="M62" s="289">
        <f t="shared" ca="1" si="16"/>
        <v>903</v>
      </c>
      <c r="N62" s="289">
        <f t="shared" ca="1" si="16"/>
        <v>893</v>
      </c>
      <c r="O62" s="289">
        <f t="shared" ca="1" si="16"/>
        <v>890</v>
      </c>
      <c r="P62" s="289">
        <f t="shared" ca="1" si="16"/>
        <v>889</v>
      </c>
      <c r="Q62" s="289">
        <f t="shared" ca="1" si="16"/>
        <v>908</v>
      </c>
      <c r="R62" s="289">
        <f t="shared" ca="1" si="16"/>
        <v>914</v>
      </c>
      <c r="S62" s="289">
        <f t="shared" ca="1" si="16"/>
        <v>919</v>
      </c>
      <c r="T62" s="289">
        <f t="shared" ca="1" si="16"/>
        <v>919</v>
      </c>
      <c r="U62" s="289">
        <f t="shared" ca="1" si="15"/>
        <v>923</v>
      </c>
      <c r="V62" s="289">
        <f t="shared" ca="1" si="15"/>
        <v>924</v>
      </c>
      <c r="W62" s="289">
        <f t="shared" ca="1" si="15"/>
        <v>841</v>
      </c>
      <c r="X62" s="289">
        <f t="shared" ca="1" si="15"/>
        <v>845</v>
      </c>
      <c r="Y62" s="289">
        <f t="shared" ca="1" si="15"/>
        <v>840</v>
      </c>
      <c r="Z62" s="289">
        <f t="shared" ca="1" si="15"/>
        <v>837</v>
      </c>
      <c r="AA62" s="289">
        <f t="shared" ca="1" si="15"/>
        <v>844</v>
      </c>
      <c r="AB62" s="289">
        <f t="shared" ca="1" si="15"/>
        <v>789</v>
      </c>
      <c r="AC62" s="289">
        <f t="shared" ca="1" si="15"/>
        <v>788</v>
      </c>
      <c r="AD62" s="289">
        <f t="shared" ca="1" si="15"/>
        <v>769</v>
      </c>
      <c r="AE62" s="289">
        <f t="shared" ca="1" si="15"/>
        <v>773</v>
      </c>
      <c r="AF62" s="289">
        <f t="shared" ca="1" si="15"/>
        <v>776</v>
      </c>
      <c r="AG62" s="289">
        <f t="shared" ca="1" si="15"/>
        <v>789</v>
      </c>
      <c r="AH62" s="289">
        <f t="shared" ca="1" si="15"/>
        <v>761</v>
      </c>
      <c r="AI62" s="289">
        <f t="shared" ca="1" si="15"/>
        <v>779</v>
      </c>
      <c r="AJ62" s="289">
        <f t="shared" ca="1" si="14"/>
        <v>775</v>
      </c>
      <c r="AK62" s="289">
        <f t="shared" ca="1" si="14"/>
        <v>771</v>
      </c>
      <c r="AL62" s="289">
        <f t="shared" ca="1" si="14"/>
        <v>1058</v>
      </c>
      <c r="AM62" s="289">
        <f t="shared" ca="1" si="14"/>
        <v>1061</v>
      </c>
      <c r="AN62" s="320">
        <f t="shared" ca="1" si="5"/>
        <v>1.0676644408648286E-6</v>
      </c>
      <c r="AO62" s="320">
        <f t="shared" ca="1" si="6"/>
        <v>-8.424507658643321E-2</v>
      </c>
      <c r="AP62" s="320">
        <f t="shared" ca="1" si="7"/>
        <v>0.37581274382314689</v>
      </c>
      <c r="AQ62" s="307"/>
      <c r="AR62" s="307"/>
      <c r="AS62" s="307"/>
      <c r="AT62" s="308" t="str">
        <f ca="1">IFERROR(AJ62/#REF!,"")</f>
        <v/>
      </c>
    </row>
    <row r="63" spans="1:46" x14ac:dyDescent="0.35">
      <c r="A63" s="91" t="s">
        <v>21</v>
      </c>
      <c r="B63" s="91" t="s">
        <v>56</v>
      </c>
      <c r="C63" s="289" t="str">
        <f>IFERROR(VLOOKUP(B63,'1'!$C$3:$S$100,13,FALSE),"")</f>
        <v/>
      </c>
      <c r="D63" s="289" t="str">
        <f>IFERROR(VLOOKUP(B63,'2'!$C$3:$S$100,13,FALSE),"")</f>
        <v/>
      </c>
      <c r="E63" s="289" t="str">
        <f t="shared" ca="1" si="16"/>
        <v/>
      </c>
      <c r="F63" s="289" t="str">
        <f t="shared" ca="1" si="16"/>
        <v/>
      </c>
      <c r="G63" s="289" t="str">
        <f t="shared" ca="1" si="16"/>
        <v/>
      </c>
      <c r="H63" s="289" t="str">
        <f t="shared" ca="1" si="16"/>
        <v/>
      </c>
      <c r="I63" s="289" t="str">
        <f t="shared" ca="1" si="16"/>
        <v/>
      </c>
      <c r="J63" s="289" t="str">
        <f t="shared" ca="1" si="16"/>
        <v/>
      </c>
      <c r="K63" s="289" t="str">
        <f t="shared" ca="1" si="16"/>
        <v/>
      </c>
      <c r="L63" s="289" t="str">
        <f t="shared" ca="1" si="16"/>
        <v/>
      </c>
      <c r="M63" s="289" t="str">
        <f t="shared" ca="1" si="16"/>
        <v/>
      </c>
      <c r="N63" s="289" t="str">
        <f t="shared" ca="1" si="16"/>
        <v/>
      </c>
      <c r="O63" s="289" t="str">
        <f t="shared" ca="1" si="16"/>
        <v/>
      </c>
      <c r="P63" s="289" t="str">
        <f t="shared" ca="1" si="16"/>
        <v/>
      </c>
      <c r="Q63" s="289" t="str">
        <f t="shared" ca="1" si="16"/>
        <v/>
      </c>
      <c r="R63" s="289" t="str">
        <f t="shared" ca="1" si="16"/>
        <v/>
      </c>
      <c r="S63" s="289" t="str">
        <f t="shared" ca="1" si="16"/>
        <v/>
      </c>
      <c r="T63" s="289" t="str">
        <f t="shared" ca="1" si="16"/>
        <v/>
      </c>
      <c r="U63" s="289" t="str">
        <f t="shared" ca="1" si="15"/>
        <v/>
      </c>
      <c r="V63" s="289" t="str">
        <f t="shared" ca="1" si="15"/>
        <v/>
      </c>
      <c r="W63" s="289" t="str">
        <f t="shared" ca="1" si="15"/>
        <v/>
      </c>
      <c r="X63" s="289" t="str">
        <f t="shared" ca="1" si="15"/>
        <v/>
      </c>
      <c r="Y63" s="289" t="str">
        <f t="shared" ca="1" si="15"/>
        <v/>
      </c>
      <c r="Z63" s="289">
        <f t="shared" ca="1" si="15"/>
        <v>37</v>
      </c>
      <c r="AA63" s="289">
        <f t="shared" ca="1" si="15"/>
        <v>70</v>
      </c>
      <c r="AB63" s="289">
        <f t="shared" ca="1" si="15"/>
        <v>109</v>
      </c>
      <c r="AC63" s="289">
        <f t="shared" ca="1" si="15"/>
        <v>173</v>
      </c>
      <c r="AD63" s="289">
        <f t="shared" ca="1" si="15"/>
        <v>272</v>
      </c>
      <c r="AE63" s="289">
        <f t="shared" ca="1" si="15"/>
        <v>370</v>
      </c>
      <c r="AF63" s="289">
        <f t="shared" ca="1" si="15"/>
        <v>439</v>
      </c>
      <c r="AG63" s="289">
        <f t="shared" ca="1" si="15"/>
        <v>553</v>
      </c>
      <c r="AH63" s="289">
        <f t="shared" ca="1" si="15"/>
        <v>631</v>
      </c>
      <c r="AI63" s="289">
        <f t="shared" ca="1" si="15"/>
        <v>639</v>
      </c>
      <c r="AJ63" s="289">
        <f t="shared" ca="1" si="14"/>
        <v>641</v>
      </c>
      <c r="AK63" s="289">
        <f t="shared" ca="1" si="14"/>
        <v>780</v>
      </c>
      <c r="AL63" s="289">
        <f t="shared" ca="1" si="14"/>
        <v>802</v>
      </c>
      <c r="AM63" s="289">
        <f t="shared" ca="1" si="14"/>
        <v>859</v>
      </c>
      <c r="AN63" s="320">
        <f t="shared" ca="1" si="5"/>
        <v>8.0932597502229922E-7</v>
      </c>
      <c r="AO63" s="320" t="e">
        <f t="shared" ca="1" si="6"/>
        <v>#VALUE!</v>
      </c>
      <c r="AP63" s="320">
        <f t="shared" ca="1" si="7"/>
        <v>1.9485294117647061</v>
      </c>
      <c r="AQ63" s="307"/>
      <c r="AR63" s="307"/>
      <c r="AS63" s="307"/>
      <c r="AT63" s="308" t="str">
        <f ca="1">IFERROR(AJ63/#REF!,"")</f>
        <v/>
      </c>
    </row>
    <row r="64" spans="1:46" x14ac:dyDescent="0.35">
      <c r="A64" s="91" t="s">
        <v>21</v>
      </c>
      <c r="B64" s="91" t="s">
        <v>61</v>
      </c>
      <c r="C64" s="289" t="str">
        <f>IFERROR(VLOOKUP(B64,'1'!$C$3:$S$100,13,FALSE),"")</f>
        <v/>
      </c>
      <c r="D64" s="289" t="str">
        <f>IFERROR(VLOOKUP(B64,'2'!$C$3:$S$100,13,FALSE),"")</f>
        <v/>
      </c>
      <c r="E64" s="289" t="str">
        <f t="shared" ca="1" si="16"/>
        <v/>
      </c>
      <c r="F64" s="289" t="str">
        <f t="shared" ca="1" si="16"/>
        <v/>
      </c>
      <c r="G64" s="289" t="str">
        <f t="shared" ca="1" si="16"/>
        <v/>
      </c>
      <c r="H64" s="289" t="str">
        <f t="shared" ca="1" si="16"/>
        <v/>
      </c>
      <c r="I64" s="289" t="str">
        <f t="shared" ca="1" si="16"/>
        <v/>
      </c>
      <c r="J64" s="289" t="str">
        <f t="shared" ca="1" si="16"/>
        <v/>
      </c>
      <c r="K64" s="289" t="str">
        <f t="shared" ca="1" si="16"/>
        <v/>
      </c>
      <c r="L64" s="289" t="str">
        <f t="shared" ca="1" si="16"/>
        <v/>
      </c>
      <c r="M64" s="289" t="str">
        <f t="shared" ca="1" si="16"/>
        <v/>
      </c>
      <c r="N64" s="289" t="str">
        <f t="shared" ca="1" si="16"/>
        <v/>
      </c>
      <c r="O64" s="289" t="str">
        <f t="shared" ca="1" si="16"/>
        <v/>
      </c>
      <c r="P64" s="289" t="str">
        <f t="shared" ca="1" si="16"/>
        <v/>
      </c>
      <c r="Q64" s="289" t="str">
        <f t="shared" ca="1" si="16"/>
        <v/>
      </c>
      <c r="R64" s="289" t="str">
        <f t="shared" ca="1" si="16"/>
        <v/>
      </c>
      <c r="S64" s="289" t="str">
        <f t="shared" ca="1" si="16"/>
        <v/>
      </c>
      <c r="T64" s="289" t="str">
        <f t="shared" ca="1" si="16"/>
        <v/>
      </c>
      <c r="U64" s="289" t="str">
        <f t="shared" ca="1" si="15"/>
        <v/>
      </c>
      <c r="V64" s="289" t="str">
        <f t="shared" ca="1" si="15"/>
        <v/>
      </c>
      <c r="W64" s="289" t="str">
        <f t="shared" ca="1" si="15"/>
        <v/>
      </c>
      <c r="X64" s="289" t="str">
        <f t="shared" ca="1" si="15"/>
        <v/>
      </c>
      <c r="Y64" s="289" t="str">
        <f t="shared" ca="1" si="15"/>
        <v/>
      </c>
      <c r="Z64" s="289">
        <f t="shared" ca="1" si="15"/>
        <v>236</v>
      </c>
      <c r="AA64" s="289">
        <f t="shared" ca="1" si="15"/>
        <v>356</v>
      </c>
      <c r="AB64" s="289">
        <f t="shared" ca="1" si="15"/>
        <v>366</v>
      </c>
      <c r="AC64" s="289">
        <f t="shared" ca="1" si="15"/>
        <v>373</v>
      </c>
      <c r="AD64" s="289">
        <f t="shared" ca="1" si="15"/>
        <v>379</v>
      </c>
      <c r="AE64" s="289">
        <f t="shared" ca="1" si="15"/>
        <v>384</v>
      </c>
      <c r="AF64" s="289">
        <f t="shared" ca="1" si="15"/>
        <v>390</v>
      </c>
      <c r="AG64" s="289">
        <f t="shared" ca="1" si="15"/>
        <v>393</v>
      </c>
      <c r="AH64" s="289">
        <f t="shared" ca="1" si="15"/>
        <v>406</v>
      </c>
      <c r="AI64" s="289">
        <f t="shared" ca="1" si="15"/>
        <v>420</v>
      </c>
      <c r="AJ64" s="289">
        <f t="shared" ca="1" si="14"/>
        <v>441</v>
      </c>
      <c r="AK64" s="289">
        <f t="shared" ca="1" si="14"/>
        <v>462</v>
      </c>
      <c r="AL64" s="289">
        <f t="shared" ca="1" si="14"/>
        <v>481</v>
      </c>
      <c r="AM64" s="289">
        <f t="shared" ca="1" si="14"/>
        <v>493</v>
      </c>
      <c r="AN64" s="320">
        <f t="shared" ca="1" si="5"/>
        <v>4.8539375808694005E-7</v>
      </c>
      <c r="AO64" s="320" t="e">
        <f t="shared" ca="1" si="6"/>
        <v>#VALUE!</v>
      </c>
      <c r="AP64" s="320">
        <f t="shared" ca="1" si="7"/>
        <v>0.26912928759894461</v>
      </c>
      <c r="AQ64" s="307"/>
      <c r="AR64" s="307"/>
      <c r="AS64" s="307"/>
      <c r="AT64" s="308" t="str">
        <f ca="1">IFERROR(AJ64/#REF!,"")</f>
        <v/>
      </c>
    </row>
    <row r="65" spans="1:64" x14ac:dyDescent="0.35">
      <c r="A65" s="91" t="s">
        <v>21</v>
      </c>
      <c r="B65" s="91" t="s">
        <v>48</v>
      </c>
      <c r="C65" s="289">
        <f>IFERROR(VLOOKUP(B65,'1'!$C$3:$S$100,13,FALSE),0)</f>
        <v>3123063</v>
      </c>
      <c r="D65" s="289">
        <f>IFERROR(VLOOKUP(C65,'1'!$C$3:$S$100,13,FALSE),0)</f>
        <v>0</v>
      </c>
      <c r="E65" s="289">
        <f>IFERROR(VLOOKUP(D65,'1'!$C$3:$S$100,13,FALSE),0)</f>
        <v>0</v>
      </c>
      <c r="F65" s="289">
        <f>IFERROR(VLOOKUP(E65,'1'!$C$3:$S$100,13,FALSE),0)</f>
        <v>0</v>
      </c>
      <c r="G65" s="289">
        <f>IFERROR(VLOOKUP(F65,'1'!$C$3:$S$100,13,FALSE),0)</f>
        <v>0</v>
      </c>
      <c r="H65" s="289">
        <f>IFERROR(VLOOKUP(G65,'1'!$C$3:$S$100,13,FALSE),0)</f>
        <v>0</v>
      </c>
      <c r="I65" s="289">
        <f>IFERROR(VLOOKUP(H65,'1'!$C$3:$S$100,13,FALSE),0)</f>
        <v>0</v>
      </c>
      <c r="J65" s="289">
        <f>IFERROR(VLOOKUP(I65,'1'!$C$3:$S$100,13,FALSE),0)</f>
        <v>0</v>
      </c>
      <c r="K65" s="289">
        <f>IFERROR(VLOOKUP(J65,'1'!$C$3:$S$100,13,FALSE),0)</f>
        <v>0</v>
      </c>
      <c r="L65" s="289">
        <f>IFERROR(VLOOKUP(K65,'1'!$C$3:$S$100,13,FALSE),0)</f>
        <v>0</v>
      </c>
      <c r="M65" s="289">
        <f>IFERROR(VLOOKUP(L65,'1'!$C$3:$S$100,13,FALSE),0)</f>
        <v>0</v>
      </c>
      <c r="N65" s="289">
        <f>IFERROR(VLOOKUP(M65,'1'!$C$3:$S$100,13,FALSE),0)</f>
        <v>0</v>
      </c>
      <c r="O65" s="289">
        <f>IFERROR(VLOOKUP(N65,'1'!$C$3:$S$100,13,FALSE),0)</f>
        <v>0</v>
      </c>
      <c r="P65" s="289">
        <f>IFERROR(VLOOKUP(O65,'1'!$C$3:$S$100,13,FALSE),0)</f>
        <v>0</v>
      </c>
      <c r="Q65" s="289">
        <f>IFERROR(VLOOKUP(P65,'1'!$C$3:$S$100,13,FALSE),0)</f>
        <v>0</v>
      </c>
      <c r="R65" s="289">
        <f>IFERROR(VLOOKUP(Q65,'1'!$C$3:$S$100,13,FALSE),0)</f>
        <v>0</v>
      </c>
      <c r="S65" s="289">
        <f>IFERROR(VLOOKUP(R65,'1'!$C$3:$S$100,13,FALSE),0)</f>
        <v>0</v>
      </c>
      <c r="T65" s="289">
        <f>IFERROR(VLOOKUP(S65,'1'!$C$3:$S$100,13,FALSE),0)</f>
        <v>0</v>
      </c>
      <c r="U65" s="289">
        <f>IFERROR(VLOOKUP(T65,'1'!$C$3:$S$100,13,FALSE),0)</f>
        <v>0</v>
      </c>
      <c r="V65" s="289">
        <f>IFERROR(VLOOKUP(U65,'1'!$C$3:$S$100,13,FALSE),0)</f>
        <v>0</v>
      </c>
      <c r="W65" s="289">
        <f>IFERROR(VLOOKUP(V65,'1'!$C$3:$S$100,13,FALSE),0)</f>
        <v>0</v>
      </c>
      <c r="X65" s="289">
        <f>IFERROR(VLOOKUP(W65,'1'!$C$3:$S$100,13,FALSE),0)</f>
        <v>0</v>
      </c>
      <c r="Y65" s="289">
        <f>IFERROR(VLOOKUP(X65,'1'!$C$3:$S$100,13,FALSE),0)</f>
        <v>0</v>
      </c>
      <c r="Z65" s="289">
        <f>IFERROR(VLOOKUP(Y65,'1'!$C$3:$S$100,13,FALSE),0)</f>
        <v>0</v>
      </c>
      <c r="AA65" s="289">
        <f>IFERROR(VLOOKUP(Z65,'1'!$C$3:$S$100,13,FALSE),0)</f>
        <v>0</v>
      </c>
      <c r="AB65" s="289">
        <f>IFERROR(VLOOKUP(AA65,'1'!$C$3:$S$100,13,FALSE),0)</f>
        <v>0</v>
      </c>
      <c r="AC65" s="289">
        <f>IFERROR(VLOOKUP(AB65,'1'!$C$3:$S$100,13,FALSE),0)</f>
        <v>0</v>
      </c>
      <c r="AD65" s="289">
        <f>IFERROR(VLOOKUP(AC65,'1'!$C$3:$S$100,13,FALSE),0)</f>
        <v>0</v>
      </c>
      <c r="AE65" s="289">
        <f>IFERROR(VLOOKUP(AD65,'1'!$C$3:$S$100,13,FALSE),0)</f>
        <v>0</v>
      </c>
      <c r="AF65" s="289">
        <f>IFERROR(VLOOKUP(AE65,'1'!$C$3:$S$100,13,FALSE),0)</f>
        <v>0</v>
      </c>
      <c r="AG65" s="289">
        <f>IFERROR(VLOOKUP(AF65,'1'!$C$3:$S$100,13,FALSE),0)</f>
        <v>0</v>
      </c>
      <c r="AH65" s="289">
        <f>IFERROR(VLOOKUP(AG65,'1'!$C$3:$S$100,13,FALSE),0)</f>
        <v>0</v>
      </c>
      <c r="AI65" s="289">
        <f>IFERROR(VLOOKUP(AH65,'1'!$C$3:$S$100,13,FALSE),0)</f>
        <v>0</v>
      </c>
      <c r="AJ65" s="289">
        <f>IFERROR(VLOOKUP(AI65,'1'!$C$3:$S$100,13,FALSE),0)</f>
        <v>0</v>
      </c>
      <c r="AK65" s="289">
        <f>IFERROR(VLOOKUP(AJ65,'1'!$C$3:$S$100,13,FALSE),0)</f>
        <v>0</v>
      </c>
      <c r="AL65" s="289">
        <f>IFERROR(VLOOKUP(AK65,'1'!$C$3:$S$100,13,FALSE),0)</f>
        <v>0</v>
      </c>
      <c r="AM65" s="289">
        <f>IFERROR(VLOOKUP(AL65,'1'!$C$3:$S$100,13,FALSE),0)</f>
        <v>0</v>
      </c>
      <c r="AN65" s="320">
        <f t="shared" ca="1" si="5"/>
        <v>0</v>
      </c>
      <c r="AO65" s="320" t="e">
        <f t="shared" si="6"/>
        <v>#DIV/0!</v>
      </c>
      <c r="AP65" s="320" t="e">
        <f t="shared" si="7"/>
        <v>#DIV/0!</v>
      </c>
      <c r="AQ65" s="307"/>
      <c r="AR65" s="307"/>
      <c r="AS65" s="307"/>
      <c r="AT65" s="308" t="str">
        <f>IFERROR(AJ65/#REF!,"")</f>
        <v/>
      </c>
    </row>
    <row r="66" spans="1:64" x14ac:dyDescent="0.35">
      <c r="A66" s="91" t="s">
        <v>21</v>
      </c>
      <c r="B66" s="91" t="s">
        <v>19</v>
      </c>
      <c r="C66" s="289">
        <f>IFERROR(VLOOKUP(B66,'1'!$C$3:$S$100,13,FALSE),"")</f>
        <v>0</v>
      </c>
      <c r="D66" s="289">
        <f>IFERROR(VLOOKUP(B66,'2'!$C$3:$S$100,13,FALSE),"")</f>
        <v>0</v>
      </c>
      <c r="E66" s="289">
        <f t="shared" ref="E66:T68" ca="1" si="17">IFERROR(VLOOKUP($B66,INDIRECT("'" &amp; E$2 &amp; "'!$C$3:$R$100"),9,FALSE),"")</f>
        <v>0</v>
      </c>
      <c r="F66" s="289">
        <f t="shared" ca="1" si="17"/>
        <v>0</v>
      </c>
      <c r="G66" s="289">
        <f t="shared" ca="1" si="17"/>
        <v>0</v>
      </c>
      <c r="H66" s="289">
        <f t="shared" ca="1" si="17"/>
        <v>0</v>
      </c>
      <c r="I66" s="289">
        <f t="shared" ca="1" si="17"/>
        <v>0</v>
      </c>
      <c r="J66" s="289">
        <f t="shared" ca="1" si="17"/>
        <v>0</v>
      </c>
      <c r="K66" s="289">
        <f t="shared" ca="1" si="17"/>
        <v>0</v>
      </c>
      <c r="L66" s="289">
        <f t="shared" ca="1" si="17"/>
        <v>0</v>
      </c>
      <c r="M66" s="289">
        <f t="shared" ca="1" si="17"/>
        <v>0</v>
      </c>
      <c r="N66" s="289">
        <f t="shared" ca="1" si="17"/>
        <v>0</v>
      </c>
      <c r="O66" s="289">
        <f t="shared" ca="1" si="17"/>
        <v>0</v>
      </c>
      <c r="P66" s="289">
        <f t="shared" ca="1" si="17"/>
        <v>0</v>
      </c>
      <c r="Q66" s="289">
        <f t="shared" ca="1" si="17"/>
        <v>0</v>
      </c>
      <c r="R66" s="289">
        <f t="shared" ca="1" si="17"/>
        <v>0</v>
      </c>
      <c r="S66" s="289">
        <f t="shared" ca="1" si="17"/>
        <v>0</v>
      </c>
      <c r="T66" s="289">
        <f t="shared" ca="1" si="17"/>
        <v>0</v>
      </c>
      <c r="U66" s="289">
        <f t="shared" ref="U66:AJ68" ca="1" si="18">IFERROR(VLOOKUP($B66,INDIRECT("'" &amp; U$2 &amp; "'!$C$3:$R$100"),9,FALSE),"")</f>
        <v>0</v>
      </c>
      <c r="V66" s="289">
        <f t="shared" ca="1" si="18"/>
        <v>0</v>
      </c>
      <c r="W66" s="289">
        <f t="shared" ca="1" si="18"/>
        <v>0</v>
      </c>
      <c r="X66" s="289">
        <f t="shared" ca="1" si="18"/>
        <v>0</v>
      </c>
      <c r="Y66" s="289">
        <f t="shared" ca="1" si="18"/>
        <v>0</v>
      </c>
      <c r="Z66" s="289">
        <f t="shared" ca="1" si="18"/>
        <v>0</v>
      </c>
      <c r="AA66" s="289">
        <f t="shared" ca="1" si="18"/>
        <v>0</v>
      </c>
      <c r="AB66" s="289">
        <f t="shared" ca="1" si="18"/>
        <v>0</v>
      </c>
      <c r="AC66" s="289">
        <f t="shared" ca="1" si="18"/>
        <v>0</v>
      </c>
      <c r="AD66" s="289">
        <f t="shared" ca="1" si="18"/>
        <v>0</v>
      </c>
      <c r="AE66" s="289">
        <f t="shared" ca="1" si="18"/>
        <v>0</v>
      </c>
      <c r="AF66" s="289">
        <f t="shared" ca="1" si="18"/>
        <v>0</v>
      </c>
      <c r="AG66" s="289">
        <f t="shared" ca="1" si="18"/>
        <v>0</v>
      </c>
      <c r="AH66" s="289">
        <f t="shared" ca="1" si="18"/>
        <v>0</v>
      </c>
      <c r="AI66" s="289">
        <f t="shared" ca="1" si="18"/>
        <v>0</v>
      </c>
      <c r="AJ66" s="289">
        <f t="shared" ca="1" si="18"/>
        <v>0</v>
      </c>
      <c r="AK66" s="289">
        <f t="shared" ref="AK66:AM68" ca="1" si="19">IFERROR(VLOOKUP($B66,INDIRECT("'" &amp; AK$2 &amp; "'!$C$3:$R$100"),9,FALSE),"")</f>
        <v>0</v>
      </c>
      <c r="AL66" s="289">
        <f t="shared" ca="1" si="19"/>
        <v>0</v>
      </c>
      <c r="AM66" s="289">
        <f t="shared" ca="1" si="19"/>
        <v>0</v>
      </c>
      <c r="AN66" s="320">
        <f t="shared" ca="1" si="5"/>
        <v>0</v>
      </c>
      <c r="AO66" s="320" t="e">
        <f t="shared" ca="1" si="6"/>
        <v>#DIV/0!</v>
      </c>
      <c r="AP66" s="320" t="e">
        <f t="shared" ca="1" si="7"/>
        <v>#DIV/0!</v>
      </c>
      <c r="AQ66" s="307"/>
      <c r="AR66" s="307"/>
      <c r="AS66" s="307"/>
      <c r="AT66" s="308" t="str">
        <f ca="1">IFERROR(AJ66/#REF!,"")</f>
        <v/>
      </c>
    </row>
    <row r="67" spans="1:64" x14ac:dyDescent="0.35">
      <c r="A67" s="91" t="s">
        <v>21</v>
      </c>
      <c r="B67" s="91" t="s">
        <v>55</v>
      </c>
      <c r="C67" s="289">
        <f>IFERROR(VLOOKUP(B67,'1'!$C$3:$S$100,13,FALSE),"")</f>
        <v>0</v>
      </c>
      <c r="D67" s="289">
        <f>IFERROR(VLOOKUP(B67,'2'!$C$3:$S$100,13,FALSE),"")</f>
        <v>0</v>
      </c>
      <c r="E67" s="289">
        <f t="shared" ca="1" si="17"/>
        <v>0</v>
      </c>
      <c r="F67" s="289">
        <f t="shared" ca="1" si="17"/>
        <v>0</v>
      </c>
      <c r="G67" s="289">
        <f t="shared" ca="1" si="17"/>
        <v>0</v>
      </c>
      <c r="H67" s="289">
        <f t="shared" ca="1" si="17"/>
        <v>0</v>
      </c>
      <c r="I67" s="289">
        <f t="shared" ca="1" si="17"/>
        <v>0</v>
      </c>
      <c r="J67" s="289">
        <f t="shared" ca="1" si="17"/>
        <v>0</v>
      </c>
      <c r="K67" s="289">
        <f t="shared" ca="1" si="17"/>
        <v>0</v>
      </c>
      <c r="L67" s="289">
        <f t="shared" ca="1" si="17"/>
        <v>0</v>
      </c>
      <c r="M67" s="289">
        <f t="shared" ca="1" si="17"/>
        <v>0</v>
      </c>
      <c r="N67" s="289">
        <f t="shared" ca="1" si="17"/>
        <v>0</v>
      </c>
      <c r="O67" s="289">
        <f t="shared" ca="1" si="17"/>
        <v>0</v>
      </c>
      <c r="P67" s="289">
        <f t="shared" ca="1" si="17"/>
        <v>0</v>
      </c>
      <c r="Q67" s="289">
        <f t="shared" ca="1" si="17"/>
        <v>0</v>
      </c>
      <c r="R67" s="289">
        <f t="shared" ca="1" si="17"/>
        <v>0</v>
      </c>
      <c r="S67" s="289">
        <f t="shared" ca="1" si="17"/>
        <v>0</v>
      </c>
      <c r="T67" s="289">
        <f t="shared" ca="1" si="17"/>
        <v>0</v>
      </c>
      <c r="U67" s="289">
        <f t="shared" ca="1" si="18"/>
        <v>0</v>
      </c>
      <c r="V67" s="289">
        <f t="shared" ca="1" si="18"/>
        <v>0</v>
      </c>
      <c r="W67" s="289">
        <f t="shared" ca="1" si="18"/>
        <v>0</v>
      </c>
      <c r="X67" s="289">
        <f t="shared" ca="1" si="18"/>
        <v>0</v>
      </c>
      <c r="Y67" s="289">
        <f t="shared" ca="1" si="18"/>
        <v>0</v>
      </c>
      <c r="Z67" s="289">
        <f t="shared" ca="1" si="18"/>
        <v>0</v>
      </c>
      <c r="AA67" s="289">
        <f t="shared" ca="1" si="18"/>
        <v>0</v>
      </c>
      <c r="AB67" s="289">
        <f t="shared" ca="1" si="18"/>
        <v>0</v>
      </c>
      <c r="AC67" s="289">
        <f t="shared" ca="1" si="18"/>
        <v>0</v>
      </c>
      <c r="AD67" s="289">
        <f t="shared" ca="1" si="18"/>
        <v>0</v>
      </c>
      <c r="AE67" s="289">
        <f t="shared" ca="1" si="18"/>
        <v>0</v>
      </c>
      <c r="AF67" s="289">
        <f t="shared" ca="1" si="18"/>
        <v>0</v>
      </c>
      <c r="AG67" s="289">
        <f t="shared" ca="1" si="18"/>
        <v>0</v>
      </c>
      <c r="AH67" s="289">
        <f t="shared" ca="1" si="18"/>
        <v>0</v>
      </c>
      <c r="AI67" s="289">
        <f t="shared" ca="1" si="18"/>
        <v>0</v>
      </c>
      <c r="AJ67" s="289">
        <f t="shared" ca="1" si="18"/>
        <v>0</v>
      </c>
      <c r="AK67" s="289">
        <f t="shared" ca="1" si="19"/>
        <v>0</v>
      </c>
      <c r="AL67" s="289">
        <f t="shared" ca="1" si="19"/>
        <v>0</v>
      </c>
      <c r="AM67" s="289">
        <f t="shared" ca="1" si="19"/>
        <v>0</v>
      </c>
      <c r="AN67" s="320">
        <f t="shared" ca="1" si="5"/>
        <v>0</v>
      </c>
      <c r="AO67" s="320" t="e">
        <f t="shared" ca="1" si="6"/>
        <v>#DIV/0!</v>
      </c>
      <c r="AP67" s="320" t="e">
        <f t="shared" ca="1" si="7"/>
        <v>#DIV/0!</v>
      </c>
      <c r="AQ67" s="307"/>
      <c r="AR67" s="307"/>
      <c r="AS67" s="307"/>
      <c r="AT67" s="308" t="str">
        <f ca="1">IFERROR(AJ67/#REF!,"")</f>
        <v/>
      </c>
    </row>
    <row r="68" spans="1:64" x14ac:dyDescent="0.35">
      <c r="A68" s="91" t="s">
        <v>21</v>
      </c>
      <c r="B68" s="91" t="s">
        <v>32</v>
      </c>
      <c r="C68" s="289">
        <f>IFERROR(VLOOKUP(B68,'1'!$C$3:$S$100,13,FALSE),"")</f>
        <v>1454747</v>
      </c>
      <c r="D68" s="289">
        <f>IFERROR(VLOOKUP(B68,'2'!$C$3:$S$100,13,FALSE),"")</f>
        <v>1444035</v>
      </c>
      <c r="E68" s="289">
        <f t="shared" ca="1" si="17"/>
        <v>1432288</v>
      </c>
      <c r="F68" s="289">
        <f t="shared" ca="1" si="17"/>
        <v>1424091</v>
      </c>
      <c r="G68" s="289">
        <f t="shared" ca="1" si="17"/>
        <v>1343391</v>
      </c>
      <c r="H68" s="289">
        <f t="shared" ca="1" si="17"/>
        <v>1337043</v>
      </c>
      <c r="I68" s="289">
        <f t="shared" ca="1" si="17"/>
        <v>1333354</v>
      </c>
      <c r="J68" s="289">
        <f t="shared" ca="1" si="17"/>
        <v>1331815</v>
      </c>
      <c r="K68" s="289">
        <f t="shared" ca="1" si="17"/>
        <v>1319374</v>
      </c>
      <c r="L68" s="289">
        <f t="shared" ca="1" si="17"/>
        <v>1317002</v>
      </c>
      <c r="M68" s="289">
        <f t="shared" ca="1" si="17"/>
        <v>1311767</v>
      </c>
      <c r="N68" s="289">
        <f t="shared" ca="1" si="17"/>
        <v>1282384</v>
      </c>
      <c r="O68" s="289">
        <f t="shared" ca="1" si="17"/>
        <v>1237591</v>
      </c>
      <c r="P68" s="289">
        <f t="shared" ca="1" si="17"/>
        <v>981783</v>
      </c>
      <c r="Q68" s="289">
        <f t="shared" ca="1" si="17"/>
        <v>0</v>
      </c>
      <c r="R68" s="289">
        <f t="shared" ca="1" si="17"/>
        <v>0</v>
      </c>
      <c r="S68" s="289">
        <f t="shared" ca="1" si="17"/>
        <v>0</v>
      </c>
      <c r="T68" s="289">
        <f t="shared" ca="1" si="17"/>
        <v>0</v>
      </c>
      <c r="U68" s="289">
        <f t="shared" ca="1" si="18"/>
        <v>0</v>
      </c>
      <c r="V68" s="289">
        <f t="shared" ca="1" si="18"/>
        <v>0</v>
      </c>
      <c r="W68" s="289">
        <f t="shared" ca="1" si="18"/>
        <v>0</v>
      </c>
      <c r="X68" s="289">
        <f t="shared" ca="1" si="18"/>
        <v>0</v>
      </c>
      <c r="Y68" s="289">
        <f t="shared" ca="1" si="18"/>
        <v>0</v>
      </c>
      <c r="Z68" s="289">
        <f t="shared" ca="1" si="18"/>
        <v>0</v>
      </c>
      <c r="AA68" s="289">
        <f t="shared" ca="1" si="18"/>
        <v>0</v>
      </c>
      <c r="AB68" s="289">
        <f t="shared" ca="1" si="18"/>
        <v>0</v>
      </c>
      <c r="AC68" s="289">
        <f t="shared" ca="1" si="18"/>
        <v>0</v>
      </c>
      <c r="AD68" s="289">
        <f t="shared" ca="1" si="18"/>
        <v>0</v>
      </c>
      <c r="AE68" s="289">
        <f t="shared" ca="1" si="18"/>
        <v>0</v>
      </c>
      <c r="AF68" s="289">
        <f t="shared" ca="1" si="18"/>
        <v>0</v>
      </c>
      <c r="AG68" s="289">
        <f t="shared" ca="1" si="18"/>
        <v>0</v>
      </c>
      <c r="AH68" s="289">
        <f t="shared" ca="1" si="18"/>
        <v>0</v>
      </c>
      <c r="AI68" s="289">
        <f t="shared" ca="1" si="18"/>
        <v>0</v>
      </c>
      <c r="AJ68" s="289">
        <f t="shared" ca="1" si="18"/>
        <v>0</v>
      </c>
      <c r="AK68" s="289">
        <f t="shared" ca="1" si="19"/>
        <v>0</v>
      </c>
      <c r="AL68" s="289">
        <f t="shared" ca="1" si="19"/>
        <v>0</v>
      </c>
      <c r="AM68" s="289">
        <f t="shared" ca="1" si="19"/>
        <v>0</v>
      </c>
      <c r="AN68" s="320">
        <f t="shared" ca="1" si="5"/>
        <v>0</v>
      </c>
      <c r="AO68" s="320" t="e">
        <f t="shared" ca="1" si="6"/>
        <v>#DIV/0!</v>
      </c>
      <c r="AP68" s="320" t="e">
        <f t="shared" ca="1" si="7"/>
        <v>#DIV/0!</v>
      </c>
      <c r="AQ68" s="307"/>
      <c r="AR68" s="307"/>
      <c r="AS68" s="307"/>
      <c r="AT68" s="308" t="str">
        <f ca="1">IFERROR(AJ68/#REF!,"")</f>
        <v/>
      </c>
    </row>
    <row r="69" spans="1:64" ht="15" thickBot="1" x14ac:dyDescent="0.4">
      <c r="A69" s="332"/>
      <c r="B69" s="333" t="s">
        <v>76</v>
      </c>
      <c r="C69" s="334">
        <f>SUM(C4:C68)</f>
        <v>940928583</v>
      </c>
      <c r="D69" s="334">
        <f t="shared" ref="D69:AM69" si="20">SUM(D4:D68)</f>
        <v>931848434</v>
      </c>
      <c r="E69" s="334">
        <f t="shared" ca="1" si="20"/>
        <v>914350747</v>
      </c>
      <c r="F69" s="334">
        <f t="shared" ca="1" si="20"/>
        <v>916306086</v>
      </c>
      <c r="G69" s="334">
        <f t="shared" ca="1" si="20"/>
        <v>914125576</v>
      </c>
      <c r="H69" s="334">
        <f t="shared" ca="1" si="20"/>
        <v>911887550</v>
      </c>
      <c r="I69" s="334">
        <f t="shared" ca="1" si="20"/>
        <v>924503198</v>
      </c>
      <c r="J69" s="334">
        <f t="shared" ca="1" si="20"/>
        <v>931311729</v>
      </c>
      <c r="K69" s="334">
        <f t="shared" ca="1" si="20"/>
        <v>934722522</v>
      </c>
      <c r="L69" s="334">
        <f t="shared" ca="1" si="20"/>
        <v>940237017</v>
      </c>
      <c r="M69" s="334">
        <f t="shared" ca="1" si="20"/>
        <v>943617156</v>
      </c>
      <c r="N69" s="334">
        <f t="shared" ca="1" si="20"/>
        <v>935322058</v>
      </c>
      <c r="O69" s="334">
        <f t="shared" ca="1" si="20"/>
        <v>941331262</v>
      </c>
      <c r="P69" s="334">
        <f t="shared" ca="1" si="20"/>
        <v>949755457</v>
      </c>
      <c r="Q69" s="334">
        <f t="shared" ca="1" si="20"/>
        <v>956872461</v>
      </c>
      <c r="R69" s="334">
        <f t="shared" ca="1" si="20"/>
        <v>962503618</v>
      </c>
      <c r="S69" s="334">
        <f t="shared" ca="1" si="20"/>
        <v>969297687</v>
      </c>
      <c r="T69" s="334">
        <f t="shared" ca="1" si="20"/>
        <v>971085775</v>
      </c>
      <c r="U69" s="334">
        <f t="shared" ca="1" si="20"/>
        <v>965854613</v>
      </c>
      <c r="V69" s="334">
        <f t="shared" ca="1" si="20"/>
        <v>973053623</v>
      </c>
      <c r="W69" s="334">
        <f t="shared" ca="1" si="20"/>
        <v>973282903</v>
      </c>
      <c r="X69" s="334">
        <f t="shared" ca="1" si="20"/>
        <v>975005451</v>
      </c>
      <c r="Y69" s="334">
        <f t="shared" ca="1" si="20"/>
        <v>971274169</v>
      </c>
      <c r="Z69" s="334">
        <f t="shared" ca="1" si="20"/>
        <v>955419346</v>
      </c>
      <c r="AA69" s="334">
        <f t="shared" ca="1" si="20"/>
        <v>952044575</v>
      </c>
      <c r="AB69" s="334">
        <f t="shared" ca="1" si="20"/>
        <v>955152431</v>
      </c>
      <c r="AC69" s="334">
        <f t="shared" ca="1" si="20"/>
        <v>959309716</v>
      </c>
      <c r="AD69" s="334">
        <f t="shared" ca="1" si="20"/>
        <v>969415303</v>
      </c>
      <c r="AE69" s="334">
        <f t="shared" ca="1" si="20"/>
        <v>974773864</v>
      </c>
      <c r="AF69" s="334">
        <f t="shared" ca="1" si="20"/>
        <v>979710170</v>
      </c>
      <c r="AG69" s="334">
        <f t="shared" ca="1" si="20"/>
        <v>980461898</v>
      </c>
      <c r="AH69" s="334">
        <f t="shared" ca="1" si="20"/>
        <v>985710460</v>
      </c>
      <c r="AI69" s="334">
        <f t="shared" ca="1" si="20"/>
        <v>990717875</v>
      </c>
      <c r="AJ69" s="334">
        <f t="shared" ca="1" si="20"/>
        <v>998413032</v>
      </c>
      <c r="AK69" s="334">
        <f t="shared" ca="1" si="20"/>
        <v>979571767</v>
      </c>
      <c r="AL69" s="334">
        <f t="shared" ca="1" si="20"/>
        <v>990948054</v>
      </c>
      <c r="AM69" s="334">
        <f t="shared" ca="1" si="20"/>
        <v>982039277</v>
      </c>
    </row>
    <row r="70" spans="1:64" ht="15" thickTop="1" x14ac:dyDescent="0.35"/>
    <row r="71" spans="1:64" x14ac:dyDescent="0.35">
      <c r="BC71" s="296"/>
      <c r="BD71" s="296"/>
      <c r="BE71" s="297"/>
    </row>
    <row r="72" spans="1:64" ht="18.5" x14ac:dyDescent="0.45"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94"/>
      <c r="AE72" s="294"/>
      <c r="AF72" s="294"/>
      <c r="AG72" s="294"/>
      <c r="AH72" s="294"/>
      <c r="AI72" s="294"/>
      <c r="BC72" s="296"/>
      <c r="BD72" s="298"/>
      <c r="BE72" s="298"/>
      <c r="BF72" s="301"/>
      <c r="BG72" s="300"/>
    </row>
    <row r="73" spans="1:64" ht="18.5" x14ac:dyDescent="0.45">
      <c r="C73" s="295">
        <v>21</v>
      </c>
      <c r="D73" s="295">
        <f>C73+3</f>
        <v>24</v>
      </c>
      <c r="E73" s="295">
        <f t="shared" ref="E73:H73" si="21">D73+3</f>
        <v>27</v>
      </c>
      <c r="F73" s="295">
        <f t="shared" si="21"/>
        <v>30</v>
      </c>
      <c r="G73" s="295">
        <f t="shared" si="21"/>
        <v>33</v>
      </c>
      <c r="H73" s="295">
        <f t="shared" si="21"/>
        <v>36</v>
      </c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  <c r="Y73" s="295"/>
      <c r="Z73" s="295"/>
      <c r="AA73" s="295"/>
      <c r="AB73" s="295"/>
      <c r="AC73" s="295"/>
      <c r="AD73" s="295"/>
      <c r="AE73" s="295"/>
      <c r="AF73" s="295"/>
      <c r="AG73" s="295"/>
      <c r="AH73" s="295"/>
      <c r="AI73" s="295"/>
      <c r="BC73" s="296"/>
      <c r="BD73" s="302"/>
      <c r="BE73" s="298"/>
      <c r="BF73" s="298"/>
      <c r="BG73" s="299"/>
      <c r="BH73" s="303"/>
      <c r="BI73" s="298"/>
      <c r="BJ73" s="298"/>
      <c r="BK73" s="304"/>
      <c r="BL73" s="305"/>
    </row>
    <row r="74" spans="1:64" ht="18.5" x14ac:dyDescent="0.45">
      <c r="A74" s="321" t="s">
        <v>77</v>
      </c>
      <c r="B74" s="321" t="s">
        <v>91</v>
      </c>
      <c r="C74" s="321">
        <v>45170</v>
      </c>
      <c r="D74" s="321">
        <v>45261</v>
      </c>
      <c r="E74" s="321">
        <v>45352</v>
      </c>
      <c r="F74" s="321">
        <v>45444</v>
      </c>
      <c r="G74" s="321">
        <v>45536</v>
      </c>
      <c r="H74" s="321">
        <v>45627</v>
      </c>
      <c r="I74" s="321" t="s">
        <v>79</v>
      </c>
      <c r="J74" s="321" t="s">
        <v>92</v>
      </c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93"/>
      <c r="AB74" s="293"/>
      <c r="AC74" s="293"/>
      <c r="AD74" s="293"/>
      <c r="AE74" s="293"/>
      <c r="AF74" s="293"/>
      <c r="AG74" s="293"/>
      <c r="AH74" s="293"/>
      <c r="AI74" s="293"/>
      <c r="BC74" s="296"/>
      <c r="BD74" s="302"/>
      <c r="BE74" s="298"/>
      <c r="BF74" s="298"/>
      <c r="BG74" s="304"/>
      <c r="BH74" s="305"/>
      <c r="BI74" s="298"/>
      <c r="BJ74" s="298"/>
      <c r="BK74" s="304"/>
      <c r="BL74" s="305"/>
    </row>
    <row r="75" spans="1:64" ht="18.5" x14ac:dyDescent="0.45">
      <c r="A75" s="91">
        <v>1</v>
      </c>
      <c r="B75" s="91" t="s">
        <v>9</v>
      </c>
      <c r="C75" s="322">
        <f ca="1">VLOOKUP($B75,$B$2:$AL$69,C$73,FALSE)/10^7</f>
        <v>26.141587300000001</v>
      </c>
      <c r="D75" s="322">
        <f t="shared" ref="D75:H90" ca="1" si="22">VLOOKUP($B75,$B$2:$AL$69,D$73,FALSE)/10^7</f>
        <v>24.570687299999999</v>
      </c>
      <c r="E75" s="322">
        <f t="shared" ca="1" si="22"/>
        <v>22.787531999999999</v>
      </c>
      <c r="F75" s="322">
        <f t="shared" ca="1" si="22"/>
        <v>23.1350829</v>
      </c>
      <c r="G75" s="322">
        <f t="shared" ca="1" si="22"/>
        <v>23.3923363</v>
      </c>
      <c r="H75" s="322">
        <f t="shared" ca="1" si="22"/>
        <v>23.610436799999999</v>
      </c>
      <c r="I75" s="323">
        <f t="shared" ref="I75:I95" ca="1" si="23">H75/$H$97</f>
        <v>0.24102814714952883</v>
      </c>
      <c r="J75" s="323">
        <f t="shared" ref="J75:J95" ca="1" si="24">H75/C75-1</f>
        <v>-9.682466756714514E-2</v>
      </c>
      <c r="K75" s="292">
        <f ca="1">H75/E75-1</f>
        <v>3.6112063386241289E-2</v>
      </c>
      <c r="BC75" s="296"/>
      <c r="BD75" s="302"/>
      <c r="BE75" s="298"/>
      <c r="BF75" s="298"/>
      <c r="BG75" s="304"/>
      <c r="BH75" s="305"/>
      <c r="BI75" s="298"/>
      <c r="BJ75" s="298"/>
      <c r="BK75" s="304"/>
      <c r="BL75" s="305"/>
    </row>
    <row r="76" spans="1:64" ht="18.5" x14ac:dyDescent="0.45">
      <c r="A76" s="91">
        <v>2</v>
      </c>
      <c r="B76" s="91" t="s">
        <v>16</v>
      </c>
      <c r="C76" s="322">
        <f t="shared" ref="C76:H91" ca="1" si="25">VLOOKUP($B76,$B$2:$AL$69,C$73,FALSE)/10^7</f>
        <v>9.0550900999999993</v>
      </c>
      <c r="D76" s="322">
        <f t="shared" ca="1" si="22"/>
        <v>9.2992617000000006</v>
      </c>
      <c r="E76" s="322">
        <f t="shared" ca="1" si="22"/>
        <v>9.4658169999999995</v>
      </c>
      <c r="F76" s="322">
        <f t="shared" ca="1" si="22"/>
        <v>9.6219184000000002</v>
      </c>
      <c r="G76" s="322">
        <f t="shared" ca="1" si="22"/>
        <v>9.8130714999999995</v>
      </c>
      <c r="H76" s="322">
        <f t="shared" ca="1" si="22"/>
        <v>8.6552638000000002</v>
      </c>
      <c r="I76" s="323">
        <f t="shared" ca="1" si="23"/>
        <v>8.8357628216534742E-2</v>
      </c>
      <c r="J76" s="323">
        <f t="shared" ca="1" si="24"/>
        <v>-4.4154867106181439E-2</v>
      </c>
      <c r="K76" s="292">
        <f t="shared" ref="K76:K95" ca="1" si="26">H76/E76-1</f>
        <v>-8.5629502450765616E-2</v>
      </c>
      <c r="BC76" s="296"/>
      <c r="BD76" s="302"/>
      <c r="BE76" s="298"/>
      <c r="BF76" s="298"/>
      <c r="BG76" s="299"/>
      <c r="BH76" s="303"/>
      <c r="BI76" s="298"/>
      <c r="BJ76" s="298"/>
      <c r="BK76" s="299"/>
      <c r="BL76" s="303"/>
    </row>
    <row r="77" spans="1:64" ht="18.5" x14ac:dyDescent="0.45">
      <c r="A77" s="91">
        <v>3</v>
      </c>
      <c r="B77" s="91" t="s">
        <v>28</v>
      </c>
      <c r="C77" s="322">
        <f t="shared" ca="1" si="25"/>
        <v>5.2420989999999996</v>
      </c>
      <c r="D77" s="322">
        <f t="shared" ca="1" si="22"/>
        <v>5.3584901</v>
      </c>
      <c r="E77" s="322">
        <f t="shared" ca="1" si="22"/>
        <v>5.4243842000000004</v>
      </c>
      <c r="F77" s="322">
        <f t="shared" ca="1" si="22"/>
        <v>5.4841107999999998</v>
      </c>
      <c r="G77" s="322">
        <f t="shared" ca="1" si="22"/>
        <v>5.5908898000000002</v>
      </c>
      <c r="H77" s="322">
        <f t="shared" ca="1" si="22"/>
        <v>5.6625361999999999</v>
      </c>
      <c r="I77" s="323">
        <f t="shared" ca="1" si="23"/>
        <v>5.7806241367509725E-2</v>
      </c>
      <c r="J77" s="323">
        <f t="shared" ca="1" si="24"/>
        <v>8.0203979360176314E-2</v>
      </c>
      <c r="K77" s="292">
        <f t="shared" ca="1" si="26"/>
        <v>4.3903969781491359E-2</v>
      </c>
      <c r="BC77" s="296"/>
      <c r="BD77" s="296"/>
      <c r="BE77" s="306"/>
      <c r="BF77" s="306"/>
      <c r="BG77" s="306"/>
      <c r="BH77" s="303"/>
      <c r="BI77" s="306"/>
      <c r="BJ77" s="306"/>
      <c r="BK77" s="306"/>
      <c r="BL77" s="303"/>
    </row>
    <row r="78" spans="1:64" x14ac:dyDescent="0.35">
      <c r="A78" s="91">
        <v>4</v>
      </c>
      <c r="B78" s="91" t="s">
        <v>23</v>
      </c>
      <c r="C78" s="322">
        <f t="shared" ca="1" si="25"/>
        <v>5.3341317999999998</v>
      </c>
      <c r="D78" s="322">
        <f t="shared" ca="1" si="22"/>
        <v>5.6420528000000001</v>
      </c>
      <c r="E78" s="322">
        <f t="shared" ca="1" si="22"/>
        <v>5.7563848000000002</v>
      </c>
      <c r="F78" s="322">
        <f t="shared" ca="1" si="22"/>
        <v>5.7401577000000001</v>
      </c>
      <c r="G78" s="322">
        <f t="shared" ca="1" si="22"/>
        <v>5.8077451</v>
      </c>
      <c r="H78" s="322">
        <f t="shared" ca="1" si="22"/>
        <v>5.9065158999999996</v>
      </c>
      <c r="I78" s="323">
        <f t="shared" ca="1" si="23"/>
        <v>6.029691850030626E-2</v>
      </c>
      <c r="J78" s="323">
        <f t="shared" ca="1" si="24"/>
        <v>0.10730595370740548</v>
      </c>
      <c r="K78" s="292">
        <f t="shared" ca="1" si="26"/>
        <v>2.6080796405410389E-2</v>
      </c>
      <c r="BC78" s="296"/>
      <c r="BD78" s="296"/>
    </row>
    <row r="79" spans="1:64" x14ac:dyDescent="0.35">
      <c r="A79" s="91">
        <v>5</v>
      </c>
      <c r="B79" s="91" t="s">
        <v>7</v>
      </c>
      <c r="C79" s="322">
        <f t="shared" ca="1" si="25"/>
        <v>5.1212603000000003</v>
      </c>
      <c r="D79" s="322">
        <f t="shared" ca="1" si="22"/>
        <v>5.2959911999999996</v>
      </c>
      <c r="E79" s="322">
        <f t="shared" ca="1" si="22"/>
        <v>5.4029645999999998</v>
      </c>
      <c r="F79" s="322">
        <f t="shared" ca="1" si="22"/>
        <v>5.591253</v>
      </c>
      <c r="G79" s="322">
        <f t="shared" ca="1" si="22"/>
        <v>5.6795897999999996</v>
      </c>
      <c r="H79" s="322">
        <f t="shared" ca="1" si="22"/>
        <v>5.7889333000000001</v>
      </c>
      <c r="I79" s="323">
        <f t="shared" ca="1" si="23"/>
        <v>5.9096571532772646E-2</v>
      </c>
      <c r="J79" s="323">
        <f t="shared" ca="1" si="24"/>
        <v>0.13037279124437395</v>
      </c>
      <c r="K79" s="292">
        <f t="shared" ca="1" si="26"/>
        <v>7.1436466565041101E-2</v>
      </c>
    </row>
    <row r="80" spans="1:64" x14ac:dyDescent="0.35">
      <c r="A80" s="91">
        <v>6</v>
      </c>
      <c r="B80" s="91" t="s">
        <v>27</v>
      </c>
      <c r="C80" s="322">
        <f t="shared" ca="1" si="25"/>
        <v>4.1454164999999996</v>
      </c>
      <c r="D80" s="322">
        <f t="shared" ca="1" si="22"/>
        <v>4.0106165999999996</v>
      </c>
      <c r="E80" s="322">
        <f t="shared" ca="1" si="22"/>
        <v>3.9776587999999999</v>
      </c>
      <c r="F80" s="322">
        <f t="shared" ca="1" si="22"/>
        <v>4.0411045000000003</v>
      </c>
      <c r="G80" s="322">
        <f t="shared" ca="1" si="22"/>
        <v>4.0877318999999996</v>
      </c>
      <c r="H80" s="322">
        <f t="shared" ca="1" si="22"/>
        <v>4.0818142000000002</v>
      </c>
      <c r="I80" s="323">
        <f t="shared" ca="1" si="23"/>
        <v>4.1669373674384391E-2</v>
      </c>
      <c r="J80" s="323">
        <f t="shared" ca="1" si="24"/>
        <v>-1.5342800898293207E-2</v>
      </c>
      <c r="K80" s="292">
        <f t="shared" ca="1" si="26"/>
        <v>2.6185101648235953E-2</v>
      </c>
    </row>
    <row r="81" spans="1:11" x14ac:dyDescent="0.35">
      <c r="A81" s="91">
        <v>7</v>
      </c>
      <c r="B81" s="91" t="s">
        <v>11</v>
      </c>
      <c r="C81" s="322">
        <f t="shared" ca="1" si="25"/>
        <v>3.2354482</v>
      </c>
      <c r="D81" s="322">
        <f t="shared" ca="1" si="22"/>
        <v>3.372773</v>
      </c>
      <c r="E81" s="322">
        <f t="shared" ca="1" si="22"/>
        <v>3.4214338999999998</v>
      </c>
      <c r="F81" s="322">
        <f t="shared" ca="1" si="22"/>
        <v>3.5813397</v>
      </c>
      <c r="G81" s="322">
        <f t="shared" ca="1" si="22"/>
        <v>3.7304729000000001</v>
      </c>
      <c r="H81" s="322">
        <f t="shared" ca="1" si="22"/>
        <v>3.8956267000000002</v>
      </c>
      <c r="I81" s="323">
        <f t="shared" ca="1" si="23"/>
        <v>3.9768670670558434E-2</v>
      </c>
      <c r="J81" s="323">
        <f t="shared" ca="1" si="24"/>
        <v>0.20404545496973192</v>
      </c>
      <c r="K81" s="292">
        <f t="shared" ca="1" si="26"/>
        <v>0.13859475701108837</v>
      </c>
    </row>
    <row r="82" spans="1:11" x14ac:dyDescent="0.35">
      <c r="A82" s="91">
        <v>8</v>
      </c>
      <c r="B82" s="91" t="s">
        <v>35</v>
      </c>
      <c r="C82" s="322">
        <f t="shared" ca="1" si="25"/>
        <v>4.9686010999999999</v>
      </c>
      <c r="D82" s="322">
        <f t="shared" ca="1" si="22"/>
        <v>4.8665136999999996</v>
      </c>
      <c r="E82" s="322">
        <f t="shared" ca="1" si="22"/>
        <v>4.6297797000000003</v>
      </c>
      <c r="F82" s="322">
        <f t="shared" ca="1" si="22"/>
        <v>4.4929323999999999</v>
      </c>
      <c r="G82" s="322">
        <f t="shared" ca="1" si="22"/>
        <v>4.0503878000000002</v>
      </c>
      <c r="H82" s="322">
        <f t="shared" ca="1" si="22"/>
        <v>3.9250482999999998</v>
      </c>
      <c r="I82" s="323">
        <f t="shared" ca="1" si="23"/>
        <v>4.0069022324119304E-2</v>
      </c>
      <c r="J82" s="323">
        <f t="shared" ca="1" si="24"/>
        <v>-0.21002949904752866</v>
      </c>
      <c r="K82" s="292">
        <f t="shared" ca="1" si="26"/>
        <v>-0.15221704825393756</v>
      </c>
    </row>
    <row r="83" spans="1:11" x14ac:dyDescent="0.35">
      <c r="A83" s="91">
        <v>9</v>
      </c>
      <c r="B83" s="91" t="s">
        <v>13</v>
      </c>
      <c r="C83" s="322">
        <f t="shared" ca="1" si="25"/>
        <v>3.0106573999999999</v>
      </c>
      <c r="D83" s="322">
        <f t="shared" ca="1" si="22"/>
        <v>3.1786794</v>
      </c>
      <c r="E83" s="322">
        <f t="shared" ca="1" si="22"/>
        <v>3.3603903000000002</v>
      </c>
      <c r="F83" s="322">
        <f t="shared" ca="1" si="22"/>
        <v>3.446186</v>
      </c>
      <c r="G83" s="322">
        <f t="shared" ca="1" si="22"/>
        <v>3.4536907999999999</v>
      </c>
      <c r="H83" s="322">
        <f t="shared" ca="1" si="22"/>
        <v>3.4856408999999999</v>
      </c>
      <c r="I83" s="323">
        <f t="shared" ca="1" si="23"/>
        <v>3.5583313213231875E-2</v>
      </c>
      <c r="J83" s="323">
        <f t="shared" ca="1" si="24"/>
        <v>0.15776737001028418</v>
      </c>
      <c r="K83" s="292">
        <f t="shared" ca="1" si="26"/>
        <v>3.727263466984776E-2</v>
      </c>
    </row>
    <row r="84" spans="1:11" x14ac:dyDescent="0.35">
      <c r="A84" s="91">
        <v>10</v>
      </c>
      <c r="B84" s="91" t="s">
        <v>31</v>
      </c>
      <c r="C84" s="322">
        <f t="shared" ca="1" si="25"/>
        <v>3.3122867999999999</v>
      </c>
      <c r="D84" s="322">
        <f t="shared" ca="1" si="22"/>
        <v>3.3303082000000002</v>
      </c>
      <c r="E84" s="322">
        <f t="shared" ca="1" si="22"/>
        <v>3.2243208999999999</v>
      </c>
      <c r="F84" s="322">
        <f t="shared" ca="1" si="22"/>
        <v>3.2302569999999999</v>
      </c>
      <c r="G84" s="322">
        <f t="shared" ca="1" si="22"/>
        <v>3.2568180999999998</v>
      </c>
      <c r="H84" s="322">
        <f t="shared" ca="1" si="22"/>
        <v>3.2975066000000002</v>
      </c>
      <c r="I84" s="323">
        <f t="shared" ca="1" si="23"/>
        <v>3.366273621889717E-2</v>
      </c>
      <c r="J84" s="323">
        <f t="shared" ca="1" si="24"/>
        <v>-4.462234369318363E-3</v>
      </c>
      <c r="K84" s="292">
        <f t="shared" ca="1" si="26"/>
        <v>2.2698019914829226E-2</v>
      </c>
    </row>
    <row r="85" spans="1:11" x14ac:dyDescent="0.35">
      <c r="A85" s="91">
        <v>11</v>
      </c>
      <c r="B85" s="91" t="s">
        <v>10</v>
      </c>
      <c r="C85" s="322">
        <f t="shared" ca="1" si="25"/>
        <v>3.2510075000000001</v>
      </c>
      <c r="D85" s="322">
        <f t="shared" ca="1" si="22"/>
        <v>3.2501109000000001</v>
      </c>
      <c r="E85" s="322">
        <f t="shared" ca="1" si="22"/>
        <v>3.2321045000000002</v>
      </c>
      <c r="F85" s="322">
        <f t="shared" ca="1" si="22"/>
        <v>3.2215894</v>
      </c>
      <c r="G85" s="322">
        <f t="shared" ca="1" si="22"/>
        <v>3.2047827</v>
      </c>
      <c r="H85" s="322">
        <f t="shared" ca="1" si="22"/>
        <v>3.1734548999999999</v>
      </c>
      <c r="I85" s="323">
        <f t="shared" ca="1" si="23"/>
        <v>3.2396349169177309E-2</v>
      </c>
      <c r="J85" s="323">
        <f t="shared" ca="1" si="24"/>
        <v>-2.3854943429075459E-2</v>
      </c>
      <c r="K85" s="292">
        <f t="shared" ca="1" si="26"/>
        <v>-1.8145947941967888E-2</v>
      </c>
    </row>
    <row r="86" spans="1:11" x14ac:dyDescent="0.35">
      <c r="A86" s="314">
        <v>12</v>
      </c>
      <c r="B86" s="112" t="s">
        <v>69</v>
      </c>
      <c r="C86" s="322">
        <f t="shared" ca="1" si="25"/>
        <v>3.2155273000000002</v>
      </c>
      <c r="D86" s="322">
        <f t="shared" ca="1" si="22"/>
        <v>3.2249647000000001</v>
      </c>
      <c r="E86" s="322">
        <f t="shared" ca="1" si="22"/>
        <v>3.2326389</v>
      </c>
      <c r="F86" s="322">
        <f t="shared" ca="1" si="22"/>
        <v>3.2278975000000001</v>
      </c>
      <c r="G86" s="322">
        <f t="shared" ca="1" si="22"/>
        <v>3.0616951000000001</v>
      </c>
      <c r="H86" s="322">
        <f t="shared" ca="1" si="22"/>
        <v>3.0608105000000001</v>
      </c>
      <c r="I86" s="323">
        <f t="shared" ca="1" si="23"/>
        <v>3.1246414026140465E-2</v>
      </c>
      <c r="J86" s="323">
        <f t="shared" ca="1" si="24"/>
        <v>-4.8115529916353039E-2</v>
      </c>
      <c r="K86" s="292">
        <f t="shared" ca="1" si="26"/>
        <v>-5.3154220225463455E-2</v>
      </c>
    </row>
    <row r="87" spans="1:11" x14ac:dyDescent="0.35">
      <c r="A87" s="91">
        <v>13</v>
      </c>
      <c r="B87" s="91" t="s">
        <v>49</v>
      </c>
      <c r="C87" s="322">
        <f t="shared" ca="1" si="25"/>
        <v>2.9296351</v>
      </c>
      <c r="D87" s="322">
        <f t="shared" ca="1" si="22"/>
        <v>2.8858313</v>
      </c>
      <c r="E87" s="322">
        <f t="shared" ca="1" si="22"/>
        <v>2.9024106999999999</v>
      </c>
      <c r="F87" s="322">
        <f t="shared" ca="1" si="22"/>
        <v>2.8627001000000001</v>
      </c>
      <c r="G87" s="322">
        <f t="shared" ca="1" si="22"/>
        <v>2.9574663000000001</v>
      </c>
      <c r="H87" s="322">
        <f t="shared" ca="1" si="22"/>
        <v>2.7020639000000002</v>
      </c>
      <c r="I87" s="323">
        <f t="shared" ca="1" si="23"/>
        <v>2.7584134118883809E-2</v>
      </c>
      <c r="J87" s="323">
        <f t="shared" ca="1" si="24"/>
        <v>-7.7679025623361708E-2</v>
      </c>
      <c r="K87" s="292">
        <f t="shared" ca="1" si="26"/>
        <v>-6.9027722368856903E-2</v>
      </c>
    </row>
    <row r="88" spans="1:11" x14ac:dyDescent="0.35">
      <c r="A88" s="99">
        <v>14</v>
      </c>
      <c r="B88" s="99" t="s">
        <v>66</v>
      </c>
      <c r="C88" s="322">
        <f t="shared" ca="1" si="25"/>
        <v>1.2215005000000001</v>
      </c>
      <c r="D88" s="322">
        <f t="shared" ca="1" si="22"/>
        <v>1.3587491</v>
      </c>
      <c r="E88" s="322">
        <f t="shared" ca="1" si="22"/>
        <v>1.4802888000000001</v>
      </c>
      <c r="F88" s="322">
        <f t="shared" ca="1" si="22"/>
        <v>1.6353298000000001</v>
      </c>
      <c r="G88" s="322">
        <f t="shared" ca="1" si="22"/>
        <v>1.8829384</v>
      </c>
      <c r="H88" s="322">
        <f t="shared" ca="1" si="22"/>
        <v>2.1156486000000001</v>
      </c>
      <c r="I88" s="323">
        <f t="shared" ca="1" si="23"/>
        <v>2.1597688615294687E-2</v>
      </c>
      <c r="J88" s="323">
        <f t="shared" ca="1" si="24"/>
        <v>0.73200796888744613</v>
      </c>
      <c r="K88" s="292">
        <f t="shared" ca="1" si="26"/>
        <v>0.42921340754587889</v>
      </c>
    </row>
    <row r="89" spans="1:11" x14ac:dyDescent="0.35">
      <c r="A89" s="91">
        <v>15</v>
      </c>
      <c r="B89" s="91" t="s">
        <v>37</v>
      </c>
      <c r="C89" s="322">
        <f t="shared" ca="1" si="25"/>
        <v>1.7485683999999999</v>
      </c>
      <c r="D89" s="322">
        <f t="shared" ca="1" si="22"/>
        <v>1.8359700000000001</v>
      </c>
      <c r="E89" s="322">
        <f t="shared" ca="1" si="22"/>
        <v>1.8166089999999999</v>
      </c>
      <c r="F89" s="322">
        <f t="shared" ca="1" si="22"/>
        <v>1.8545083</v>
      </c>
      <c r="G89" s="322">
        <f t="shared" ca="1" si="22"/>
        <v>1.9337496000000001</v>
      </c>
      <c r="H89" s="322">
        <f t="shared" ca="1" si="22"/>
        <v>2.0135678000000001</v>
      </c>
      <c r="I89" s="323">
        <f t="shared" ca="1" si="23"/>
        <v>2.0555592431646716E-2</v>
      </c>
      <c r="J89" s="323">
        <f t="shared" ca="1" si="24"/>
        <v>0.15155220693682914</v>
      </c>
      <c r="K89" s="292">
        <f t="shared" ca="1" si="26"/>
        <v>0.10842112969824558</v>
      </c>
    </row>
    <row r="90" spans="1:11" x14ac:dyDescent="0.35">
      <c r="A90" s="113">
        <v>16</v>
      </c>
      <c r="B90" s="113" t="s">
        <v>40</v>
      </c>
      <c r="C90" s="322">
        <f t="shared" ca="1" si="25"/>
        <v>1.3824700999999999</v>
      </c>
      <c r="D90" s="322">
        <f t="shared" ca="1" si="22"/>
        <v>1.3532409000000001</v>
      </c>
      <c r="E90" s="322">
        <f t="shared" ca="1" si="22"/>
        <v>1.3523696000000001</v>
      </c>
      <c r="F90" s="322">
        <f t="shared" ca="1" si="22"/>
        <v>1.3709988</v>
      </c>
      <c r="G90" s="322">
        <f t="shared" ca="1" si="22"/>
        <v>1.4140607000000001</v>
      </c>
      <c r="H90" s="322">
        <f t="shared" ca="1" si="22"/>
        <v>1.4032268999999999</v>
      </c>
      <c r="I90" s="323">
        <f t="shared" ca="1" si="23"/>
        <v>1.4324901423991326E-2</v>
      </c>
      <c r="J90" s="323">
        <f t="shared" ca="1" si="24"/>
        <v>1.5014284938241973E-2</v>
      </c>
      <c r="K90" s="292">
        <f t="shared" ca="1" si="26"/>
        <v>3.760606567908642E-2</v>
      </c>
    </row>
    <row r="91" spans="1:11" x14ac:dyDescent="0.35">
      <c r="A91" s="91">
        <v>17</v>
      </c>
      <c r="B91" s="91" t="s">
        <v>20</v>
      </c>
      <c r="C91" s="322">
        <f t="shared" ca="1" si="25"/>
        <v>1.3157056</v>
      </c>
      <c r="D91" s="322">
        <f t="shared" ca="1" si="25"/>
        <v>1.3337114000000001</v>
      </c>
      <c r="E91" s="322">
        <f t="shared" ca="1" si="25"/>
        <v>1.3506777000000001</v>
      </c>
      <c r="F91" s="322">
        <f t="shared" ca="1" si="25"/>
        <v>1.3628382000000001</v>
      </c>
      <c r="G91" s="322">
        <f t="shared" ca="1" si="25"/>
        <v>1.3742386</v>
      </c>
      <c r="H91" s="322">
        <f t="shared" ca="1" si="25"/>
        <v>1.3902426000000001</v>
      </c>
      <c r="I91" s="323">
        <f t="shared" ca="1" si="23"/>
        <v>1.4192350645810314E-2</v>
      </c>
      <c r="J91" s="323">
        <f t="shared" ca="1" si="24"/>
        <v>5.6651731207954192E-2</v>
      </c>
      <c r="K91" s="292">
        <f t="shared" ca="1" si="26"/>
        <v>2.9292628433859491E-2</v>
      </c>
    </row>
    <row r="92" spans="1:11" s="311" customFormat="1" x14ac:dyDescent="0.35">
      <c r="A92" s="91">
        <v>18</v>
      </c>
      <c r="B92" s="91" t="s">
        <v>51</v>
      </c>
      <c r="C92" s="322">
        <f t="shared" ref="C92:H97" ca="1" si="27">VLOOKUP($B92,$B$2:$AL$69,C$73,FALSE)/10^7</f>
        <v>1.2516750999999999</v>
      </c>
      <c r="D92" s="322">
        <f t="shared" ca="1" si="27"/>
        <v>1.2803770999999999</v>
      </c>
      <c r="E92" s="322">
        <f t="shared" ca="1" si="27"/>
        <v>1.2924103</v>
      </c>
      <c r="F92" s="322">
        <f t="shared" ca="1" si="27"/>
        <v>1.290068</v>
      </c>
      <c r="G92" s="322">
        <f t="shared" ca="1" si="27"/>
        <v>1.2705341000000001</v>
      </c>
      <c r="H92" s="322">
        <f t="shared" ca="1" si="27"/>
        <v>1.2426923999999999</v>
      </c>
      <c r="I92" s="323">
        <f t="shared" ca="1" si="23"/>
        <v>1.2686078160519297E-2</v>
      </c>
      <c r="J92" s="323">
        <f t="shared" ca="1" si="24"/>
        <v>-7.1765428584462665E-3</v>
      </c>
      <c r="K92" s="292">
        <f t="shared" ca="1" si="26"/>
        <v>-3.8469130120674544E-2</v>
      </c>
    </row>
    <row r="93" spans="1:11" x14ac:dyDescent="0.35">
      <c r="A93" s="91">
        <v>19</v>
      </c>
      <c r="B93" s="91" t="s">
        <v>38</v>
      </c>
      <c r="C93" s="322">
        <f t="shared" ca="1" si="27"/>
        <v>1.1418347</v>
      </c>
      <c r="D93" s="322">
        <f t="shared" ca="1" si="27"/>
        <v>1.1647059</v>
      </c>
      <c r="E93" s="322">
        <f t="shared" ca="1" si="27"/>
        <v>1.1730776000000001</v>
      </c>
      <c r="F93" s="322">
        <f t="shared" ca="1" si="27"/>
        <v>1.1933852</v>
      </c>
      <c r="G93" s="322">
        <f t="shared" ca="1" si="27"/>
        <v>1.2089489</v>
      </c>
      <c r="H93" s="322">
        <f t="shared" ca="1" si="27"/>
        <v>1.2107072000000001</v>
      </c>
      <c r="I93" s="323">
        <f t="shared" ca="1" si="23"/>
        <v>1.2359555887445254E-2</v>
      </c>
      <c r="J93" s="323">
        <f t="shared" ca="1" si="24"/>
        <v>6.031739970768113E-2</v>
      </c>
      <c r="K93" s="292">
        <f t="shared" ca="1" si="26"/>
        <v>3.2077673292883579E-2</v>
      </c>
    </row>
    <row r="94" spans="1:11" x14ac:dyDescent="0.35">
      <c r="A94" s="91">
        <v>20</v>
      </c>
      <c r="B94" s="91" t="s">
        <v>15</v>
      </c>
      <c r="C94" s="322">
        <f t="shared" ca="1" si="27"/>
        <v>0.90598100000000004</v>
      </c>
      <c r="D94" s="322">
        <f t="shared" ca="1" si="27"/>
        <v>0.9216472</v>
      </c>
      <c r="E94" s="322">
        <f t="shared" ca="1" si="27"/>
        <v>1.0670305</v>
      </c>
      <c r="F94" s="322">
        <f t="shared" ca="1" si="27"/>
        <v>1.1138295</v>
      </c>
      <c r="G94" s="322">
        <f t="shared" ca="1" si="27"/>
        <v>1.1112306999999999</v>
      </c>
      <c r="H94" s="322">
        <f t="shared" ca="1" si="27"/>
        <v>1.1231571</v>
      </c>
      <c r="I94" s="323">
        <f t="shared" ca="1" si="23"/>
        <v>1.1465796972076269E-2</v>
      </c>
      <c r="J94" s="323">
        <f t="shared" ca="1" si="24"/>
        <v>0.23971374675627843</v>
      </c>
      <c r="K94" s="292">
        <f t="shared" ca="1" si="26"/>
        <v>5.260074571439155E-2</v>
      </c>
    </row>
    <row r="95" spans="1:11" x14ac:dyDescent="0.35">
      <c r="A95" s="278"/>
      <c r="B95" s="324" t="s">
        <v>81</v>
      </c>
      <c r="C95" s="325">
        <f ca="1">SUM(C75:C84)</f>
        <v>69.566578500000006</v>
      </c>
      <c r="D95" s="325">
        <f t="shared" ref="D95:H95" ca="1" si="28">SUM(D75:D84)</f>
        <v>68.925373999999991</v>
      </c>
      <c r="E95" s="325">
        <f t="shared" ca="1" si="28"/>
        <v>67.450666199999986</v>
      </c>
      <c r="F95" s="325">
        <f t="shared" ca="1" si="28"/>
        <v>68.364342399999998</v>
      </c>
      <c r="G95" s="325">
        <f t="shared" ca="1" si="28"/>
        <v>68.862734000000017</v>
      </c>
      <c r="H95" s="325">
        <f t="shared" ca="1" si="28"/>
        <v>68.30932270000001</v>
      </c>
      <c r="I95" s="326">
        <f t="shared" ca="1" si="23"/>
        <v>0.69733862286784354</v>
      </c>
      <c r="J95" s="326">
        <f t="shared" ca="1" si="24"/>
        <v>-1.8072698515710361E-2</v>
      </c>
      <c r="K95" s="292">
        <f t="shared" ca="1" si="26"/>
        <v>1.2730141129429162E-2</v>
      </c>
    </row>
    <row r="96" spans="1:11" x14ac:dyDescent="0.35">
      <c r="A96" s="278"/>
      <c r="B96" s="278" t="s">
        <v>82</v>
      </c>
      <c r="C96" s="325"/>
      <c r="D96" s="323">
        <f ca="1">D95/C95-1</f>
        <v>-9.2171343456256549E-3</v>
      </c>
      <c r="E96" s="323">
        <f t="shared" ref="E96:H96" ca="1" si="29">E95/D95-1</f>
        <v>-2.1395717054796148E-2</v>
      </c>
      <c r="F96" s="323">
        <f t="shared" ca="1" si="29"/>
        <v>1.3545843969736904E-2</v>
      </c>
      <c r="G96" s="323">
        <f t="shared" ca="1" si="29"/>
        <v>7.290227368588198E-3</v>
      </c>
      <c r="H96" s="323">
        <f t="shared" ca="1" si="29"/>
        <v>-8.0364410161235522E-3</v>
      </c>
      <c r="I96" s="323"/>
      <c r="J96" s="326"/>
    </row>
    <row r="97" spans="1:10" x14ac:dyDescent="0.35">
      <c r="A97" s="278"/>
      <c r="B97" s="278" t="s">
        <v>76</v>
      </c>
      <c r="C97" s="322">
        <f t="shared" ca="1" si="27"/>
        <v>97.305362299999999</v>
      </c>
      <c r="D97" s="322">
        <f t="shared" ca="1" si="27"/>
        <v>97.1274169</v>
      </c>
      <c r="E97" s="322">
        <f t="shared" ca="1" si="27"/>
        <v>95.515243100000006</v>
      </c>
      <c r="F97" s="322">
        <f t="shared" ca="1" si="27"/>
        <v>97.4773864</v>
      </c>
      <c r="G97" s="322">
        <f t="shared" ca="1" si="27"/>
        <v>98.571045999999996</v>
      </c>
      <c r="H97" s="322">
        <f t="shared" ca="1" si="27"/>
        <v>97.957176700000005</v>
      </c>
      <c r="I97" s="323">
        <f ca="1">H97/$H$97</f>
        <v>1</v>
      </c>
      <c r="J97" s="323">
        <f ca="1">H97/C97-1</f>
        <v>6.698648302551069E-3</v>
      </c>
    </row>
    <row r="98" spans="1:10" x14ac:dyDescent="0.35">
      <c r="A98" s="278"/>
      <c r="B98" s="278" t="s">
        <v>82</v>
      </c>
      <c r="C98" s="323">
        <f ca="1">T69/W69-1</f>
        <v>-2.2574402501345237E-3</v>
      </c>
      <c r="D98" s="323">
        <f ca="1">D97/C97-1</f>
        <v>-1.8287316936489439E-3</v>
      </c>
      <c r="E98" s="323">
        <f t="shared" ref="E98:H98" ca="1" si="30">E97/D97-1</f>
        <v>-1.6598544998471909E-2</v>
      </c>
      <c r="F98" s="323">
        <f t="shared" ca="1" si="30"/>
        <v>2.0542724242932797E-2</v>
      </c>
      <c r="G98" s="323">
        <f t="shared" ca="1" si="30"/>
        <v>1.1219623754704866E-2</v>
      </c>
      <c r="H98" s="323">
        <f t="shared" ca="1" si="30"/>
        <v>-6.2276837358506976E-3</v>
      </c>
      <c r="I98" s="323"/>
      <c r="J98" s="323"/>
    </row>
    <row r="99" spans="1:10" x14ac:dyDescent="0.35">
      <c r="D99" s="297"/>
      <c r="E99" s="297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low="1" negative="1" xr2:uid="{3102D484-855E-4F4D-A84E-5DF6597609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'Summary DC Vol'!C4:AM4</xm:f>
              <xm:sqref>AS4</xm:sqref>
            </x14:sparkline>
            <x14:sparkline>
              <xm:f>'Summary DC Vol'!C5:AM5</xm:f>
              <xm:sqref>AS5</xm:sqref>
            </x14:sparkline>
            <x14:sparkline>
              <xm:f>'Summary DC Vol'!C6:AM6</xm:f>
              <xm:sqref>AS6</xm:sqref>
            </x14:sparkline>
            <x14:sparkline>
              <xm:f>'Summary DC Vol'!C7:AM7</xm:f>
              <xm:sqref>AS7</xm:sqref>
            </x14:sparkline>
            <x14:sparkline>
              <xm:f>'Summary DC Vol'!C8:AM8</xm:f>
              <xm:sqref>AS8</xm:sqref>
            </x14:sparkline>
            <x14:sparkline>
              <xm:f>'Summary DC Vol'!C9:AM9</xm:f>
              <xm:sqref>AS9</xm:sqref>
            </x14:sparkline>
            <x14:sparkline>
              <xm:f>'Summary DC Vol'!C10:AM10</xm:f>
              <xm:sqref>AS10</xm:sqref>
            </x14:sparkline>
            <x14:sparkline>
              <xm:f>'Summary DC Vol'!C11:AM11</xm:f>
              <xm:sqref>AS11</xm:sqref>
            </x14:sparkline>
            <x14:sparkline>
              <xm:f>'Summary DC Vol'!C12:AM12</xm:f>
              <xm:sqref>AS12</xm:sqref>
            </x14:sparkline>
            <x14:sparkline>
              <xm:f>'Summary DC Vol'!C13:AM13</xm:f>
              <xm:sqref>AS13</xm:sqref>
            </x14:sparkline>
            <x14:sparkline>
              <xm:f>'Summary DC Vol'!C14:AM14</xm:f>
              <xm:sqref>AS14</xm:sqref>
            </x14:sparkline>
            <x14:sparkline>
              <xm:f>'Summary DC Vol'!C15:AM15</xm:f>
              <xm:sqref>AS15</xm:sqref>
            </x14:sparkline>
            <x14:sparkline>
              <xm:f>'Summary DC Vol'!C16:AM16</xm:f>
              <xm:sqref>AS16</xm:sqref>
            </x14:sparkline>
            <x14:sparkline>
              <xm:f>'Summary DC Vol'!C17:AM17</xm:f>
              <xm:sqref>AS17</xm:sqref>
            </x14:sparkline>
            <x14:sparkline>
              <xm:f>'Summary DC Vol'!C18:AM18</xm:f>
              <xm:sqref>AS18</xm:sqref>
            </x14:sparkline>
            <x14:sparkline>
              <xm:f>'Summary DC Vol'!C19:AM19</xm:f>
              <xm:sqref>AS19</xm:sqref>
            </x14:sparkline>
            <x14:sparkline>
              <xm:f>'Summary DC Vol'!C20:AM20</xm:f>
              <xm:sqref>AS20</xm:sqref>
            </x14:sparkline>
            <x14:sparkline>
              <xm:f>'Summary DC Vol'!C21:AM21</xm:f>
              <xm:sqref>AS21</xm:sqref>
            </x14:sparkline>
            <x14:sparkline>
              <xm:f>'Summary DC Vol'!C22:AM22</xm:f>
              <xm:sqref>AS22</xm:sqref>
            </x14:sparkline>
            <x14:sparkline>
              <xm:f>'Summary DC Vol'!C23:AM23</xm:f>
              <xm:sqref>AS23</xm:sqref>
            </x14:sparkline>
            <x14:sparkline>
              <xm:f>'Summary DC Vol'!C24:AM24</xm:f>
              <xm:sqref>AS24</xm:sqref>
            </x14:sparkline>
            <x14:sparkline>
              <xm:f>'Summary DC Vol'!C25:AM25</xm:f>
              <xm:sqref>AS25</xm:sqref>
            </x14:sparkline>
            <x14:sparkline>
              <xm:f>'Summary DC Vol'!C26:AM26</xm:f>
              <xm:sqref>AS26</xm:sqref>
            </x14:sparkline>
            <x14:sparkline>
              <xm:f>'Summary DC Vol'!C27:AM27</xm:f>
              <xm:sqref>AS27</xm:sqref>
            </x14:sparkline>
            <x14:sparkline>
              <xm:f>'Summary DC Vol'!C28:AM28</xm:f>
              <xm:sqref>AS28</xm:sqref>
            </x14:sparkline>
            <x14:sparkline>
              <xm:f>'Summary DC Vol'!C29:AM29</xm:f>
              <xm:sqref>AS29</xm:sqref>
            </x14:sparkline>
            <x14:sparkline>
              <xm:f>'Summary DC Vol'!C30:AM30</xm:f>
              <xm:sqref>AS30</xm:sqref>
            </x14:sparkline>
            <x14:sparkline>
              <xm:f>'Summary DC Vol'!C31:AM31</xm:f>
              <xm:sqref>AS31</xm:sqref>
            </x14:sparkline>
            <x14:sparkline>
              <xm:f>'Summary DC Vol'!C32:AM32</xm:f>
              <xm:sqref>AS32</xm:sqref>
            </x14:sparkline>
            <x14:sparkline>
              <xm:f>'Summary DC Vol'!C33:AM33</xm:f>
              <xm:sqref>AS33</xm:sqref>
            </x14:sparkline>
            <x14:sparkline>
              <xm:f>'Summary DC Vol'!C34:AM34</xm:f>
              <xm:sqref>AS34</xm:sqref>
            </x14:sparkline>
            <x14:sparkline>
              <xm:f>'Summary DC Vol'!C35:AM35</xm:f>
              <xm:sqref>AS35</xm:sqref>
            </x14:sparkline>
            <x14:sparkline>
              <xm:f>'Summary DC Vol'!C36:AM36</xm:f>
              <xm:sqref>AS36</xm:sqref>
            </x14:sparkline>
            <x14:sparkline>
              <xm:f>'Summary DC Vol'!C37:AM37</xm:f>
              <xm:sqref>AS37</xm:sqref>
            </x14:sparkline>
            <x14:sparkline>
              <xm:f>'Summary DC Vol'!C38:AM38</xm:f>
              <xm:sqref>AS38</xm:sqref>
            </x14:sparkline>
            <x14:sparkline>
              <xm:f>'Summary DC Vol'!C39:AM39</xm:f>
              <xm:sqref>AS39</xm:sqref>
            </x14:sparkline>
            <x14:sparkline>
              <xm:f>'Summary DC Vol'!C40:AM40</xm:f>
              <xm:sqref>AS40</xm:sqref>
            </x14:sparkline>
            <x14:sparkline>
              <xm:f>'Summary DC Vol'!C41:AM41</xm:f>
              <xm:sqref>AS41</xm:sqref>
            </x14:sparkline>
            <x14:sparkline>
              <xm:f>'Summary DC Vol'!C42:AM42</xm:f>
              <xm:sqref>AS42</xm:sqref>
            </x14:sparkline>
            <x14:sparkline>
              <xm:f>'Summary DC Vol'!C43:AM43</xm:f>
              <xm:sqref>AS43</xm:sqref>
            </x14:sparkline>
            <x14:sparkline>
              <xm:f>'Summary DC Vol'!C44:AM44</xm:f>
              <xm:sqref>AS44</xm:sqref>
            </x14:sparkline>
            <x14:sparkline>
              <xm:f>'Summary DC Vol'!C45:AM45</xm:f>
              <xm:sqref>AS45</xm:sqref>
            </x14:sparkline>
            <x14:sparkline>
              <xm:f>'Summary DC Vol'!C46:AM46</xm:f>
              <xm:sqref>AS46</xm:sqref>
            </x14:sparkline>
            <x14:sparkline>
              <xm:f>'Summary DC Vol'!C47:AM47</xm:f>
              <xm:sqref>AS47</xm:sqref>
            </x14:sparkline>
            <x14:sparkline>
              <xm:f>'Summary DC Vol'!C48:AM48</xm:f>
              <xm:sqref>AS48</xm:sqref>
            </x14:sparkline>
            <x14:sparkline>
              <xm:f>'Summary DC Vol'!C49:AM49</xm:f>
              <xm:sqref>AS49</xm:sqref>
            </x14:sparkline>
            <x14:sparkline>
              <xm:f>'Summary DC Vol'!C50:AM50</xm:f>
              <xm:sqref>AS50</xm:sqref>
            </x14:sparkline>
            <x14:sparkline>
              <xm:f>'Summary DC Vol'!C51:AM51</xm:f>
              <xm:sqref>AS51</xm:sqref>
            </x14:sparkline>
            <x14:sparkline>
              <xm:f>'Summary DC Vol'!C52:AM52</xm:f>
              <xm:sqref>AS52</xm:sqref>
            </x14:sparkline>
            <x14:sparkline>
              <xm:f>'Summary DC Vol'!C53:AM53</xm:f>
              <xm:sqref>AS53</xm:sqref>
            </x14:sparkline>
            <x14:sparkline>
              <xm:f>'Summary DC Vol'!C54:AM54</xm:f>
              <xm:sqref>AS54</xm:sqref>
            </x14:sparkline>
            <x14:sparkline>
              <xm:f>'Summary DC Vol'!C55:AM55</xm:f>
              <xm:sqref>AS55</xm:sqref>
            </x14:sparkline>
            <x14:sparkline>
              <xm:f>'Summary DC Vol'!C56:AM56</xm:f>
              <xm:sqref>AS56</xm:sqref>
            </x14:sparkline>
            <x14:sparkline>
              <xm:f>'Summary DC Vol'!C57:AM57</xm:f>
              <xm:sqref>AS57</xm:sqref>
            </x14:sparkline>
            <x14:sparkline>
              <xm:f>'Summary DC Vol'!C58:AM58</xm:f>
              <xm:sqref>AS58</xm:sqref>
            </x14:sparkline>
            <x14:sparkline>
              <xm:f>'Summary DC Vol'!C59:AM59</xm:f>
              <xm:sqref>AS59</xm:sqref>
            </x14:sparkline>
            <x14:sparkline>
              <xm:f>'Summary DC Vol'!C60:AM60</xm:f>
              <xm:sqref>AS60</xm:sqref>
            </x14:sparkline>
            <x14:sparkline>
              <xm:f>'Summary DC Vol'!C61:AM61</xm:f>
              <xm:sqref>AS61</xm:sqref>
            </x14:sparkline>
            <x14:sparkline>
              <xm:f>'Summary DC Vol'!C62:AM62</xm:f>
              <xm:sqref>AS62</xm:sqref>
            </x14:sparkline>
            <x14:sparkline>
              <xm:f>'Summary DC Vol'!C63:AM63</xm:f>
              <xm:sqref>AS63</xm:sqref>
            </x14:sparkline>
            <x14:sparkline>
              <xm:f>'Summary DC Vol'!C64:AM64</xm:f>
              <xm:sqref>AS64</xm:sqref>
            </x14:sparkline>
            <x14:sparkline>
              <xm:f>'Summary DC Vol'!C65:AM65</xm:f>
              <xm:sqref>AS65</xm:sqref>
            </x14:sparkline>
            <x14:sparkline>
              <xm:f>'Summary DC Vol'!C66:AM66</xm:f>
              <xm:sqref>AS66</xm:sqref>
            </x14:sparkline>
            <x14:sparkline>
              <xm:f>'Summary DC Vol'!C67:AM67</xm:f>
              <xm:sqref>AS67</xm:sqref>
            </x14:sparkline>
            <x14:sparkline>
              <xm:f>'Summary DC Vol'!C68:AM68</xm:f>
              <xm:sqref>AS68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8C08-8F36-4D6D-B95A-5651063AE26C}">
  <sheetPr>
    <tabColor theme="4"/>
  </sheetPr>
  <dimension ref="A2:BU127"/>
  <sheetViews>
    <sheetView zoomScale="88" workbookViewId="0">
      <pane xSplit="2" ySplit="3" topLeftCell="AP4" activePane="bottomRight" state="frozen"/>
      <selection pane="topRight" activeCell="D4" sqref="D4"/>
      <selection pane="bottomLeft" activeCell="D4" sqref="D4"/>
      <selection pane="bottomRight" activeCell="AV4" sqref="AV4"/>
    </sheetView>
  </sheetViews>
  <sheetFormatPr defaultRowHeight="14.5" x14ac:dyDescent="0.35"/>
  <cols>
    <col min="1" max="1" width="25.81640625" bestFit="1" customWidth="1"/>
    <col min="2" max="3" width="43.1796875" customWidth="1"/>
    <col min="4" max="7" width="14.54296875" customWidth="1"/>
    <col min="8" max="8" width="15.453125" customWidth="1"/>
    <col min="9" max="42" width="14.1796875" customWidth="1"/>
    <col min="43" max="43" width="13.81640625" bestFit="1" customWidth="1"/>
    <col min="44" max="48" width="13.81640625" customWidth="1"/>
    <col min="49" max="53" width="13.1796875" customWidth="1"/>
    <col min="54" max="54" width="56.1796875" customWidth="1"/>
    <col min="55" max="55" width="20.1796875" customWidth="1"/>
    <col min="64" max="64" width="11.81640625" bestFit="1" customWidth="1"/>
    <col min="65" max="65" width="10.81640625" bestFit="1" customWidth="1"/>
  </cols>
  <sheetData>
    <row r="2" spans="1:55" x14ac:dyDescent="0.35">
      <c r="A2" s="286"/>
      <c r="B2" s="286" t="s">
        <v>0</v>
      </c>
      <c r="C2" s="286"/>
      <c r="D2" s="370" t="s">
        <v>93</v>
      </c>
      <c r="E2" s="370" t="s">
        <v>94</v>
      </c>
      <c r="F2" s="370" t="s">
        <v>95</v>
      </c>
      <c r="G2" s="370" t="s">
        <v>96</v>
      </c>
      <c r="H2" s="286">
        <v>1</v>
      </c>
      <c r="I2" s="286">
        <f>H2+1</f>
        <v>2</v>
      </c>
      <c r="J2" s="286">
        <f t="shared" ref="J2:AR2" si="0">I2+1</f>
        <v>3</v>
      </c>
      <c r="K2" s="286">
        <f t="shared" si="0"/>
        <v>4</v>
      </c>
      <c r="L2" s="286">
        <f t="shared" si="0"/>
        <v>5</v>
      </c>
      <c r="M2" s="286">
        <f t="shared" si="0"/>
        <v>6</v>
      </c>
      <c r="N2" s="286">
        <f t="shared" si="0"/>
        <v>7</v>
      </c>
      <c r="O2" s="286">
        <f t="shared" si="0"/>
        <v>8</v>
      </c>
      <c r="P2" s="286">
        <f t="shared" si="0"/>
        <v>9</v>
      </c>
      <c r="Q2" s="286">
        <f t="shared" si="0"/>
        <v>10</v>
      </c>
      <c r="R2" s="286">
        <f t="shared" si="0"/>
        <v>11</v>
      </c>
      <c r="S2" s="286">
        <f t="shared" si="0"/>
        <v>12</v>
      </c>
      <c r="T2" s="286">
        <f t="shared" si="0"/>
        <v>13</v>
      </c>
      <c r="U2" s="286">
        <f t="shared" si="0"/>
        <v>14</v>
      </c>
      <c r="V2" s="286">
        <f t="shared" si="0"/>
        <v>15</v>
      </c>
      <c r="W2" s="286">
        <f t="shared" si="0"/>
        <v>16</v>
      </c>
      <c r="X2" s="286">
        <f t="shared" si="0"/>
        <v>17</v>
      </c>
      <c r="Y2" s="286">
        <f t="shared" si="0"/>
        <v>18</v>
      </c>
      <c r="Z2" s="286">
        <f t="shared" si="0"/>
        <v>19</v>
      </c>
      <c r="AA2" s="286">
        <f t="shared" si="0"/>
        <v>20</v>
      </c>
      <c r="AB2" s="286">
        <f t="shared" si="0"/>
        <v>21</v>
      </c>
      <c r="AC2" s="286">
        <f t="shared" si="0"/>
        <v>22</v>
      </c>
      <c r="AD2" s="286">
        <f t="shared" si="0"/>
        <v>23</v>
      </c>
      <c r="AE2" s="286">
        <f t="shared" si="0"/>
        <v>24</v>
      </c>
      <c r="AF2" s="286">
        <f t="shared" si="0"/>
        <v>25</v>
      </c>
      <c r="AG2" s="286">
        <f t="shared" si="0"/>
        <v>26</v>
      </c>
      <c r="AH2" s="286">
        <f t="shared" si="0"/>
        <v>27</v>
      </c>
      <c r="AI2" s="286">
        <f t="shared" si="0"/>
        <v>28</v>
      </c>
      <c r="AJ2" s="286">
        <f t="shared" si="0"/>
        <v>29</v>
      </c>
      <c r="AK2" s="286">
        <f t="shared" si="0"/>
        <v>30</v>
      </c>
      <c r="AL2" s="286">
        <f t="shared" si="0"/>
        <v>31</v>
      </c>
      <c r="AM2" s="286">
        <f t="shared" si="0"/>
        <v>32</v>
      </c>
      <c r="AN2" s="286">
        <f t="shared" si="0"/>
        <v>33</v>
      </c>
      <c r="AO2" s="286">
        <f t="shared" si="0"/>
        <v>34</v>
      </c>
      <c r="AP2" s="286">
        <f t="shared" si="0"/>
        <v>35</v>
      </c>
      <c r="AQ2" s="286">
        <f t="shared" si="0"/>
        <v>36</v>
      </c>
      <c r="AR2" s="286">
        <f t="shared" si="0"/>
        <v>37</v>
      </c>
      <c r="AS2" s="286">
        <v>38</v>
      </c>
      <c r="AT2" s="286">
        <v>39</v>
      </c>
      <c r="AU2" s="286">
        <v>40</v>
      </c>
      <c r="AV2" s="286">
        <v>41</v>
      </c>
      <c r="AW2" s="317"/>
      <c r="AX2" s="317"/>
      <c r="AY2" s="317"/>
      <c r="AZ2" s="317"/>
      <c r="BA2" s="317"/>
    </row>
    <row r="3" spans="1:55" x14ac:dyDescent="0.35">
      <c r="A3" s="286"/>
      <c r="B3" s="286" t="s">
        <v>2</v>
      </c>
      <c r="C3" s="286"/>
      <c r="D3" s="287">
        <v>43891</v>
      </c>
      <c r="E3" s="287">
        <v>44166</v>
      </c>
      <c r="F3" s="287">
        <v>44256</v>
      </c>
      <c r="G3" s="287">
        <v>44531</v>
      </c>
      <c r="H3" s="287">
        <v>44562</v>
      </c>
      <c r="I3" s="287">
        <f>EOMONTH(H3,1)-1</f>
        <v>44619</v>
      </c>
      <c r="J3" s="287">
        <f t="shared" ref="J3:AQ3" si="1">EOMONTH(I3,1)-1</f>
        <v>44650</v>
      </c>
      <c r="K3" s="287">
        <f t="shared" si="1"/>
        <v>44680</v>
      </c>
      <c r="L3" s="287">
        <f t="shared" si="1"/>
        <v>44711</v>
      </c>
      <c r="M3" s="287">
        <f t="shared" si="1"/>
        <v>44741</v>
      </c>
      <c r="N3" s="287">
        <f t="shared" si="1"/>
        <v>44772</v>
      </c>
      <c r="O3" s="287">
        <f t="shared" si="1"/>
        <v>44803</v>
      </c>
      <c r="P3" s="287">
        <f t="shared" si="1"/>
        <v>44833</v>
      </c>
      <c r="Q3" s="287">
        <f t="shared" si="1"/>
        <v>44864</v>
      </c>
      <c r="R3" s="287">
        <f t="shared" si="1"/>
        <v>44894</v>
      </c>
      <c r="S3" s="287">
        <f t="shared" si="1"/>
        <v>44925</v>
      </c>
      <c r="T3" s="287">
        <f t="shared" si="1"/>
        <v>44956</v>
      </c>
      <c r="U3" s="287">
        <f t="shared" si="1"/>
        <v>44984</v>
      </c>
      <c r="V3" s="287">
        <f t="shared" si="1"/>
        <v>45015</v>
      </c>
      <c r="W3" s="287">
        <f t="shared" si="1"/>
        <v>45045</v>
      </c>
      <c r="X3" s="287">
        <f t="shared" si="1"/>
        <v>45076</v>
      </c>
      <c r="Y3" s="287">
        <f t="shared" si="1"/>
        <v>45106</v>
      </c>
      <c r="Z3" s="287">
        <f t="shared" si="1"/>
        <v>45137</v>
      </c>
      <c r="AA3" s="287">
        <f t="shared" si="1"/>
        <v>45168</v>
      </c>
      <c r="AB3" s="287">
        <f t="shared" si="1"/>
        <v>45198</v>
      </c>
      <c r="AC3" s="287">
        <f t="shared" si="1"/>
        <v>45229</v>
      </c>
      <c r="AD3" s="287">
        <f t="shared" si="1"/>
        <v>45259</v>
      </c>
      <c r="AE3" s="287">
        <f t="shared" si="1"/>
        <v>45290</v>
      </c>
      <c r="AF3" s="287">
        <f t="shared" si="1"/>
        <v>45321</v>
      </c>
      <c r="AG3" s="287">
        <f t="shared" si="1"/>
        <v>45350</v>
      </c>
      <c r="AH3" s="287">
        <f t="shared" si="1"/>
        <v>45381</v>
      </c>
      <c r="AI3" s="287">
        <f t="shared" si="1"/>
        <v>45411</v>
      </c>
      <c r="AJ3" s="287">
        <f t="shared" si="1"/>
        <v>45442</v>
      </c>
      <c r="AK3" s="287">
        <f t="shared" si="1"/>
        <v>45472</v>
      </c>
      <c r="AL3" s="287">
        <f t="shared" si="1"/>
        <v>45503</v>
      </c>
      <c r="AM3" s="287">
        <f t="shared" si="1"/>
        <v>45534</v>
      </c>
      <c r="AN3" s="287">
        <f t="shared" si="1"/>
        <v>45564</v>
      </c>
      <c r="AO3" s="287">
        <f t="shared" si="1"/>
        <v>45595</v>
      </c>
      <c r="AP3" s="287">
        <f t="shared" si="1"/>
        <v>45625</v>
      </c>
      <c r="AQ3" s="287">
        <f t="shared" si="1"/>
        <v>45656</v>
      </c>
      <c r="AR3" s="287">
        <f>EOMONTH(AQ3,1)-1</f>
        <v>45687</v>
      </c>
      <c r="AS3" s="287">
        <f>EOMONTH(AR3,1)-1</f>
        <v>45715</v>
      </c>
      <c r="AT3" s="287">
        <f>EOMONTH(AS3,1)-1</f>
        <v>45746</v>
      </c>
      <c r="AU3" s="287">
        <f>EOMONTH(AT3,1)-1</f>
        <v>45776</v>
      </c>
      <c r="AV3" s="287">
        <f>EOMONTH(AU3,1)-1</f>
        <v>45807</v>
      </c>
      <c r="AW3" s="318"/>
      <c r="AX3" s="318" t="s">
        <v>3</v>
      </c>
      <c r="AY3" s="318" t="s">
        <v>4</v>
      </c>
      <c r="AZ3" s="318"/>
      <c r="BA3" s="318"/>
      <c r="BC3" s="310" t="s">
        <v>5</v>
      </c>
    </row>
    <row r="4" spans="1:55" ht="34.75" customHeight="1" x14ac:dyDescent="0.35">
      <c r="A4" s="91" t="s">
        <v>8</v>
      </c>
      <c r="B4" s="91" t="s">
        <v>9</v>
      </c>
      <c r="C4" s="372">
        <f t="shared" ref="C4:C15" si="2">IFERROR(F4/D4-1,"")</f>
        <v>5.4575399671337177E-2</v>
      </c>
      <c r="D4" s="289">
        <f>IFERROR(VLOOKUP($B4,'X1'!$C$3:$R$100,11,FALSE),"")</f>
        <v>278133593</v>
      </c>
      <c r="E4" s="289">
        <f>IFERROR(VLOOKUP($B4,'X2'!$C$3:$T$100,13,FALSE),"")</f>
        <v>294528525</v>
      </c>
      <c r="F4" s="289">
        <f>IFERROR(VLOOKUP($B4,'X3'!$C$3:$T$100,13,FALSE),"")</f>
        <v>293312845</v>
      </c>
      <c r="G4" s="289">
        <f>IFERROR(VLOOKUP($B4,'X4'!$C$3:$T$100,13,FALSE),"")</f>
        <v>279674559</v>
      </c>
      <c r="H4" s="289">
        <f>IFERROR(VLOOKUP(B4,'1'!$C$3:$S$100,13,FALSE),"")</f>
        <v>280953089</v>
      </c>
      <c r="I4" s="289">
        <f>IFERROR(VLOOKUP(B4,'2'!$C$3:$S$100,13,FALSE),"")</f>
        <v>275398132</v>
      </c>
      <c r="J4" s="289">
        <f t="shared" ref="J4:S13" ca="1" si="3">IFERROR(VLOOKUP($B4,INDIRECT("'" &amp; J$2 &amp; "'!$C$3:$R$100"),9,FALSE),"")</f>
        <v>275922932</v>
      </c>
      <c r="K4" s="289">
        <f t="shared" ca="1" si="3"/>
        <v>279530049</v>
      </c>
      <c r="L4" s="289">
        <f t="shared" ca="1" si="3"/>
        <v>278381730</v>
      </c>
      <c r="M4" s="289">
        <f t="shared" ca="1" si="3"/>
        <v>274069731</v>
      </c>
      <c r="N4" s="289">
        <f t="shared" ca="1" si="3"/>
        <v>274637296</v>
      </c>
      <c r="O4" s="289">
        <f t="shared" ca="1" si="3"/>
        <v>277159959</v>
      </c>
      <c r="P4" s="289">
        <f t="shared" ca="1" si="3"/>
        <v>275397426</v>
      </c>
      <c r="Q4" s="289">
        <f t="shared" ca="1" si="3"/>
        <v>277289229</v>
      </c>
      <c r="R4" s="289">
        <f t="shared" ca="1" si="3"/>
        <v>278356488</v>
      </c>
      <c r="S4" s="289">
        <f t="shared" ca="1" si="3"/>
        <v>272999290</v>
      </c>
      <c r="T4" s="289">
        <f t="shared" ref="T4:AC13" ca="1" si="4">IFERROR(VLOOKUP($B4,INDIRECT("'" &amp; T$2 &amp; "'!$C$3:$R$100"),9,FALSE),"")</f>
        <v>273051248</v>
      </c>
      <c r="U4" s="289">
        <f t="shared" ca="1" si="4"/>
        <v>273547554</v>
      </c>
      <c r="V4" s="289">
        <f t="shared" ca="1" si="4"/>
        <v>273903638</v>
      </c>
      <c r="W4" s="289">
        <f t="shared" ca="1" si="4"/>
        <v>273671877</v>
      </c>
      <c r="X4" s="289">
        <f t="shared" ca="1" si="4"/>
        <v>273671877</v>
      </c>
      <c r="Y4" s="289">
        <f t="shared" ca="1" si="4"/>
        <v>269268640</v>
      </c>
      <c r="Z4" s="289">
        <f t="shared" ca="1" si="4"/>
        <v>264868353</v>
      </c>
      <c r="AA4" s="289">
        <f t="shared" ca="1" si="4"/>
        <v>261415873</v>
      </c>
      <c r="AB4" s="289">
        <f t="shared" ca="1" si="4"/>
        <v>257923281</v>
      </c>
      <c r="AC4" s="289">
        <f t="shared" ca="1" si="4"/>
        <v>252794722</v>
      </c>
      <c r="AD4" s="289">
        <f t="shared" ref="AD4:AR25" ca="1" si="5">IFERROR(VLOOKUP($B4,INDIRECT("'" &amp; AD$2 &amp; "'!$C$3:$R$100"),9,FALSE),"")</f>
        <v>245706873</v>
      </c>
      <c r="AE4" s="289">
        <f t="shared" ca="1" si="5"/>
        <v>226467390</v>
      </c>
      <c r="AF4" s="289">
        <f t="shared" ca="1" si="5"/>
        <v>227138869</v>
      </c>
      <c r="AG4" s="289">
        <f t="shared" ca="1" si="5"/>
        <v>227875320</v>
      </c>
      <c r="AH4" s="289">
        <f t="shared" ca="1" si="5"/>
        <v>228683311</v>
      </c>
      <c r="AI4" s="289">
        <f t="shared" ca="1" si="5"/>
        <v>229196981</v>
      </c>
      <c r="AJ4" s="289">
        <f t="shared" ca="1" si="5"/>
        <v>231350829</v>
      </c>
      <c r="AK4" s="289">
        <f t="shared" ca="1" si="5"/>
        <v>232034018</v>
      </c>
      <c r="AL4" s="289">
        <f t="shared" ca="1" si="5"/>
        <v>233187477</v>
      </c>
      <c r="AM4" s="289">
        <f t="shared" ca="1" si="5"/>
        <v>233923363</v>
      </c>
      <c r="AN4" s="289">
        <f t="shared" ca="1" si="5"/>
        <v>234984596</v>
      </c>
      <c r="AO4" s="289">
        <f t="shared" ca="1" si="5"/>
        <v>235164783</v>
      </c>
      <c r="AP4" s="289">
        <f t="shared" ca="1" si="5"/>
        <v>236104368</v>
      </c>
      <c r="AQ4" s="289">
        <f t="shared" ca="1" si="5"/>
        <v>240315298</v>
      </c>
      <c r="AR4" s="289">
        <f ca="1">IFERROR(VLOOKUP($B4,INDIRECT("'" &amp; AR$2 &amp; "'!$C$3:$R$100"),9,FALSE),"")</f>
        <v>237986554</v>
      </c>
      <c r="AS4" s="289">
        <f ca="1">IFERROR(VLOOKUP($B4,INDIRECT("'" &amp; AS$2 &amp; "'!$C$3:$R$100"),9,FALSE),"")</f>
        <v>238256213</v>
      </c>
      <c r="AT4" s="289">
        <f ca="1">IFERROR(VLOOKUP($B4,INDIRECT("'" &amp; AT$2 &amp; "'!$C$3:$R$100"),9,FALSE),"")</f>
        <v>240650523</v>
      </c>
      <c r="AU4" s="289">
        <f ca="1">IFERROR(VLOOKUP($B4,INDIRECT("'" &amp; AU$2 &amp; "'!$C$3:$R$100"),9,FALSE),"")</f>
        <v>241772286</v>
      </c>
      <c r="AV4" s="289">
        <f ca="1">IFERROR(VLOOKUP($B4,INDIRECT("'" &amp; AV$2 &amp; "'!$C$3:$R$100"),9,FALSE),"")</f>
        <v>242521838</v>
      </c>
      <c r="AW4" s="320">
        <f t="shared" ref="AW4:AW15" ca="1" si="6">AQ4/SUM($AQ$4:$AQ$75)</f>
        <v>0.24251048985863391</v>
      </c>
      <c r="AX4" s="320">
        <f ca="1">AE4/W4-1</f>
        <v>-0.17248570630441507</v>
      </c>
      <c r="AY4" s="320">
        <f ca="1">AQ4/AI4-1</f>
        <v>4.8509875442033001E-2</v>
      </c>
      <c r="AZ4" s="320">
        <f ca="1">AU4/AI4-1</f>
        <v>5.4866800361563328E-2</v>
      </c>
      <c r="BA4" s="307"/>
      <c r="BB4" s="307"/>
      <c r="BC4" s="308" t="str">
        <f ca="1">IFERROR(AO4/#REF!,"")</f>
        <v/>
      </c>
    </row>
    <row r="5" spans="1:55" x14ac:dyDescent="0.35">
      <c r="A5" s="91" t="s">
        <v>8</v>
      </c>
      <c r="B5" s="91" t="s">
        <v>16</v>
      </c>
      <c r="C5" s="372">
        <f t="shared" si="2"/>
        <v>0.21009613718439146</v>
      </c>
      <c r="D5" s="289">
        <f>IFERROR(VLOOKUP($B5,'X1'!$C$3:$R$100,11,FALSE),"")</f>
        <v>54044749</v>
      </c>
      <c r="E5" s="289">
        <f>IFERROR(VLOOKUP($B5,'X2'!$C$3:$T$100,13,FALSE),"")</f>
        <v>63291645</v>
      </c>
      <c r="F5" s="289">
        <f>IFERROR(VLOOKUP($B5,'X3'!$C$3:$T$100,13,FALSE),"")</f>
        <v>65399342</v>
      </c>
      <c r="G5" s="289">
        <f>IFERROR(VLOOKUP($B5,'X4'!$C$3:$T$100,13,FALSE),"")</f>
        <v>73208996</v>
      </c>
      <c r="H5" s="289">
        <f>IFERROR(VLOOKUP(B5,'1'!$C$3:$S$100,13,FALSE),"")</f>
        <v>73809630</v>
      </c>
      <c r="I5" s="289">
        <f>IFERROR(VLOOKUP(B5,'2'!$C$3:$S$100,13,FALSE),"")</f>
        <v>74000676</v>
      </c>
      <c r="J5" s="289">
        <f t="shared" ca="1" si="3"/>
        <v>74522207</v>
      </c>
      <c r="K5" s="289">
        <f t="shared" ca="1" si="3"/>
        <v>75272375</v>
      </c>
      <c r="L5" s="289">
        <f t="shared" ca="1" si="3"/>
        <v>75630687</v>
      </c>
      <c r="M5" s="289">
        <f t="shared" ca="1" si="3"/>
        <v>75993816</v>
      </c>
      <c r="N5" s="289">
        <f t="shared" ca="1" si="3"/>
        <v>76491940</v>
      </c>
      <c r="O5" s="289">
        <f t="shared" ca="1" si="3"/>
        <v>76893503</v>
      </c>
      <c r="P5" s="289">
        <f t="shared" ca="1" si="3"/>
        <v>77708499</v>
      </c>
      <c r="Q5" s="289">
        <f t="shared" ca="1" si="3"/>
        <v>78440427</v>
      </c>
      <c r="R5" s="289">
        <f t="shared" ca="1" si="3"/>
        <v>79475125</v>
      </c>
      <c r="S5" s="289">
        <f t="shared" ca="1" si="3"/>
        <v>80262159</v>
      </c>
      <c r="T5" s="289">
        <f t="shared" ca="1" si="4"/>
        <v>80696087</v>
      </c>
      <c r="U5" s="289">
        <f t="shared" ca="1" si="4"/>
        <v>81510140</v>
      </c>
      <c r="V5" s="289">
        <f t="shared" ca="1" si="4"/>
        <v>82585036</v>
      </c>
      <c r="W5" s="289">
        <f t="shared" ca="1" si="4"/>
        <v>83332335</v>
      </c>
      <c r="X5" s="289">
        <f t="shared" ca="1" si="4"/>
        <v>84561128</v>
      </c>
      <c r="Y5" s="289">
        <f t="shared" ca="1" si="4"/>
        <v>85726395</v>
      </c>
      <c r="Z5" s="289">
        <f t="shared" ca="1" si="4"/>
        <v>87634917</v>
      </c>
      <c r="AA5" s="289">
        <f t="shared" ca="1" si="4"/>
        <v>90550901</v>
      </c>
      <c r="AB5" s="289">
        <f t="shared" ca="1" si="4"/>
        <v>91480844</v>
      </c>
      <c r="AC5" s="289">
        <f t="shared" ca="1" si="4"/>
        <v>92478697</v>
      </c>
      <c r="AD5" s="289">
        <f t="shared" ca="1" si="5"/>
        <v>92992617</v>
      </c>
      <c r="AE5" s="289">
        <f t="shared" ca="1" si="5"/>
        <v>93535911</v>
      </c>
      <c r="AF5" s="289">
        <f t="shared" ca="1" si="5"/>
        <v>94000243</v>
      </c>
      <c r="AG5" s="289">
        <f t="shared" ca="1" si="5"/>
        <v>94658170</v>
      </c>
      <c r="AH5" s="289">
        <f t="shared" ca="1" si="5"/>
        <v>95411796</v>
      </c>
      <c r="AI5" s="289">
        <f t="shared" ca="1" si="5"/>
        <v>95799680</v>
      </c>
      <c r="AJ5" s="289">
        <f t="shared" ca="1" si="5"/>
        <v>96219184</v>
      </c>
      <c r="AK5" s="289">
        <f t="shared" ca="1" si="5"/>
        <v>96681921</v>
      </c>
      <c r="AL5" s="289">
        <f t="shared" ca="1" si="5"/>
        <v>97443635</v>
      </c>
      <c r="AM5" s="289">
        <f t="shared" ca="1" si="5"/>
        <v>98130715</v>
      </c>
      <c r="AN5" s="289">
        <f t="shared" ca="1" si="5"/>
        <v>99054887</v>
      </c>
      <c r="AO5" s="289">
        <f t="shared" ca="1" si="5"/>
        <v>99963920</v>
      </c>
      <c r="AP5" s="289">
        <f t="shared" ca="1" si="5"/>
        <v>86552638</v>
      </c>
      <c r="AQ5" s="289">
        <f t="shared" ca="1" si="5"/>
        <v>87335032</v>
      </c>
      <c r="AR5" s="289">
        <f ca="1">IFERROR(VLOOKUP($B5,INDIRECT("'" &amp; AR$2 &amp; "'!$C$3:$R$100"),9,FALSE),"")</f>
        <v>87899577</v>
      </c>
      <c r="AS5" s="289">
        <f t="shared" ref="AS5:AU42" ca="1" si="7">IFERROR(VLOOKUP($B5,INDIRECT("'" &amp; AS$2 &amp; "'!$C$3:$R$100"),9,FALSE),"")</f>
        <v>88390204</v>
      </c>
      <c r="AT5" s="289">
        <f t="shared" ca="1" si="7"/>
        <v>88212209</v>
      </c>
      <c r="AU5" s="289">
        <f t="shared" ca="1" si="7"/>
        <v>88476869</v>
      </c>
      <c r="AV5" s="307"/>
      <c r="AW5" s="320">
        <f t="shared" ca="1" si="6"/>
        <v>8.8132805395266467E-2</v>
      </c>
      <c r="AX5" s="320">
        <f t="shared" ref="AX5:AX75" ca="1" si="8">AE5/W5-1</f>
        <v>0.12244437888365911</v>
      </c>
      <c r="AY5" s="320">
        <f t="shared" ref="AY5:AY75" ca="1" si="9">AQ5/AI5-1</f>
        <v>-8.8357789921636454E-2</v>
      </c>
      <c r="AZ5" s="320">
        <f t="shared" ref="AZ5:AZ68" ca="1" si="10">AU5/AI5-1</f>
        <v>-7.6438783511594166E-2</v>
      </c>
      <c r="BA5" s="307"/>
      <c r="BB5" s="307"/>
      <c r="BC5" s="308" t="str">
        <f ca="1">IFERROR(AO5/#REF!,"")</f>
        <v/>
      </c>
    </row>
    <row r="6" spans="1:55" x14ac:dyDescent="0.35">
      <c r="A6" s="91" t="s">
        <v>8</v>
      </c>
      <c r="B6" s="91" t="s">
        <v>28</v>
      </c>
      <c r="C6" s="372">
        <f t="shared" si="2"/>
        <v>1.1665769404574715</v>
      </c>
      <c r="D6" s="289">
        <f>IFERROR(VLOOKUP($B6,'X1'!$C$3:$R$100,11,FALSE),"")</f>
        <v>20378661</v>
      </c>
      <c r="E6" s="289">
        <f>IFERROR(VLOOKUP($B6,'X2'!$C$3:$T$100,13,FALSE),"")</f>
        <v>43607630</v>
      </c>
      <c r="F6" s="289">
        <f>IFERROR(VLOOKUP($B6,'X3'!$C$3:$T$100,13,FALSE),"")</f>
        <v>44151937</v>
      </c>
      <c r="G6" s="289">
        <f>IFERROR(VLOOKUP($B6,'X4'!$C$3:$T$100,13,FALSE),"")</f>
        <v>47111636</v>
      </c>
      <c r="H6" s="289">
        <f>IFERROR(VLOOKUP(B6,'1'!$C$3:$S$100,13,FALSE),"")</f>
        <v>46993660</v>
      </c>
      <c r="I6" s="289">
        <f>IFERROR(VLOOKUP(B6,'2'!$C$3:$S$100,13,FALSE),"")</f>
        <v>47410781</v>
      </c>
      <c r="J6" s="289">
        <f t="shared" ca="1" si="3"/>
        <v>47932253</v>
      </c>
      <c r="K6" s="289">
        <f t="shared" ca="1" si="3"/>
        <v>48242120</v>
      </c>
      <c r="L6" s="289">
        <f t="shared" ca="1" si="3"/>
        <v>48623903</v>
      </c>
      <c r="M6" s="289">
        <f t="shared" ca="1" si="3"/>
        <v>49044522</v>
      </c>
      <c r="N6" s="289">
        <f t="shared" ca="1" si="3"/>
        <v>49339980</v>
      </c>
      <c r="O6" s="289">
        <f t="shared" ca="1" si="3"/>
        <v>49647373</v>
      </c>
      <c r="P6" s="289">
        <f t="shared" ca="1" si="3"/>
        <v>50217508</v>
      </c>
      <c r="Q6" s="289">
        <f t="shared" ca="1" si="3"/>
        <v>50324328</v>
      </c>
      <c r="R6" s="289">
        <f t="shared" ca="1" si="3"/>
        <v>50684814</v>
      </c>
      <c r="S6" s="289">
        <f t="shared" ca="1" si="3"/>
        <v>45693679</v>
      </c>
      <c r="T6" s="289">
        <f t="shared" ca="1" si="4"/>
        <v>46762427</v>
      </c>
      <c r="U6" s="289">
        <f t="shared" ca="1" si="4"/>
        <v>47402239</v>
      </c>
      <c r="V6" s="289">
        <f t="shared" ca="1" si="4"/>
        <v>50134669</v>
      </c>
      <c r="W6" s="289">
        <f t="shared" ca="1" si="4"/>
        <v>50961493</v>
      </c>
      <c r="X6" s="289">
        <f t="shared" ca="1" si="4"/>
        <v>51217016</v>
      </c>
      <c r="Y6" s="289">
        <f t="shared" ca="1" si="4"/>
        <v>51486043</v>
      </c>
      <c r="Z6" s="289">
        <f t="shared" ca="1" si="4"/>
        <v>51906827</v>
      </c>
      <c r="AA6" s="289">
        <f t="shared" ca="1" si="4"/>
        <v>52420990</v>
      </c>
      <c r="AB6" s="289">
        <f t="shared" ca="1" si="4"/>
        <v>53029563</v>
      </c>
      <c r="AC6" s="289">
        <f t="shared" ca="1" si="4"/>
        <v>53347475</v>
      </c>
      <c r="AD6" s="289">
        <f t="shared" ca="1" si="5"/>
        <v>53584901</v>
      </c>
      <c r="AE6" s="289">
        <f t="shared" ca="1" si="5"/>
        <v>54004328</v>
      </c>
      <c r="AF6" s="289">
        <f t="shared" ca="1" si="5"/>
        <v>54538892</v>
      </c>
      <c r="AG6" s="289">
        <f t="shared" ca="1" si="5"/>
        <v>54243842</v>
      </c>
      <c r="AH6" s="289">
        <f t="shared" ca="1" si="5"/>
        <v>54364252</v>
      </c>
      <c r="AI6" s="289">
        <f t="shared" ca="1" si="5"/>
        <v>54461957</v>
      </c>
      <c r="AJ6" s="289">
        <f t="shared" ca="1" si="5"/>
        <v>54841108</v>
      </c>
      <c r="AK6" s="289">
        <f t="shared" ca="1" si="5"/>
        <v>55157257</v>
      </c>
      <c r="AL6" s="289">
        <f t="shared" ca="1" si="5"/>
        <v>55594735</v>
      </c>
      <c r="AM6" s="289">
        <f t="shared" ca="1" si="5"/>
        <v>55908898</v>
      </c>
      <c r="AN6" s="289">
        <f t="shared" ca="1" si="5"/>
        <v>56180879</v>
      </c>
      <c r="AO6" s="289">
        <f t="shared" ca="1" si="5"/>
        <v>56447325</v>
      </c>
      <c r="AP6" s="289">
        <f t="shared" ca="1" si="5"/>
        <v>56625362</v>
      </c>
      <c r="AQ6" s="289">
        <f t="shared" ca="1" si="5"/>
        <v>60574547</v>
      </c>
      <c r="AR6" s="289">
        <f t="shared" ca="1" si="5"/>
        <v>55013536</v>
      </c>
      <c r="AS6" s="289">
        <f t="shared" ca="1" si="7"/>
        <v>55512101</v>
      </c>
      <c r="AT6" s="289">
        <f t="shared" ca="1" si="7"/>
        <v>55788872</v>
      </c>
      <c r="AU6" s="289">
        <f t="shared" ca="1" si="7"/>
        <v>56125507</v>
      </c>
      <c r="AV6" s="307"/>
      <c r="AW6" s="320">
        <f t="shared" ca="1" si="6"/>
        <v>6.1127873207367941E-2</v>
      </c>
      <c r="AX6" s="320">
        <f t="shared" ca="1" si="8"/>
        <v>5.9708513641858918E-2</v>
      </c>
      <c r="AY6" s="320">
        <f t="shared" ca="1" si="9"/>
        <v>0.11223595949737897</v>
      </c>
      <c r="AZ6" s="320">
        <f t="shared" ca="1" si="10"/>
        <v>3.0545174863988001E-2</v>
      </c>
      <c r="BA6" s="307"/>
      <c r="BB6" s="307"/>
      <c r="BC6" s="308" t="str">
        <f ca="1">IFERROR(AO6/#REF!,"")</f>
        <v/>
      </c>
    </row>
    <row r="7" spans="1:55" x14ac:dyDescent="0.35">
      <c r="A7" s="91" t="s">
        <v>8</v>
      </c>
      <c r="B7" s="91" t="s">
        <v>23</v>
      </c>
      <c r="C7" s="372">
        <f t="shared" si="2"/>
        <v>0.6775820671867856</v>
      </c>
      <c r="D7" s="289">
        <f>IFERROR(VLOOKUP($B7,'X1'!$C$3:$R$100,11,FALSE),"")</f>
        <v>24369941</v>
      </c>
      <c r="E7" s="289">
        <f>IFERROR(VLOOKUP($B7,'X2'!$C$3:$T$100,13,FALSE),"")</f>
        <v>38814447</v>
      </c>
      <c r="F7" s="289">
        <f>IFERROR(VLOOKUP($B7,'X3'!$C$3:$T$100,13,FALSE),"")</f>
        <v>40882576</v>
      </c>
      <c r="G7" s="289">
        <f>IFERROR(VLOOKUP($B7,'X4'!$C$3:$T$100,13,FALSE),"")</f>
        <v>45505776</v>
      </c>
      <c r="H7" s="289">
        <f>IFERROR(VLOOKUP(B7,'1'!$C$3:$S$100,13,FALSE),"")</f>
        <v>45777153</v>
      </c>
      <c r="I7" s="289">
        <f>IFERROR(VLOOKUP(B7,'2'!$C$3:$S$100,13,FALSE),"")</f>
        <v>46172471</v>
      </c>
      <c r="J7" s="289">
        <f t="shared" ca="1" si="3"/>
        <v>46459485</v>
      </c>
      <c r="K7" s="289">
        <f t="shared" ca="1" si="3"/>
        <v>47155319</v>
      </c>
      <c r="L7" s="289">
        <f t="shared" ca="1" si="3"/>
        <v>46959288</v>
      </c>
      <c r="M7" s="289">
        <f t="shared" ca="1" si="3"/>
        <v>46100836</v>
      </c>
      <c r="N7" s="289">
        <f t="shared" ca="1" si="3"/>
        <v>46819589</v>
      </c>
      <c r="O7" s="289">
        <f t="shared" ca="1" si="3"/>
        <v>47715491</v>
      </c>
      <c r="P7" s="289">
        <f t="shared" ca="1" si="3"/>
        <v>48539815</v>
      </c>
      <c r="Q7" s="289">
        <f t="shared" ca="1" si="3"/>
        <v>47982447</v>
      </c>
      <c r="R7" s="289">
        <f t="shared" ca="1" si="3"/>
        <v>48645220</v>
      </c>
      <c r="S7" s="289">
        <f t="shared" ca="1" si="3"/>
        <v>49420963</v>
      </c>
      <c r="T7" s="289">
        <f t="shared" ca="1" si="4"/>
        <v>49589295</v>
      </c>
      <c r="U7" s="289">
        <f t="shared" ca="1" si="4"/>
        <v>50582378</v>
      </c>
      <c r="V7" s="289">
        <f t="shared" ca="1" si="4"/>
        <v>51324626</v>
      </c>
      <c r="W7" s="289">
        <f t="shared" ca="1" si="4"/>
        <v>51705336</v>
      </c>
      <c r="X7" s="289">
        <f t="shared" ca="1" si="4"/>
        <v>51407210</v>
      </c>
      <c r="Y7" s="289">
        <f t="shared" ca="1" si="4"/>
        <v>52478964</v>
      </c>
      <c r="Z7" s="289">
        <f t="shared" ca="1" si="4"/>
        <v>52489959</v>
      </c>
      <c r="AA7" s="289">
        <f t="shared" ca="1" si="4"/>
        <v>53341318</v>
      </c>
      <c r="AB7" s="289">
        <f t="shared" ca="1" si="4"/>
        <v>54222425</v>
      </c>
      <c r="AC7" s="289">
        <f t="shared" ca="1" si="4"/>
        <v>55329040</v>
      </c>
      <c r="AD7" s="289">
        <f t="shared" ca="1" si="5"/>
        <v>56420528</v>
      </c>
      <c r="AE7" s="289">
        <f t="shared" ca="1" si="5"/>
        <v>57060996</v>
      </c>
      <c r="AF7" s="289">
        <f t="shared" ca="1" si="5"/>
        <v>57413339</v>
      </c>
      <c r="AG7" s="289">
        <f t="shared" ca="1" si="5"/>
        <v>57563848</v>
      </c>
      <c r="AH7" s="289">
        <f t="shared" ca="1" si="5"/>
        <v>57385960</v>
      </c>
      <c r="AI7" s="289">
        <f t="shared" ca="1" si="5"/>
        <v>57567033</v>
      </c>
      <c r="AJ7" s="289">
        <f t="shared" ca="1" si="5"/>
        <v>57401577</v>
      </c>
      <c r="AK7" s="289">
        <f t="shared" ca="1" si="5"/>
        <v>57401698</v>
      </c>
      <c r="AL7" s="289">
        <f t="shared" ca="1" si="5"/>
        <v>57659948</v>
      </c>
      <c r="AM7" s="289">
        <f t="shared" ca="1" si="5"/>
        <v>58077451</v>
      </c>
      <c r="AN7" s="289">
        <f t="shared" ca="1" si="5"/>
        <v>58499002</v>
      </c>
      <c r="AO7" s="289">
        <f t="shared" ca="1" si="5"/>
        <v>58873044</v>
      </c>
      <c r="AP7" s="289">
        <f t="shared" ca="1" si="5"/>
        <v>59065159</v>
      </c>
      <c r="AQ7" s="289">
        <f t="shared" ca="1" si="5"/>
        <v>59396108</v>
      </c>
      <c r="AR7" s="289">
        <f t="shared" ca="1" si="5"/>
        <v>60036049</v>
      </c>
      <c r="AS7" s="289">
        <f t="shared" ca="1" si="7"/>
        <v>59725343</v>
      </c>
      <c r="AT7" s="289">
        <f t="shared" ca="1" si="7"/>
        <v>59979451</v>
      </c>
      <c r="AU7" s="289">
        <f t="shared" ca="1" si="7"/>
        <v>60242260</v>
      </c>
      <c r="AV7" s="307"/>
      <c r="AW7" s="320">
        <f t="shared" ca="1" si="6"/>
        <v>5.9938669600535892E-2</v>
      </c>
      <c r="AX7" s="320">
        <f t="shared" ca="1" si="8"/>
        <v>0.1035804118940451</v>
      </c>
      <c r="AY7" s="320">
        <f t="shared" ca="1" si="9"/>
        <v>3.1772959360264474E-2</v>
      </c>
      <c r="AZ7" s="320">
        <f t="shared" ca="1" si="10"/>
        <v>4.6471510873245858E-2</v>
      </c>
      <c r="BA7" s="307"/>
      <c r="BB7" s="307"/>
      <c r="BC7" s="308" t="str">
        <f ca="1">IFERROR(AO7/#REF!,"")</f>
        <v/>
      </c>
    </row>
    <row r="8" spans="1:55" x14ac:dyDescent="0.35">
      <c r="A8" s="91" t="s">
        <v>8</v>
      </c>
      <c r="B8" s="91" t="s">
        <v>7</v>
      </c>
      <c r="C8" s="372">
        <f t="shared" si="2"/>
        <v>0.14270511320365986</v>
      </c>
      <c r="D8" s="289">
        <f>IFERROR(VLOOKUP($B8,'X1'!$C$3:$R$100,11,FALSE),"")</f>
        <v>32113096</v>
      </c>
      <c r="E8" s="289">
        <f>IFERROR(VLOOKUP($B8,'X2'!$C$3:$T$100,13,FALSE),"")</f>
        <v>35499961</v>
      </c>
      <c r="F8" s="289">
        <f>IFERROR(VLOOKUP($B8,'X3'!$C$3:$T$100,13,FALSE),"")</f>
        <v>36695799</v>
      </c>
      <c r="G8" s="289">
        <f>IFERROR(VLOOKUP($B8,'X4'!$C$3:$T$100,13,FALSE),"")</f>
        <v>41251570</v>
      </c>
      <c r="H8" s="289">
        <f>IFERROR(VLOOKUP(B8,'1'!$C$3:$S$100,13,FALSE),"")</f>
        <v>41862466</v>
      </c>
      <c r="I8" s="289">
        <f>IFERROR(VLOOKUP(B8,'2'!$C$3:$S$100,13,FALSE),"")</f>
        <v>42444090</v>
      </c>
      <c r="J8" s="289">
        <f t="shared" ca="1" si="3"/>
        <v>43041155</v>
      </c>
      <c r="K8" s="289">
        <f t="shared" ca="1" si="3"/>
        <v>43572256</v>
      </c>
      <c r="L8" s="289">
        <f t="shared" ca="1" si="3"/>
        <v>44236727</v>
      </c>
      <c r="M8" s="289">
        <f t="shared" ca="1" si="3"/>
        <v>45013206</v>
      </c>
      <c r="N8" s="289">
        <f t="shared" ca="1" si="3"/>
        <v>45803977</v>
      </c>
      <c r="O8" s="289">
        <f t="shared" ca="1" si="3"/>
        <v>46582533</v>
      </c>
      <c r="P8" s="289">
        <f t="shared" ca="1" si="3"/>
        <v>47410153</v>
      </c>
      <c r="Q8" s="289">
        <f t="shared" ca="1" si="3"/>
        <v>48032697</v>
      </c>
      <c r="R8" s="289">
        <f t="shared" ca="1" si="3"/>
        <v>48725677</v>
      </c>
      <c r="S8" s="289">
        <f t="shared" ca="1" si="3"/>
        <v>49483219</v>
      </c>
      <c r="T8" s="289">
        <f t="shared" ca="1" si="4"/>
        <v>50135874</v>
      </c>
      <c r="U8" s="289">
        <f t="shared" ca="1" si="4"/>
        <v>50793102</v>
      </c>
      <c r="V8" s="289">
        <f t="shared" ca="1" si="4"/>
        <v>50744860</v>
      </c>
      <c r="W8" s="289">
        <f t="shared" ca="1" si="4"/>
        <v>51126224</v>
      </c>
      <c r="X8" s="289">
        <f t="shared" ca="1" si="4"/>
        <v>51668209</v>
      </c>
      <c r="Y8" s="289">
        <f t="shared" ca="1" si="4"/>
        <v>51038405</v>
      </c>
      <c r="Z8" s="289">
        <f t="shared" ca="1" si="4"/>
        <v>49617036</v>
      </c>
      <c r="AA8" s="289">
        <f t="shared" ca="1" si="4"/>
        <v>51212603</v>
      </c>
      <c r="AB8" s="289">
        <f t="shared" ca="1" si="4"/>
        <v>51919168</v>
      </c>
      <c r="AC8" s="289">
        <f t="shared" ca="1" si="4"/>
        <v>52448484</v>
      </c>
      <c r="AD8" s="289">
        <f t="shared" ca="1" si="5"/>
        <v>52959912</v>
      </c>
      <c r="AE8" s="289">
        <f t="shared" ca="1" si="5"/>
        <v>53330797</v>
      </c>
      <c r="AF8" s="289">
        <f t="shared" ca="1" si="5"/>
        <v>53645998</v>
      </c>
      <c r="AG8" s="289">
        <f t="shared" ca="1" si="5"/>
        <v>54029646</v>
      </c>
      <c r="AH8" s="289">
        <f t="shared" ca="1" si="5"/>
        <v>54675099</v>
      </c>
      <c r="AI8" s="289">
        <f t="shared" ca="1" si="5"/>
        <v>55385752</v>
      </c>
      <c r="AJ8" s="289">
        <f t="shared" ca="1" si="5"/>
        <v>55912530</v>
      </c>
      <c r="AK8" s="289">
        <f t="shared" ca="1" si="5"/>
        <v>56396005</v>
      </c>
      <c r="AL8" s="289">
        <f t="shared" ca="1" si="5"/>
        <v>56762578</v>
      </c>
      <c r="AM8" s="289">
        <f t="shared" ca="1" si="5"/>
        <v>56795898</v>
      </c>
      <c r="AN8" s="289">
        <f t="shared" ca="1" si="5"/>
        <v>57092063</v>
      </c>
      <c r="AO8" s="289">
        <f t="shared" ca="1" si="5"/>
        <v>57605366</v>
      </c>
      <c r="AP8" s="289">
        <f t="shared" ca="1" si="5"/>
        <v>57889333</v>
      </c>
      <c r="AQ8" s="289">
        <f t="shared" ca="1" si="5"/>
        <v>58395284</v>
      </c>
      <c r="AR8" s="289">
        <f t="shared" ca="1" si="5"/>
        <v>58648304</v>
      </c>
      <c r="AS8" s="289">
        <f t="shared" ca="1" si="7"/>
        <v>59172298</v>
      </c>
      <c r="AT8" s="289">
        <f t="shared" ca="1" si="7"/>
        <v>59321831</v>
      </c>
      <c r="AU8" s="289">
        <f t="shared" ca="1" si="7"/>
        <v>59734517</v>
      </c>
      <c r="AV8" s="307"/>
      <c r="AW8" s="320">
        <f t="shared" ca="1" si="6"/>
        <v>5.8928703441401581E-2</v>
      </c>
      <c r="AX8" s="320">
        <f t="shared" ca="1" si="8"/>
        <v>4.3120199919321145E-2</v>
      </c>
      <c r="AY8" s="320">
        <f t="shared" ca="1" si="9"/>
        <v>5.4337657092748293E-2</v>
      </c>
      <c r="AZ8" s="320">
        <f t="shared" ca="1" si="10"/>
        <v>7.8517756696704133E-2</v>
      </c>
      <c r="BA8" s="307"/>
      <c r="BB8" s="307"/>
      <c r="BC8" s="308" t="str">
        <f ca="1">IFERROR(AO8/#REF!,"")</f>
        <v/>
      </c>
    </row>
    <row r="9" spans="1:55" x14ac:dyDescent="0.35">
      <c r="A9" s="91" t="s">
        <v>8</v>
      </c>
      <c r="B9" s="91" t="s">
        <v>27</v>
      </c>
      <c r="C9" s="372">
        <f t="shared" si="2"/>
        <v>0.81953244107262235</v>
      </c>
      <c r="D9" s="289">
        <f>IFERROR(VLOOKUP($B9,'X1'!$C$3:$R$100,11,FALSE),"")</f>
        <v>24403555</v>
      </c>
      <c r="E9" s="289">
        <f>IFERROR(VLOOKUP($B9,'X2'!$C$3:$T$100,13,FALSE),"")</f>
        <v>43402879</v>
      </c>
      <c r="F9" s="289">
        <f>IFERROR(VLOOKUP($B9,'X3'!$C$3:$T$100,13,FALSE),"")</f>
        <v>44403060</v>
      </c>
      <c r="G9" s="289">
        <f>IFERROR(VLOOKUP($B9,'X4'!$C$3:$T$100,13,FALSE),"")</f>
        <v>45303071</v>
      </c>
      <c r="H9" s="289">
        <f>IFERROR(VLOOKUP(B9,'1'!$C$3:$S$100,13,FALSE),"")</f>
        <v>45514858</v>
      </c>
      <c r="I9" s="289">
        <f>IFERROR(VLOOKUP(B9,'2'!$C$3:$S$100,13,FALSE),"")</f>
        <v>45773453</v>
      </c>
      <c r="J9" s="289">
        <f t="shared" ca="1" si="3"/>
        <v>45957631</v>
      </c>
      <c r="K9" s="289">
        <f t="shared" ca="1" si="3"/>
        <v>45677227</v>
      </c>
      <c r="L9" s="289">
        <f t="shared" ca="1" si="3"/>
        <v>45920571</v>
      </c>
      <c r="M9" s="289">
        <f t="shared" ca="1" si="3"/>
        <v>46296504</v>
      </c>
      <c r="N9" s="289">
        <f t="shared" ca="1" si="3"/>
        <v>46524689</v>
      </c>
      <c r="O9" s="289">
        <f t="shared" ca="1" si="3"/>
        <v>45499411</v>
      </c>
      <c r="P9" s="289">
        <f t="shared" ca="1" si="3"/>
        <v>45758496</v>
      </c>
      <c r="Q9" s="289">
        <f t="shared" ca="1" si="3"/>
        <v>45911797</v>
      </c>
      <c r="R9" s="289">
        <f t="shared" ca="1" si="3"/>
        <v>40767384</v>
      </c>
      <c r="S9" s="289">
        <f t="shared" ca="1" si="3"/>
        <v>41052957</v>
      </c>
      <c r="T9" s="289">
        <f t="shared" ca="1" si="4"/>
        <v>41657959</v>
      </c>
      <c r="U9" s="289">
        <f t="shared" ca="1" si="4"/>
        <v>41106028</v>
      </c>
      <c r="V9" s="289">
        <f t="shared" ca="1" si="4"/>
        <v>40691768</v>
      </c>
      <c r="W9" s="289">
        <f t="shared" ca="1" si="4"/>
        <v>41195874</v>
      </c>
      <c r="X9" s="289">
        <f t="shared" ca="1" si="4"/>
        <v>41368381</v>
      </c>
      <c r="Y9" s="289">
        <f t="shared" ca="1" si="4"/>
        <v>41690011</v>
      </c>
      <c r="Z9" s="289">
        <f t="shared" ca="1" si="4"/>
        <v>42024249</v>
      </c>
      <c r="AA9" s="289">
        <f t="shared" ca="1" si="4"/>
        <v>41454165</v>
      </c>
      <c r="AB9" s="289">
        <f t="shared" ca="1" si="4"/>
        <v>40614670</v>
      </c>
      <c r="AC9" s="289">
        <f t="shared" ca="1" si="4"/>
        <v>40790698</v>
      </c>
      <c r="AD9" s="289">
        <f t="shared" ca="1" si="5"/>
        <v>40106166</v>
      </c>
      <c r="AE9" s="289">
        <f t="shared" ca="1" si="5"/>
        <v>40290692</v>
      </c>
      <c r="AF9" s="289">
        <f t="shared" ca="1" si="5"/>
        <v>40196231</v>
      </c>
      <c r="AG9" s="289">
        <f t="shared" ca="1" si="5"/>
        <v>39776588</v>
      </c>
      <c r="AH9" s="289">
        <f t="shared" ca="1" si="5"/>
        <v>40080990</v>
      </c>
      <c r="AI9" s="289">
        <f t="shared" ca="1" si="5"/>
        <v>40132781</v>
      </c>
      <c r="AJ9" s="289">
        <f t="shared" ca="1" si="5"/>
        <v>40411045</v>
      </c>
      <c r="AK9" s="289">
        <f t="shared" ca="1" si="5"/>
        <v>40564087</v>
      </c>
      <c r="AL9" s="289">
        <f t="shared" ca="1" si="5"/>
        <v>40598369</v>
      </c>
      <c r="AM9" s="289">
        <f t="shared" ca="1" si="5"/>
        <v>40877319</v>
      </c>
      <c r="AN9" s="289">
        <f t="shared" ca="1" si="5"/>
        <v>40630988</v>
      </c>
      <c r="AO9" s="289">
        <f t="shared" ca="1" si="5"/>
        <v>40750078</v>
      </c>
      <c r="AP9" s="289">
        <f t="shared" ca="1" si="5"/>
        <v>40818142</v>
      </c>
      <c r="AQ9" s="289">
        <f t="shared" ca="1" si="5"/>
        <v>41015342</v>
      </c>
      <c r="AR9" s="289">
        <f t="shared" ca="1" si="5"/>
        <v>41061227</v>
      </c>
      <c r="AS9" s="289">
        <f t="shared" ca="1" si="7"/>
        <v>41185945</v>
      </c>
      <c r="AT9" s="289">
        <f t="shared" ca="1" si="7"/>
        <v>41109977</v>
      </c>
      <c r="AU9" s="289">
        <f t="shared" ca="1" si="7"/>
        <v>41396462</v>
      </c>
      <c r="AV9" s="307"/>
      <c r="AW9" s="320">
        <f t="shared" ca="1" si="6"/>
        <v>4.1390002063619771E-2</v>
      </c>
      <c r="AX9" s="320">
        <f t="shared" ca="1" si="8"/>
        <v>-2.1972637356838187E-2</v>
      </c>
      <c r="AY9" s="320">
        <f t="shared" ca="1" si="9"/>
        <v>2.1991025241933748E-2</v>
      </c>
      <c r="AZ9" s="320">
        <f t="shared" ca="1" si="10"/>
        <v>3.1487501451743505E-2</v>
      </c>
      <c r="BA9" s="307"/>
      <c r="BB9" s="307"/>
      <c r="BC9" s="308" t="str">
        <f ca="1">IFERROR(AO9/#REF!,"")</f>
        <v/>
      </c>
    </row>
    <row r="10" spans="1:55" x14ac:dyDescent="0.35">
      <c r="A10" s="91" t="s">
        <v>8</v>
      </c>
      <c r="B10" s="91" t="s">
        <v>11</v>
      </c>
      <c r="C10" s="387">
        <f t="shared" si="2"/>
        <v>-2.6859265188113324E-2</v>
      </c>
      <c r="D10" s="289">
        <f>IFERROR(VLOOKUP($B10,'X1'!$C$3:$R$100,11,FALSE),"")</f>
        <v>24487900</v>
      </c>
      <c r="E10" s="289">
        <f>IFERROR(VLOOKUP($B10,'X2'!$C$3:$T$100,13,FALSE),"")</f>
        <v>23143406</v>
      </c>
      <c r="F10" s="289">
        <f>IFERROR(VLOOKUP($B10,'X3'!$C$3:$T$100,13,FALSE),"")</f>
        <v>23830173</v>
      </c>
      <c r="G10" s="289">
        <f>IFERROR(VLOOKUP($B10,'X4'!$C$3:$T$100,13,FALSE),"")</f>
        <v>26733062</v>
      </c>
      <c r="H10" s="289">
        <f>IFERROR(VLOOKUP(B10,'1'!$C$3:$S$100,13,FALSE),"")</f>
        <v>27077052</v>
      </c>
      <c r="I10" s="289">
        <f>IFERROR(VLOOKUP(B10,'2'!$C$3:$S$100,13,FALSE),"")</f>
        <v>27314085</v>
      </c>
      <c r="J10" s="289">
        <f t="shared" ca="1" si="3"/>
        <v>27747647</v>
      </c>
      <c r="K10" s="289">
        <f t="shared" ca="1" si="3"/>
        <v>27912443</v>
      </c>
      <c r="L10" s="289">
        <f t="shared" ca="1" si="3"/>
        <v>28233123</v>
      </c>
      <c r="M10" s="289">
        <f t="shared" ca="1" si="3"/>
        <v>28729313</v>
      </c>
      <c r="N10" s="289">
        <f t="shared" ca="1" si="3"/>
        <v>29034253</v>
      </c>
      <c r="O10" s="289">
        <f t="shared" ca="1" si="3"/>
        <v>28975119</v>
      </c>
      <c r="P10" s="289">
        <f t="shared" ca="1" si="3"/>
        <v>28744562</v>
      </c>
      <c r="Q10" s="289">
        <f t="shared" ca="1" si="3"/>
        <v>27975510</v>
      </c>
      <c r="R10" s="289">
        <f t="shared" ca="1" si="3"/>
        <v>28716921</v>
      </c>
      <c r="S10" s="289">
        <f t="shared" ca="1" si="3"/>
        <v>28759959</v>
      </c>
      <c r="T10" s="289">
        <f t="shared" ca="1" si="4"/>
        <v>28890599</v>
      </c>
      <c r="U10" s="289">
        <f t="shared" ca="1" si="4"/>
        <v>29083053</v>
      </c>
      <c r="V10" s="289">
        <f t="shared" ca="1" si="4"/>
        <v>30241706</v>
      </c>
      <c r="W10" s="289">
        <f t="shared" ca="1" si="4"/>
        <v>30646400</v>
      </c>
      <c r="X10" s="289">
        <f t="shared" ca="1" si="4"/>
        <v>31218025</v>
      </c>
      <c r="Y10" s="289">
        <f t="shared" ca="1" si="4"/>
        <v>31603498</v>
      </c>
      <c r="Z10" s="289">
        <f t="shared" ca="1" si="4"/>
        <v>32205377</v>
      </c>
      <c r="AA10" s="289">
        <f t="shared" ca="1" si="4"/>
        <v>32354482</v>
      </c>
      <c r="AB10" s="289">
        <f t="shared" ca="1" si="4"/>
        <v>31631497</v>
      </c>
      <c r="AC10" s="289">
        <f t="shared" ca="1" si="4"/>
        <v>33329123</v>
      </c>
      <c r="AD10" s="289">
        <f t="shared" ca="1" si="5"/>
        <v>33727730</v>
      </c>
      <c r="AE10" s="289">
        <f t="shared" ca="1" si="5"/>
        <v>34454156</v>
      </c>
      <c r="AF10" s="289">
        <f t="shared" ca="1" si="5"/>
        <v>34349969</v>
      </c>
      <c r="AG10" s="289">
        <f t="shared" ca="1" si="5"/>
        <v>34214339</v>
      </c>
      <c r="AH10" s="289">
        <f t="shared" ca="1" si="5"/>
        <v>34648678</v>
      </c>
      <c r="AI10" s="289">
        <f t="shared" ca="1" si="5"/>
        <v>35129160</v>
      </c>
      <c r="AJ10" s="289">
        <f t="shared" ca="1" si="5"/>
        <v>35813397</v>
      </c>
      <c r="AK10" s="289">
        <f t="shared" ca="1" si="5"/>
        <v>36163344</v>
      </c>
      <c r="AL10" s="289">
        <f t="shared" ca="1" si="5"/>
        <v>36684421</v>
      </c>
      <c r="AM10" s="289">
        <f t="shared" ca="1" si="5"/>
        <v>37304729</v>
      </c>
      <c r="AN10" s="289">
        <f t="shared" ca="1" si="5"/>
        <v>37702660</v>
      </c>
      <c r="AO10" s="289">
        <f t="shared" ca="1" si="5"/>
        <v>38535592</v>
      </c>
      <c r="AP10" s="289">
        <f t="shared" ca="1" si="5"/>
        <v>38956267</v>
      </c>
      <c r="AQ10" s="289">
        <f t="shared" ca="1" si="5"/>
        <v>39115004</v>
      </c>
      <c r="AR10" s="289">
        <f t="shared" ca="1" si="5"/>
        <v>39562869</v>
      </c>
      <c r="AS10" s="289">
        <f t="shared" ca="1" si="7"/>
        <v>39365805</v>
      </c>
      <c r="AT10" s="289">
        <f t="shared" ca="1" si="7"/>
        <v>39342520</v>
      </c>
      <c r="AU10" s="289">
        <f t="shared" ca="1" si="7"/>
        <v>39728245</v>
      </c>
      <c r="AV10" s="307"/>
      <c r="AW10" s="320">
        <f t="shared" ca="1" si="6"/>
        <v>3.9472305174939069E-2</v>
      </c>
      <c r="AX10" s="320">
        <f t="shared" ca="1" si="8"/>
        <v>0.12424806828860802</v>
      </c>
      <c r="AY10" s="320">
        <f t="shared" ca="1" si="9"/>
        <v>0.11346254792314991</v>
      </c>
      <c r="AZ10" s="320">
        <f t="shared" ca="1" si="10"/>
        <v>0.13091929895277876</v>
      </c>
      <c r="BA10" s="307"/>
      <c r="BB10" s="307"/>
      <c r="BC10" s="308" t="str">
        <f ca="1">IFERROR(AO10/#REF!,"")</f>
        <v/>
      </c>
    </row>
    <row r="11" spans="1:55" x14ac:dyDescent="0.35">
      <c r="A11" s="91" t="s">
        <v>8</v>
      </c>
      <c r="B11" s="91" t="s">
        <v>35</v>
      </c>
      <c r="C11" s="372">
        <f t="shared" si="2"/>
        <v>4.1060090789971193E-2</v>
      </c>
      <c r="D11" s="289">
        <f>IFERROR(VLOOKUP($B11,'X1'!$C$3:$R$100,11,FALSE),"")</f>
        <v>40062795</v>
      </c>
      <c r="E11" s="289">
        <f>IFERROR(VLOOKUP($B11,'X2'!$C$3:$T$100,13,FALSE),"")</f>
        <v>40492994</v>
      </c>
      <c r="F11" s="289">
        <f>IFERROR(VLOOKUP($B11,'X3'!$C$3:$T$100,13,FALSE),"")</f>
        <v>41707777</v>
      </c>
      <c r="G11" s="289">
        <f>IFERROR(VLOOKUP($B11,'X4'!$C$3:$T$100,13,FALSE),"")</f>
        <v>44211273</v>
      </c>
      <c r="H11" s="289">
        <f>IFERROR(VLOOKUP(B11,'1'!$C$3:$S$100,13,FALSE),"")</f>
        <v>44500508</v>
      </c>
      <c r="I11" s="289">
        <f>IFERROR(VLOOKUP(B11,'2'!$C$3:$S$100,13,FALSE),"")</f>
        <v>44639149</v>
      </c>
      <c r="J11" s="289">
        <f t="shared" ca="1" si="3"/>
        <v>44856938</v>
      </c>
      <c r="K11" s="289">
        <f t="shared" ca="1" si="3"/>
        <v>44965718</v>
      </c>
      <c r="L11" s="289">
        <f t="shared" ca="1" si="3"/>
        <v>45256890</v>
      </c>
      <c r="M11" s="289">
        <f t="shared" ca="1" si="3"/>
        <v>45402570</v>
      </c>
      <c r="N11" s="289">
        <f t="shared" ca="1" si="3"/>
        <v>45431685</v>
      </c>
      <c r="O11" s="289">
        <f t="shared" ca="1" si="3"/>
        <v>45494860</v>
      </c>
      <c r="P11" s="289">
        <f t="shared" ca="1" si="3"/>
        <v>45593205</v>
      </c>
      <c r="Q11" s="289">
        <f t="shared" ca="1" si="3"/>
        <v>45831608</v>
      </c>
      <c r="R11" s="289">
        <f t="shared" ca="1" si="3"/>
        <v>46304287</v>
      </c>
      <c r="S11" s="289">
        <f t="shared" ca="1" si="3"/>
        <v>46576513</v>
      </c>
      <c r="T11" s="289">
        <f t="shared" ca="1" si="4"/>
        <v>46824899</v>
      </c>
      <c r="U11" s="289">
        <f t="shared" ca="1" si="4"/>
        <v>47251202</v>
      </c>
      <c r="V11" s="289">
        <f t="shared" ca="1" si="4"/>
        <v>47125002</v>
      </c>
      <c r="W11" s="289">
        <f t="shared" ca="1" si="4"/>
        <v>47171065</v>
      </c>
      <c r="X11" s="289">
        <f t="shared" ca="1" si="4"/>
        <v>48458435</v>
      </c>
      <c r="Y11" s="289">
        <f t="shared" ca="1" si="4"/>
        <v>49233971</v>
      </c>
      <c r="Z11" s="289">
        <f t="shared" ca="1" si="4"/>
        <v>49346167</v>
      </c>
      <c r="AA11" s="289">
        <f t="shared" ca="1" si="4"/>
        <v>49686011</v>
      </c>
      <c r="AB11" s="289">
        <f t="shared" ca="1" si="4"/>
        <v>49643403</v>
      </c>
      <c r="AC11" s="289">
        <f t="shared" ca="1" si="4"/>
        <v>49755371</v>
      </c>
      <c r="AD11" s="289">
        <f t="shared" ca="1" si="5"/>
        <v>48665137</v>
      </c>
      <c r="AE11" s="289">
        <f t="shared" ca="1" si="5"/>
        <v>47055120</v>
      </c>
      <c r="AF11" s="289">
        <f t="shared" ca="1" si="5"/>
        <v>47396297</v>
      </c>
      <c r="AG11" s="289">
        <f t="shared" ca="1" si="5"/>
        <v>46297797</v>
      </c>
      <c r="AH11" s="289">
        <f t="shared" ca="1" si="5"/>
        <v>45315703</v>
      </c>
      <c r="AI11" s="289">
        <f t="shared" ca="1" si="5"/>
        <v>45111110</v>
      </c>
      <c r="AJ11" s="289">
        <f t="shared" ca="1" si="5"/>
        <v>44929324</v>
      </c>
      <c r="AK11" s="289">
        <f t="shared" ca="1" si="5"/>
        <v>44779517</v>
      </c>
      <c r="AL11" s="289">
        <f t="shared" ca="1" si="5"/>
        <v>41126319</v>
      </c>
      <c r="AM11" s="289">
        <f t="shared" ca="1" si="5"/>
        <v>40503878</v>
      </c>
      <c r="AN11" s="289">
        <f t="shared" ca="1" si="5"/>
        <v>40001095</v>
      </c>
      <c r="AO11" s="289">
        <f t="shared" ca="1" si="5"/>
        <v>39458415</v>
      </c>
      <c r="AP11" s="289">
        <f t="shared" ca="1" si="5"/>
        <v>39250483</v>
      </c>
      <c r="AQ11" s="289">
        <f t="shared" ca="1" si="5"/>
        <v>38747535</v>
      </c>
      <c r="AR11" s="289">
        <f t="shared" ca="1" si="5"/>
        <v>36546639</v>
      </c>
      <c r="AS11" s="289">
        <f t="shared" ca="1" si="7"/>
        <v>36493906</v>
      </c>
      <c r="AT11" s="289">
        <f t="shared" ca="1" si="7"/>
        <v>36540630</v>
      </c>
      <c r="AU11" s="289">
        <f t="shared" ca="1" si="7"/>
        <v>37409291</v>
      </c>
      <c r="AV11" s="307"/>
      <c r="AW11" s="320">
        <f t="shared" ca="1" si="6"/>
        <v>3.9101479480780132E-2</v>
      </c>
      <c r="AX11" s="320">
        <f t="shared" ca="1" si="8"/>
        <v>-2.4579686721086791E-3</v>
      </c>
      <c r="AY11" s="320">
        <f t="shared" ca="1" si="9"/>
        <v>-0.14106447391784416</v>
      </c>
      <c r="AZ11" s="320">
        <f t="shared" ca="1" si="10"/>
        <v>-0.1707299820376843</v>
      </c>
      <c r="BA11" s="307"/>
      <c r="BB11" s="307"/>
      <c r="BC11" s="308" t="str">
        <f ca="1">IFERROR(AO11/#REF!,"")</f>
        <v/>
      </c>
    </row>
    <row r="12" spans="1:55" x14ac:dyDescent="0.35">
      <c r="A12" s="91" t="s">
        <v>8</v>
      </c>
      <c r="B12" s="91" t="s">
        <v>13</v>
      </c>
      <c r="C12" s="372">
        <f t="shared" si="2"/>
        <v>0.19188065987023428</v>
      </c>
      <c r="D12" s="289">
        <f>IFERROR(VLOOKUP($B12,'X1'!$C$3:$R$100,11,FALSE),"")</f>
        <v>14948333</v>
      </c>
      <c r="E12" s="289">
        <f>IFERROR(VLOOKUP($B12,'X2'!$C$3:$T$100,13,FALSE),"")</f>
        <v>16785762</v>
      </c>
      <c r="F12" s="289">
        <f>IFERROR(VLOOKUP($B12,'X3'!$C$3:$T$100,13,FALSE),"")</f>
        <v>17816629</v>
      </c>
      <c r="G12" s="289">
        <f>IFERROR(VLOOKUP($B12,'X4'!$C$3:$T$100,13,FALSE),"")</f>
        <v>21988406</v>
      </c>
      <c r="H12" s="289">
        <f>IFERROR(VLOOKUP(B12,'1'!$C$3:$S$100,13,FALSE),"")</f>
        <v>22536678</v>
      </c>
      <c r="I12" s="289">
        <f>IFERROR(VLOOKUP(B12,'2'!$C$3:$S$100,13,FALSE),"")</f>
        <v>23059908</v>
      </c>
      <c r="J12" s="289">
        <f t="shared" ca="1" si="3"/>
        <v>23530754</v>
      </c>
      <c r="K12" s="289">
        <f t="shared" ca="1" si="3"/>
        <v>23883034</v>
      </c>
      <c r="L12" s="289">
        <f t="shared" ca="1" si="3"/>
        <v>24228289</v>
      </c>
      <c r="M12" s="289">
        <f t="shared" ca="1" si="3"/>
        <v>24587521</v>
      </c>
      <c r="N12" s="289">
        <f t="shared" ca="1" si="3"/>
        <v>24983429</v>
      </c>
      <c r="O12" s="289">
        <f t="shared" ca="1" si="3"/>
        <v>25526683</v>
      </c>
      <c r="P12" s="289">
        <f t="shared" ca="1" si="3"/>
        <v>25797993</v>
      </c>
      <c r="Q12" s="289">
        <f t="shared" ca="1" si="3"/>
        <v>26089134</v>
      </c>
      <c r="R12" s="289">
        <f t="shared" ca="1" si="3"/>
        <v>26514365</v>
      </c>
      <c r="S12" s="289">
        <f t="shared" ca="1" si="3"/>
        <v>27097025</v>
      </c>
      <c r="T12" s="289">
        <f t="shared" ca="1" si="4"/>
        <v>27626811</v>
      </c>
      <c r="U12" s="289">
        <f t="shared" ca="1" si="4"/>
        <v>28037247</v>
      </c>
      <c r="V12" s="289">
        <f t="shared" ca="1" si="4"/>
        <v>28291903</v>
      </c>
      <c r="W12" s="289">
        <f t="shared" ca="1" si="4"/>
        <v>28656273</v>
      </c>
      <c r="X12" s="289">
        <f t="shared" ca="1" si="4"/>
        <v>29126232</v>
      </c>
      <c r="Y12" s="289">
        <f t="shared" ca="1" si="4"/>
        <v>29407660</v>
      </c>
      <c r="Z12" s="289">
        <f t="shared" ca="1" si="4"/>
        <v>29656410</v>
      </c>
      <c r="AA12" s="289">
        <f t="shared" ca="1" si="4"/>
        <v>30106574</v>
      </c>
      <c r="AB12" s="289">
        <f t="shared" ca="1" si="4"/>
        <v>30641864</v>
      </c>
      <c r="AC12" s="289">
        <f t="shared" ca="1" si="4"/>
        <v>31219431</v>
      </c>
      <c r="AD12" s="289">
        <f t="shared" ca="1" si="5"/>
        <v>31786794</v>
      </c>
      <c r="AE12" s="289">
        <f t="shared" ca="1" si="5"/>
        <v>32424605</v>
      </c>
      <c r="AF12" s="289">
        <f t="shared" ca="1" si="5"/>
        <v>32961383</v>
      </c>
      <c r="AG12" s="289">
        <f t="shared" ca="1" si="5"/>
        <v>33603903</v>
      </c>
      <c r="AH12" s="289">
        <f t="shared" ca="1" si="5"/>
        <v>34269936</v>
      </c>
      <c r="AI12" s="289">
        <f t="shared" ca="1" si="5"/>
        <v>34607507</v>
      </c>
      <c r="AJ12" s="289">
        <f t="shared" ca="1" si="5"/>
        <v>34461860</v>
      </c>
      <c r="AK12" s="289">
        <f t="shared" ca="1" si="5"/>
        <v>34427656</v>
      </c>
      <c r="AL12" s="289">
        <f t="shared" ca="1" si="5"/>
        <v>34441642</v>
      </c>
      <c r="AM12" s="289">
        <f t="shared" ca="1" si="5"/>
        <v>34536908</v>
      </c>
      <c r="AN12" s="289">
        <f t="shared" ca="1" si="5"/>
        <v>34608869</v>
      </c>
      <c r="AO12" s="289">
        <f t="shared" ca="1" si="5"/>
        <v>34762324</v>
      </c>
      <c r="AP12" s="289">
        <f t="shared" ca="1" si="5"/>
        <v>34856409</v>
      </c>
      <c r="AQ12" s="289">
        <f t="shared" ca="1" si="5"/>
        <v>34694454</v>
      </c>
      <c r="AR12" s="289">
        <f t="shared" ca="1" si="5"/>
        <v>34856978</v>
      </c>
      <c r="AS12" s="289">
        <f t="shared" ca="1" si="7"/>
        <v>34962935</v>
      </c>
      <c r="AT12" s="289">
        <f t="shared" ca="1" si="7"/>
        <v>35081424</v>
      </c>
      <c r="AU12" s="289">
        <f t="shared" ca="1" si="7"/>
        <v>35239467</v>
      </c>
      <c r="AV12" s="307"/>
      <c r="AW12" s="320">
        <f t="shared" ca="1" si="6"/>
        <v>3.5011375076578935E-2</v>
      </c>
      <c r="AX12" s="320">
        <f t="shared" ca="1" si="8"/>
        <v>0.13150112019103122</v>
      </c>
      <c r="AY12" s="320">
        <f t="shared" ca="1" si="9"/>
        <v>2.5123739771257814E-3</v>
      </c>
      <c r="AZ12" s="320">
        <f t="shared" ca="1" si="10"/>
        <v>1.8260777928904348E-2</v>
      </c>
      <c r="BA12" s="307"/>
      <c r="BB12" s="307"/>
      <c r="BC12" s="308" t="str">
        <f ca="1">IFERROR(AO12/#REF!,"")</f>
        <v/>
      </c>
    </row>
    <row r="13" spans="1:55" x14ac:dyDescent="0.35">
      <c r="A13" s="91" t="s">
        <v>8</v>
      </c>
      <c r="B13" s="91" t="s">
        <v>31</v>
      </c>
      <c r="C13" s="372">
        <f t="shared" si="2"/>
        <v>0.71561213699427428</v>
      </c>
      <c r="D13" s="289">
        <f>IFERROR(VLOOKUP($B13,'X1'!$C$3:$R$100,11,FALSE),"")</f>
        <v>14727798</v>
      </c>
      <c r="E13" s="289">
        <f>IFERROR(VLOOKUP($B13,'X2'!$C$3:$T$100,13,FALSE),"")</f>
        <v>23447077</v>
      </c>
      <c r="F13" s="289">
        <f>IFERROR(VLOOKUP($B13,'X3'!$C$3:$T$100,13,FALSE),"")</f>
        <v>25267189</v>
      </c>
      <c r="G13" s="289">
        <f>IFERROR(VLOOKUP($B13,'X4'!$C$3:$T$100,13,FALSE),"")</f>
        <v>26451346</v>
      </c>
      <c r="H13" s="289">
        <f>IFERROR(VLOOKUP(B13,'1'!$C$3:$S$100,13,FALSE),"")</f>
        <v>26592618</v>
      </c>
      <c r="I13" s="289">
        <f>IFERROR(VLOOKUP(B13,'2'!$C$3:$S$100,13,FALSE),"")</f>
        <v>26745992</v>
      </c>
      <c r="J13" s="289">
        <f t="shared" ca="1" si="3"/>
        <v>26961021</v>
      </c>
      <c r="K13" s="289">
        <f t="shared" ca="1" si="3"/>
        <v>27095159</v>
      </c>
      <c r="L13" s="289">
        <f t="shared" ca="1" si="3"/>
        <v>27241274</v>
      </c>
      <c r="M13" s="289">
        <f t="shared" ca="1" si="3"/>
        <v>27703669</v>
      </c>
      <c r="N13" s="289">
        <f t="shared" ca="1" si="3"/>
        <v>28168095</v>
      </c>
      <c r="O13" s="289">
        <f t="shared" ca="1" si="3"/>
        <v>28371703</v>
      </c>
      <c r="P13" s="289">
        <f t="shared" ca="1" si="3"/>
        <v>28656557</v>
      </c>
      <c r="Q13" s="289">
        <f t="shared" ca="1" si="3"/>
        <v>28816092</v>
      </c>
      <c r="R13" s="289">
        <f t="shared" ca="1" si="3"/>
        <v>28928653</v>
      </c>
      <c r="S13" s="289">
        <f t="shared" ca="1" si="3"/>
        <v>29316010</v>
      </c>
      <c r="T13" s="289">
        <f t="shared" ca="1" si="4"/>
        <v>29042234</v>
      </c>
      <c r="U13" s="289">
        <f t="shared" ca="1" si="4"/>
        <v>31055145</v>
      </c>
      <c r="V13" s="289">
        <f t="shared" ca="1" si="4"/>
        <v>31414438</v>
      </c>
      <c r="W13" s="289">
        <f t="shared" ca="1" si="4"/>
        <v>31850981</v>
      </c>
      <c r="X13" s="289">
        <f t="shared" ca="1" si="4"/>
        <v>32000371</v>
      </c>
      <c r="Y13" s="289">
        <f t="shared" ca="1" si="4"/>
        <v>32286911</v>
      </c>
      <c r="Z13" s="289">
        <f t="shared" ca="1" si="4"/>
        <v>32615297</v>
      </c>
      <c r="AA13" s="289">
        <f t="shared" ca="1" si="4"/>
        <v>33122868</v>
      </c>
      <c r="AB13" s="289">
        <f t="shared" ca="1" si="4"/>
        <v>33151076</v>
      </c>
      <c r="AC13" s="289">
        <f t="shared" ca="1" si="4"/>
        <v>33037570</v>
      </c>
      <c r="AD13" s="289">
        <f t="shared" ca="1" si="5"/>
        <v>33303082</v>
      </c>
      <c r="AE13" s="289">
        <f t="shared" ca="1" si="5"/>
        <v>32155601</v>
      </c>
      <c r="AF13" s="289">
        <f t="shared" ca="1" si="5"/>
        <v>32192588</v>
      </c>
      <c r="AG13" s="289">
        <f t="shared" ca="1" si="5"/>
        <v>32243209</v>
      </c>
      <c r="AH13" s="289">
        <f t="shared" ca="1" si="5"/>
        <v>32269734</v>
      </c>
      <c r="AI13" s="289">
        <f t="shared" ca="1" si="5"/>
        <v>32289290</v>
      </c>
      <c r="AJ13" s="289">
        <f t="shared" ca="1" si="5"/>
        <v>32302570</v>
      </c>
      <c r="AK13" s="289">
        <f t="shared" ca="1" si="5"/>
        <v>32356053</v>
      </c>
      <c r="AL13" s="289">
        <f t="shared" ca="1" si="5"/>
        <v>32475638</v>
      </c>
      <c r="AM13" s="289">
        <f t="shared" ca="1" si="5"/>
        <v>32568181</v>
      </c>
      <c r="AN13" s="289">
        <f t="shared" ca="1" si="5"/>
        <v>32680016</v>
      </c>
      <c r="AO13" s="289">
        <f t="shared" ca="1" si="5"/>
        <v>32899596</v>
      </c>
      <c r="AP13" s="289">
        <f t="shared" ca="1" si="5"/>
        <v>32975066</v>
      </c>
      <c r="AQ13" s="289">
        <f t="shared" ca="1" si="5"/>
        <v>33020751</v>
      </c>
      <c r="AR13" s="289">
        <f t="shared" ca="1" si="5"/>
        <v>33140182</v>
      </c>
      <c r="AS13" s="289">
        <f t="shared" ca="1" si="7"/>
        <v>33235299</v>
      </c>
      <c r="AT13" s="289">
        <f t="shared" ca="1" si="7"/>
        <v>33355982</v>
      </c>
      <c r="AU13" s="289">
        <f t="shared" ca="1" si="7"/>
        <v>33490148</v>
      </c>
      <c r="AV13" s="307"/>
      <c r="AW13" s="320">
        <f t="shared" ca="1" si="6"/>
        <v>3.3322383415266284E-2</v>
      </c>
      <c r="AX13" s="320">
        <f t="shared" ca="1" si="8"/>
        <v>9.5639126468349822E-3</v>
      </c>
      <c r="AY13" s="320">
        <f t="shared" ca="1" si="9"/>
        <v>2.2653362771370977E-2</v>
      </c>
      <c r="AZ13" s="320">
        <f t="shared" ca="1" si="10"/>
        <v>3.719059787316481E-2</v>
      </c>
      <c r="BA13" s="307"/>
      <c r="BB13" s="307"/>
      <c r="BC13" s="308" t="str">
        <f ca="1">IFERROR(AO13/#REF!,"")</f>
        <v/>
      </c>
    </row>
    <row r="14" spans="1:55" x14ac:dyDescent="0.35">
      <c r="A14" s="91" t="s">
        <v>8</v>
      </c>
      <c r="B14" s="91" t="s">
        <v>10</v>
      </c>
      <c r="C14" s="387">
        <f t="shared" si="2"/>
        <v>-0.15376795939929344</v>
      </c>
      <c r="D14" s="289">
        <f>IFERROR(VLOOKUP($B14,'X1'!$C$3:$R$100,11,FALSE),"")</f>
        <v>46088262</v>
      </c>
      <c r="E14" s="289">
        <f>IFERROR(VLOOKUP($B14,'X2'!$C$3:$T$100,13,FALSE),"")</f>
        <v>45379093</v>
      </c>
      <c r="F14" s="289">
        <f>IFERROR(VLOOKUP($B14,'X3'!$C$3:$T$100,13,FALSE),"")</f>
        <v>39001364</v>
      </c>
      <c r="G14" s="289">
        <f>IFERROR(VLOOKUP($B14,'X4'!$C$3:$T$100,13,FALSE),"")</f>
        <v>36799120</v>
      </c>
      <c r="H14" s="289">
        <f>IFERROR(VLOOKUP(B14,'1'!$C$3:$S$100,13,FALSE),"")</f>
        <v>36787344</v>
      </c>
      <c r="I14" s="289">
        <f>IFERROR(VLOOKUP(B14,'2'!$C$3:$S$100,13,FALSE),"")</f>
        <v>36654493</v>
      </c>
      <c r="J14" s="289">
        <f t="shared" ref="J14:S29" ca="1" si="11">IFERROR(VLOOKUP($B14,INDIRECT("'" &amp; J$2 &amp; "'!$C$3:$R$100"),9,FALSE),"")</f>
        <v>36655920</v>
      </c>
      <c r="K14" s="289">
        <f t="shared" ca="1" si="11"/>
        <v>36751248</v>
      </c>
      <c r="L14" s="289">
        <f t="shared" ca="1" si="11"/>
        <v>36983226</v>
      </c>
      <c r="M14" s="289">
        <f t="shared" ca="1" si="11"/>
        <v>36545077</v>
      </c>
      <c r="N14" s="289">
        <f t="shared" ca="1" si="11"/>
        <v>35712273</v>
      </c>
      <c r="O14" s="289">
        <f t="shared" ca="1" si="11"/>
        <v>35594187</v>
      </c>
      <c r="P14" s="289">
        <f t="shared" ca="1" si="11"/>
        <v>35633467</v>
      </c>
      <c r="Q14" s="289">
        <f t="shared" ca="1" si="11"/>
        <v>35709144</v>
      </c>
      <c r="R14" s="289">
        <f t="shared" ca="1" si="11"/>
        <v>35813731</v>
      </c>
      <c r="S14" s="289">
        <f t="shared" ca="1" si="11"/>
        <v>32505167</v>
      </c>
      <c r="T14" s="289">
        <f t="shared" ref="T14:AC29" ca="1" si="12">IFERROR(VLOOKUP($B14,INDIRECT("'" &amp; T$2 &amp; "'!$C$3:$R$100"),9,FALSE),"")</f>
        <v>32681104</v>
      </c>
      <c r="U14" s="289">
        <f t="shared" ca="1" si="12"/>
        <v>32622979</v>
      </c>
      <c r="V14" s="289">
        <f t="shared" ca="1" si="12"/>
        <v>32750633</v>
      </c>
      <c r="W14" s="289">
        <f t="shared" ca="1" si="12"/>
        <v>32604496</v>
      </c>
      <c r="X14" s="289">
        <f t="shared" ca="1" si="12"/>
        <v>32635119</v>
      </c>
      <c r="Y14" s="289">
        <f t="shared" ca="1" si="12"/>
        <v>32592862</v>
      </c>
      <c r="Z14" s="289">
        <f t="shared" ca="1" si="12"/>
        <v>32367490</v>
      </c>
      <c r="AA14" s="289">
        <f t="shared" ca="1" si="12"/>
        <v>32510075</v>
      </c>
      <c r="AB14" s="289">
        <f t="shared" ca="1" si="12"/>
        <v>32606520</v>
      </c>
      <c r="AC14" s="289">
        <f t="shared" ca="1" si="12"/>
        <v>32816106</v>
      </c>
      <c r="AD14" s="289">
        <f t="shared" ref="AD14:AR35" ca="1" si="13">IFERROR(VLOOKUP($B14,INDIRECT("'" &amp; AD$2 &amp; "'!$C$3:$R$100"),9,FALSE),"")</f>
        <v>32501109</v>
      </c>
      <c r="AE14" s="289">
        <f t="shared" ca="1" si="13"/>
        <v>32481406</v>
      </c>
      <c r="AF14" s="289">
        <f t="shared" ca="1" si="13"/>
        <v>32435823</v>
      </c>
      <c r="AG14" s="289">
        <f t="shared" ca="1" si="13"/>
        <v>32321045</v>
      </c>
      <c r="AH14" s="289">
        <f t="shared" ca="1" si="13"/>
        <v>32311395</v>
      </c>
      <c r="AI14" s="289">
        <f t="shared" ca="1" si="13"/>
        <v>32216763</v>
      </c>
      <c r="AJ14" s="289">
        <f t="shared" ca="1" si="13"/>
        <v>32215894</v>
      </c>
      <c r="AK14" s="289">
        <f t="shared" ca="1" si="13"/>
        <v>32064590</v>
      </c>
      <c r="AL14" s="289">
        <f t="shared" ca="1" si="13"/>
        <v>32171188</v>
      </c>
      <c r="AM14" s="289">
        <f t="shared" ca="1" si="13"/>
        <v>32047827</v>
      </c>
      <c r="AN14" s="289">
        <f t="shared" ca="1" si="13"/>
        <v>31972238</v>
      </c>
      <c r="AO14" s="289">
        <f t="shared" ca="1" si="13"/>
        <v>34156827</v>
      </c>
      <c r="AP14" s="289">
        <f t="shared" ca="1" si="13"/>
        <v>31734549</v>
      </c>
      <c r="AQ14" s="289">
        <f t="shared" ca="1" si="13"/>
        <v>31819602</v>
      </c>
      <c r="AR14" s="289">
        <f t="shared" ca="1" si="5"/>
        <v>31847642</v>
      </c>
      <c r="AS14" s="289">
        <f t="shared" ca="1" si="7"/>
        <v>31894841</v>
      </c>
      <c r="AT14" s="289">
        <f t="shared" ca="1" si="7"/>
        <v>31751667</v>
      </c>
      <c r="AU14" s="289">
        <f t="shared" ca="1" si="7"/>
        <v>31797792</v>
      </c>
      <c r="AV14" s="307"/>
      <c r="AW14" s="320">
        <f t="shared" ca="1" si="6"/>
        <v>3.2110262360937038E-2</v>
      </c>
      <c r="AX14" s="320">
        <f t="shared" ca="1" si="8"/>
        <v>-3.7752462114427621E-3</v>
      </c>
      <c r="AY14" s="320">
        <f t="shared" ca="1" si="9"/>
        <v>-1.2327774829519633E-2</v>
      </c>
      <c r="AZ14" s="320">
        <f t="shared" ca="1" si="10"/>
        <v>-1.3004751594690056E-2</v>
      </c>
      <c r="BA14" s="307"/>
      <c r="BB14" s="307"/>
      <c r="BC14" s="308" t="str">
        <f ca="1">IFERROR(AO14/#REF!,"")</f>
        <v/>
      </c>
    </row>
    <row r="15" spans="1:55" x14ac:dyDescent="0.35">
      <c r="A15" s="91" t="s">
        <v>8</v>
      </c>
      <c r="B15" s="112" t="s">
        <v>69</v>
      </c>
      <c r="C15" s="372">
        <f t="shared" si="2"/>
        <v>0.10862231340273265</v>
      </c>
      <c r="D15" s="289">
        <f>IFERROR(VLOOKUP($B15,'X1'!$C$3:$R$100,11,FALSE),"")</f>
        <v>57530813</v>
      </c>
      <c r="E15" s="289">
        <f>IFERROR(VLOOKUP($B15,'X2'!$C$3:$T$100,13,FALSE),"")</f>
        <v>62270786</v>
      </c>
      <c r="F15" s="289">
        <f>IFERROR(VLOOKUP($B15,'X3'!$C$3:$T$100,13,FALSE),"")</f>
        <v>63779943</v>
      </c>
      <c r="G15" s="289">
        <f>IFERROR(VLOOKUP($B15,'X4'!$C$3:$T$100,13,FALSE),"")</f>
        <v>69680593</v>
      </c>
      <c r="H15" s="289">
        <f>IFERROR(VLOOKUP(B15,'1'!$C$3:$S$100,13,FALSE),"")</f>
        <v>66171234</v>
      </c>
      <c r="I15" s="289">
        <f>IFERROR(VLOOKUP(B15,'2'!$C$3:$S$100,13,FALSE),"")</f>
        <v>61140286</v>
      </c>
      <c r="J15" s="289">
        <f t="shared" ca="1" si="11"/>
        <v>36619887</v>
      </c>
      <c r="K15" s="289">
        <f t="shared" ca="1" si="11"/>
        <v>36856402</v>
      </c>
      <c r="L15" s="289">
        <f t="shared" ca="1" si="11"/>
        <v>37013451</v>
      </c>
      <c r="M15" s="289">
        <f t="shared" ca="1" si="11"/>
        <v>37239918</v>
      </c>
      <c r="N15" s="289">
        <f t="shared" ca="1" si="11"/>
        <v>38074943</v>
      </c>
      <c r="O15" s="289">
        <f t="shared" ca="1" si="11"/>
        <v>37559643</v>
      </c>
      <c r="P15" s="289">
        <f t="shared" ca="1" si="11"/>
        <v>37703540</v>
      </c>
      <c r="Q15" s="289">
        <f t="shared" ca="1" si="11"/>
        <v>37800341</v>
      </c>
      <c r="R15" s="289">
        <f t="shared" ca="1" si="11"/>
        <v>37865011</v>
      </c>
      <c r="S15" s="289">
        <f t="shared" ca="1" si="11"/>
        <v>37783416</v>
      </c>
      <c r="T15" s="289">
        <f t="shared" ca="1" si="12"/>
        <v>37850239</v>
      </c>
      <c r="U15" s="289">
        <f t="shared" ca="1" si="12"/>
        <v>37907439</v>
      </c>
      <c r="V15" s="289">
        <f t="shared" ca="1" si="12"/>
        <v>37946000</v>
      </c>
      <c r="W15" s="289">
        <f t="shared" ca="1" si="12"/>
        <v>38022928</v>
      </c>
      <c r="X15" s="289">
        <f t="shared" ca="1" si="12"/>
        <v>38085853</v>
      </c>
      <c r="Y15" s="289">
        <f t="shared" ca="1" si="12"/>
        <v>38194741</v>
      </c>
      <c r="Z15" s="289">
        <f t="shared" ca="1" si="12"/>
        <v>32116534</v>
      </c>
      <c r="AA15" s="289">
        <f t="shared" ca="1" si="12"/>
        <v>32155273</v>
      </c>
      <c r="AB15" s="289">
        <f t="shared" ca="1" si="12"/>
        <v>32186420</v>
      </c>
      <c r="AC15" s="289">
        <f t="shared" ca="1" si="12"/>
        <v>32218748</v>
      </c>
      <c r="AD15" s="289">
        <f t="shared" ca="1" si="13"/>
        <v>32249647</v>
      </c>
      <c r="AE15" s="289">
        <f t="shared" ca="1" si="13"/>
        <v>32303762</v>
      </c>
      <c r="AF15" s="289">
        <f t="shared" ca="1" si="13"/>
        <v>32348692</v>
      </c>
      <c r="AG15" s="289">
        <f t="shared" ca="1" si="13"/>
        <v>32326389</v>
      </c>
      <c r="AH15" s="289">
        <f t="shared" ca="1" si="13"/>
        <v>32299494</v>
      </c>
      <c r="AI15" s="289">
        <f t="shared" ca="1" si="13"/>
        <v>32285282</v>
      </c>
      <c r="AJ15" s="289">
        <f t="shared" ca="1" si="13"/>
        <v>32278975</v>
      </c>
      <c r="AK15" s="289">
        <f t="shared" ca="1" si="13"/>
        <v>32264225</v>
      </c>
      <c r="AL15" s="289">
        <f t="shared" ca="1" si="13"/>
        <v>30620714</v>
      </c>
      <c r="AM15" s="289">
        <f t="shared" ca="1" si="13"/>
        <v>30616951</v>
      </c>
      <c r="AN15" s="289">
        <f t="shared" ca="1" si="13"/>
        <v>30614013</v>
      </c>
      <c r="AO15" s="289">
        <f t="shared" ca="1" si="13"/>
        <v>30610727</v>
      </c>
      <c r="AP15" s="289">
        <f t="shared" ca="1" si="13"/>
        <v>30608105</v>
      </c>
      <c r="AQ15" s="289">
        <f t="shared" ca="1" si="13"/>
        <v>30605276</v>
      </c>
      <c r="AR15" s="289">
        <f t="shared" ca="1" si="5"/>
        <v>30602679</v>
      </c>
      <c r="AS15" s="289">
        <f t="shared" ca="1" si="7"/>
        <v>30599828</v>
      </c>
      <c r="AT15" s="289">
        <f t="shared" ca="1" si="7"/>
        <v>30596105</v>
      </c>
      <c r="AU15" s="289">
        <f t="shared" ca="1" si="7"/>
        <v>30593306</v>
      </c>
      <c r="AV15" s="307"/>
      <c r="AW15" s="320">
        <f t="shared" ca="1" si="6"/>
        <v>3.0884843939559318E-2</v>
      </c>
      <c r="AX15" s="320">
        <f t="shared" ca="1" si="8"/>
        <v>-0.15041361359651206</v>
      </c>
      <c r="AY15" s="320">
        <f t="shared" ca="1" si="9"/>
        <v>-5.2036280804361512E-2</v>
      </c>
      <c r="AZ15" s="320">
        <f t="shared" ca="1" si="10"/>
        <v>-5.2407037980959914E-2</v>
      </c>
      <c r="BA15" s="307"/>
      <c r="BB15" s="307"/>
      <c r="BC15" s="308" t="str">
        <f ca="1">IFERROR(AO15/#REF!,"")</f>
        <v/>
      </c>
    </row>
    <row r="16" spans="1:55" x14ac:dyDescent="0.35">
      <c r="A16" s="91" t="s">
        <v>8</v>
      </c>
      <c r="B16" s="1" t="s">
        <v>97</v>
      </c>
      <c r="C16" s="372"/>
      <c r="D16" s="289">
        <f>IFERROR(VLOOKUP($B16,'X1'!$C$3:$R$100,11,FALSE),"")</f>
        <v>9311730</v>
      </c>
      <c r="E16" s="289" t="str">
        <f>IFERROR(VLOOKUP($B16,'X2'!$C$3:$T$100,13,FALSE),"")</f>
        <v/>
      </c>
      <c r="F16" s="289" t="str">
        <f>IFERROR(VLOOKUP($B16,'X3'!$C$3:$T$100,13,FALSE),"")</f>
        <v/>
      </c>
      <c r="G16" s="289" t="str">
        <f>IFERROR(VLOOKUP($B16,'X4'!$C$3:$T$100,13,FALSE),"")</f>
        <v/>
      </c>
      <c r="H16" s="289"/>
      <c r="I16" s="289"/>
      <c r="J16" s="289"/>
      <c r="K16" s="289"/>
      <c r="L16" s="289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307"/>
      <c r="AW16" s="320"/>
      <c r="AX16" s="320"/>
      <c r="AY16" s="320"/>
      <c r="AZ16" s="320" t="e">
        <f t="shared" si="10"/>
        <v>#DIV/0!</v>
      </c>
      <c r="BA16" s="307"/>
      <c r="BB16" s="307"/>
      <c r="BC16" s="308"/>
    </row>
    <row r="17" spans="1:55" x14ac:dyDescent="0.35">
      <c r="A17" s="91" t="s">
        <v>8</v>
      </c>
      <c r="B17" s="1" t="s">
        <v>98</v>
      </c>
      <c r="C17" s="372"/>
      <c r="D17" s="289">
        <f>IFERROR(VLOOKUP($B17,'X1'!$C$3:$R$100,11,FALSE),"")</f>
        <v>9871132</v>
      </c>
      <c r="E17" s="289" t="str">
        <f>IFERROR(VLOOKUP($B17,'X2'!$C$3:$T$100,13,FALSE),"")</f>
        <v/>
      </c>
      <c r="F17" s="289" t="str">
        <f>IFERROR(VLOOKUP($B17,'X3'!$C$3:$T$100,13,FALSE),"")</f>
        <v/>
      </c>
      <c r="G17" s="289" t="str">
        <f>IFERROR(VLOOKUP($B17,'X4'!$C$3:$T$100,13,FALSE),"")</f>
        <v/>
      </c>
      <c r="H17" s="289"/>
      <c r="I17" s="289"/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89"/>
      <c r="AV17" s="307"/>
      <c r="AW17" s="320"/>
      <c r="AX17" s="320"/>
      <c r="AY17" s="320"/>
      <c r="AZ17" s="320" t="e">
        <f t="shared" si="10"/>
        <v>#DIV/0!</v>
      </c>
      <c r="BA17" s="307"/>
      <c r="BB17" s="307"/>
      <c r="BC17" s="308"/>
    </row>
    <row r="18" spans="1:55" x14ac:dyDescent="0.35">
      <c r="A18" s="91" t="s">
        <v>8</v>
      </c>
      <c r="B18" s="1" t="s">
        <v>99</v>
      </c>
      <c r="C18" s="372"/>
      <c r="D18" s="289">
        <f>IFERROR(VLOOKUP($B18,'X1'!$C$3:$R$100,11,FALSE),"")</f>
        <v>8172952</v>
      </c>
      <c r="E18" s="289" t="str">
        <f>IFERROR(VLOOKUP($B18,'X2'!$C$3:$T$100,13,FALSE),"")</f>
        <v/>
      </c>
      <c r="F18" s="289" t="str">
        <f>IFERROR(VLOOKUP($B18,'X3'!$C$3:$T$100,13,FALSE),"")</f>
        <v/>
      </c>
      <c r="G18" s="289" t="str">
        <f>IFERROR(VLOOKUP($B18,'X4'!$C$3:$T$100,13,FALSE),"")</f>
        <v/>
      </c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  <c r="AK18" s="289"/>
      <c r="AL18" s="289"/>
      <c r="AM18" s="289"/>
      <c r="AN18" s="289"/>
      <c r="AO18" s="289"/>
      <c r="AP18" s="289"/>
      <c r="AQ18" s="289"/>
      <c r="AR18" s="289"/>
      <c r="AS18" s="289"/>
      <c r="AT18" s="289"/>
      <c r="AU18" s="289"/>
      <c r="AV18" s="307"/>
      <c r="AW18" s="320"/>
      <c r="AX18" s="320"/>
      <c r="AY18" s="320"/>
      <c r="AZ18" s="320" t="e">
        <f t="shared" si="10"/>
        <v>#DIV/0!</v>
      </c>
      <c r="BA18" s="307"/>
      <c r="BB18" s="307"/>
      <c r="BC18" s="308"/>
    </row>
    <row r="19" spans="1:55" x14ac:dyDescent="0.35">
      <c r="A19" s="91" t="s">
        <v>8</v>
      </c>
      <c r="B19" s="1" t="s">
        <v>100</v>
      </c>
      <c r="C19" s="372"/>
      <c r="D19" s="289">
        <f>IFERROR(VLOOKUP($B19,'X1'!$C$3:$R$100,11,FALSE),"")</f>
        <v>8143209</v>
      </c>
      <c r="E19" s="289" t="str">
        <f>IFERROR(VLOOKUP($B19,'X2'!$C$3:$T$100,13,FALSE),"")</f>
        <v/>
      </c>
      <c r="F19" s="289" t="str">
        <f>IFERROR(VLOOKUP($B19,'X3'!$C$3:$T$100,13,FALSE),"")</f>
        <v/>
      </c>
      <c r="G19" s="289" t="str">
        <f>IFERROR(VLOOKUP($B19,'X4'!$C$3:$T$100,13,FALSE),"")</f>
        <v/>
      </c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307"/>
      <c r="AW19" s="320"/>
      <c r="AX19" s="320"/>
      <c r="AY19" s="320"/>
      <c r="AZ19" s="320" t="e">
        <f t="shared" si="10"/>
        <v>#DIV/0!</v>
      </c>
      <c r="BA19" s="307"/>
      <c r="BB19" s="307"/>
      <c r="BC19" s="308"/>
    </row>
    <row r="20" spans="1:55" x14ac:dyDescent="0.35">
      <c r="A20" s="91" t="s">
        <v>8</v>
      </c>
      <c r="B20" s="1" t="s">
        <v>101</v>
      </c>
      <c r="C20" s="372"/>
      <c r="D20" s="289">
        <f>IFERROR(VLOOKUP($B20,'X1'!$C$3:$R$100,11,FALSE),"")</f>
        <v>6873972</v>
      </c>
      <c r="E20" s="289" t="str">
        <f>IFERROR(VLOOKUP($B20,'X2'!$C$3:$T$100,13,FALSE),"")</f>
        <v/>
      </c>
      <c r="F20" s="289" t="str">
        <f>IFERROR(VLOOKUP($B20,'X3'!$C$3:$T$100,13,FALSE),"")</f>
        <v/>
      </c>
      <c r="G20" s="289" t="str">
        <f>IFERROR(VLOOKUP($B20,'X4'!$C$3:$T$100,13,FALSE),"")</f>
        <v/>
      </c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  <c r="AI20" s="289"/>
      <c r="AJ20" s="289"/>
      <c r="AK20" s="289"/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307"/>
      <c r="AW20" s="320"/>
      <c r="AX20" s="320"/>
      <c r="AY20" s="320"/>
      <c r="AZ20" s="320" t="e">
        <f t="shared" si="10"/>
        <v>#DIV/0!</v>
      </c>
      <c r="BA20" s="307"/>
      <c r="BB20" s="307"/>
      <c r="BC20" s="308"/>
    </row>
    <row r="21" spans="1:55" x14ac:dyDescent="0.35">
      <c r="A21" s="91" t="s">
        <v>8</v>
      </c>
      <c r="B21" s="1" t="s">
        <v>102</v>
      </c>
      <c r="C21" s="372"/>
      <c r="D21" s="289">
        <f>IFERROR(VLOOKUP($B21,'X1'!$C$3:$R$100,11,FALSE),"")</f>
        <v>13153572</v>
      </c>
      <c r="E21" s="289" t="str">
        <f>IFERROR(VLOOKUP($B21,'X2'!$C$3:$T$100,13,FALSE),"")</f>
        <v/>
      </c>
      <c r="F21" s="289" t="str">
        <f>IFERROR(VLOOKUP($B21,'X3'!$C$3:$T$100,13,FALSE),"")</f>
        <v/>
      </c>
      <c r="G21" s="289" t="str">
        <f>IFERROR(VLOOKUP($B21,'X4'!$C$3:$T$100,13,FALSE),"")</f>
        <v/>
      </c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  <c r="AI21" s="289"/>
      <c r="AJ21" s="289"/>
      <c r="AK21" s="289"/>
      <c r="AL21" s="289"/>
      <c r="AM21" s="289"/>
      <c r="AN21" s="289"/>
      <c r="AO21" s="289"/>
      <c r="AP21" s="289"/>
      <c r="AQ21" s="289"/>
      <c r="AR21" s="289"/>
      <c r="AS21" s="289"/>
      <c r="AT21" s="289"/>
      <c r="AU21" s="289"/>
      <c r="AV21" s="307"/>
      <c r="AW21" s="320"/>
      <c r="AX21" s="320"/>
      <c r="AY21" s="320"/>
      <c r="AZ21" s="320" t="e">
        <f t="shared" si="10"/>
        <v>#DIV/0!</v>
      </c>
      <c r="BA21" s="307"/>
      <c r="BB21" s="307"/>
      <c r="BC21" s="308"/>
    </row>
    <row r="22" spans="1:55" x14ac:dyDescent="0.35">
      <c r="A22" s="91" t="s">
        <v>6</v>
      </c>
      <c r="B22" s="91" t="s">
        <v>49</v>
      </c>
      <c r="C22" s="372">
        <f t="shared" ref="C22:C42" si="14">IFERROR(F22/D22-1,"")</f>
        <v>0.10162464510849412</v>
      </c>
      <c r="D22" s="289">
        <f>IFERROR(VLOOKUP($B22,'X1'!$C$3:$R$100,11,FALSE),"")</f>
        <v>24099971</v>
      </c>
      <c r="E22" s="289">
        <f>IFERROR(VLOOKUP($B22,'X2'!$C$3:$T$100,13,FALSE),"")</f>
        <v>25937789</v>
      </c>
      <c r="F22" s="289">
        <f>IFERROR(VLOOKUP($B22,'X3'!$C$3:$T$100,13,FALSE),"")</f>
        <v>26549122</v>
      </c>
      <c r="G22" s="289">
        <f>IFERROR(VLOOKUP($B22,'X4'!$C$3:$T$100,13,FALSE),"")</f>
        <v>29251605</v>
      </c>
      <c r="H22" s="289">
        <f>IFERROR(VLOOKUP(B22,'1'!$C$3:$S$100,13,FALSE),"")</f>
        <v>29603857</v>
      </c>
      <c r="I22" s="289">
        <f>IFERROR(VLOOKUP(B22,'2'!$C$3:$S$100,13,FALSE),"")</f>
        <v>29913806</v>
      </c>
      <c r="J22" s="289">
        <f t="shared" ca="1" si="11"/>
        <v>30197222</v>
      </c>
      <c r="K22" s="289">
        <f t="shared" ca="1" si="11"/>
        <v>30407359</v>
      </c>
      <c r="L22" s="289">
        <f t="shared" ca="1" si="11"/>
        <v>28963920</v>
      </c>
      <c r="M22" s="289">
        <f t="shared" ca="1" si="11"/>
        <v>27038530</v>
      </c>
      <c r="N22" s="289">
        <f t="shared" ca="1" si="11"/>
        <v>27305718</v>
      </c>
      <c r="O22" s="289">
        <f t="shared" ca="1" si="11"/>
        <v>27556286</v>
      </c>
      <c r="P22" s="289">
        <f t="shared" ca="1" si="11"/>
        <v>27340402</v>
      </c>
      <c r="Q22" s="289">
        <f t="shared" ca="1" si="11"/>
        <v>27369834</v>
      </c>
      <c r="R22" s="289">
        <f t="shared" ca="1" si="11"/>
        <v>27727499</v>
      </c>
      <c r="S22" s="289">
        <f t="shared" ca="1" si="11"/>
        <v>27742934</v>
      </c>
      <c r="T22" s="289">
        <f t="shared" ca="1" si="12"/>
        <v>28029550</v>
      </c>
      <c r="U22" s="289">
        <f t="shared" ca="1" si="12"/>
        <v>28316825</v>
      </c>
      <c r="V22" s="289">
        <f t="shared" ca="1" si="12"/>
        <v>28360519</v>
      </c>
      <c r="W22" s="289">
        <f t="shared" ca="1" si="12"/>
        <v>28245823</v>
      </c>
      <c r="X22" s="289">
        <f t="shared" ca="1" si="12"/>
        <v>28565416</v>
      </c>
      <c r="Y22" s="289">
        <f t="shared" ca="1" si="12"/>
        <v>28431599</v>
      </c>
      <c r="Z22" s="289">
        <f t="shared" ca="1" si="12"/>
        <v>28731310</v>
      </c>
      <c r="AA22" s="289">
        <f t="shared" ca="1" si="12"/>
        <v>29296351</v>
      </c>
      <c r="AB22" s="289">
        <f t="shared" ca="1" si="12"/>
        <v>29438355</v>
      </c>
      <c r="AC22" s="289">
        <f t="shared" ca="1" si="12"/>
        <v>29275304</v>
      </c>
      <c r="AD22" s="289">
        <f t="shared" ca="1" si="13"/>
        <v>28858313</v>
      </c>
      <c r="AE22" s="289">
        <f t="shared" ca="1" si="13"/>
        <v>29324324</v>
      </c>
      <c r="AF22" s="289">
        <f t="shared" ca="1" si="13"/>
        <v>28716820</v>
      </c>
      <c r="AG22" s="289">
        <f t="shared" ca="1" si="13"/>
        <v>29024107</v>
      </c>
      <c r="AH22" s="289">
        <f t="shared" ca="1" si="13"/>
        <v>29265688</v>
      </c>
      <c r="AI22" s="289">
        <f t="shared" ca="1" si="13"/>
        <v>29024244</v>
      </c>
      <c r="AJ22" s="289">
        <f t="shared" ca="1" si="13"/>
        <v>28627001</v>
      </c>
      <c r="AK22" s="289">
        <f t="shared" ca="1" si="13"/>
        <v>28707297</v>
      </c>
      <c r="AL22" s="289">
        <f t="shared" ca="1" si="13"/>
        <v>28970900</v>
      </c>
      <c r="AM22" s="289">
        <f t="shared" ca="1" si="13"/>
        <v>29574663</v>
      </c>
      <c r="AN22" s="289">
        <f t="shared" ca="1" si="13"/>
        <v>29986420</v>
      </c>
      <c r="AO22" s="289">
        <f t="shared" ca="1" si="13"/>
        <v>30178225</v>
      </c>
      <c r="AP22" s="289">
        <f t="shared" ca="1" si="13"/>
        <v>27020639</v>
      </c>
      <c r="AQ22" s="289">
        <f t="shared" ca="1" si="13"/>
        <v>28178425</v>
      </c>
      <c r="AR22" s="289">
        <f t="shared" ca="1" si="5"/>
        <v>28256084</v>
      </c>
      <c r="AS22" s="289">
        <f t="shared" ca="1" si="7"/>
        <v>28334369</v>
      </c>
      <c r="AT22" s="289">
        <f t="shared" ca="1" si="7"/>
        <v>28642601</v>
      </c>
      <c r="AU22" s="289">
        <f t="shared" ca="1" si="7"/>
        <v>27953279</v>
      </c>
      <c r="AV22" s="307"/>
      <c r="AW22" s="320">
        <f t="shared" ref="AW22:AW42" ca="1" si="15">AQ22/SUM($AQ$4:$AQ$75)</f>
        <v>2.8435824548276475E-2</v>
      </c>
      <c r="AX22" s="320">
        <f t="shared" ca="1" si="8"/>
        <v>3.8182672177758725E-2</v>
      </c>
      <c r="AY22" s="320">
        <f t="shared" ca="1" si="9"/>
        <v>-2.9141809860749546E-2</v>
      </c>
      <c r="AZ22" s="320">
        <f t="shared" ca="1" si="10"/>
        <v>-3.6898980038894358E-2</v>
      </c>
      <c r="BA22" s="307"/>
      <c r="BB22" s="307"/>
      <c r="BC22" s="308" t="str">
        <f ca="1">IFERROR(AO22/#REF!,"")</f>
        <v/>
      </c>
    </row>
    <row r="23" spans="1:55" x14ac:dyDescent="0.35">
      <c r="A23" s="91" t="s">
        <v>6</v>
      </c>
      <c r="B23" s="99" t="s">
        <v>66</v>
      </c>
      <c r="C23" s="372">
        <f t="shared" si="14"/>
        <v>37071.199999999997</v>
      </c>
      <c r="D23" s="289">
        <f>IFERROR(VLOOKUP($B23,'X1'!$C$3:$R$100,11,FALSE),"")</f>
        <v>30</v>
      </c>
      <c r="E23" s="289">
        <f>IFERROR(VLOOKUP($B23,'X2'!$C$3:$T$100,13,FALSE),"")</f>
        <v>411217</v>
      </c>
      <c r="F23" s="289">
        <f>IFERROR(VLOOKUP($B23,'X3'!$C$3:$T$100,13,FALSE),"")</f>
        <v>1112166</v>
      </c>
      <c r="G23" s="289">
        <f>IFERROR(VLOOKUP($B23,'X4'!$C$3:$T$100,13,FALSE),"")</f>
        <v>3563334</v>
      </c>
      <c r="H23" s="289">
        <f>IFERROR(VLOOKUP(B23,'1'!$C$3:$S$100,13,FALSE),"")</f>
        <v>4075835</v>
      </c>
      <c r="I23" s="289">
        <f>IFERROR(VLOOKUP(B23,'2'!$C$3:$S$100,13,FALSE),"")</f>
        <v>4496253</v>
      </c>
      <c r="J23" s="289">
        <f t="shared" ca="1" si="11"/>
        <v>4788986</v>
      </c>
      <c r="K23" s="289">
        <f t="shared" ca="1" si="11"/>
        <v>5112794</v>
      </c>
      <c r="L23" s="289">
        <f t="shared" ca="1" si="11"/>
        <v>0</v>
      </c>
      <c r="M23" s="289">
        <f t="shared" ca="1" si="11"/>
        <v>0</v>
      </c>
      <c r="N23" s="289">
        <f t="shared" ca="1" si="11"/>
        <v>6116946</v>
      </c>
      <c r="O23" s="289">
        <f t="shared" ca="1" si="11"/>
        <v>6558032</v>
      </c>
      <c r="P23" s="289">
        <f t="shared" ca="1" si="11"/>
        <v>7037102</v>
      </c>
      <c r="Q23" s="289">
        <f t="shared" ca="1" si="11"/>
        <v>7763562</v>
      </c>
      <c r="R23" s="289">
        <f t="shared" ca="1" si="11"/>
        <v>8264248</v>
      </c>
      <c r="S23" s="289">
        <f t="shared" ca="1" si="11"/>
        <v>8771964</v>
      </c>
      <c r="T23" s="289">
        <f t="shared" ca="1" si="12"/>
        <v>8884477</v>
      </c>
      <c r="U23" s="289">
        <f t="shared" ca="1" si="12"/>
        <v>9242521</v>
      </c>
      <c r="V23" s="289">
        <f t="shared" ca="1" si="12"/>
        <v>9719920</v>
      </c>
      <c r="W23" s="289">
        <f t="shared" ca="1" si="12"/>
        <v>10097269</v>
      </c>
      <c r="X23" s="289">
        <f t="shared" ca="1" si="12"/>
        <v>10464947</v>
      </c>
      <c r="Y23" s="289">
        <f t="shared" ca="1" si="12"/>
        <v>10860553</v>
      </c>
      <c r="Z23" s="289">
        <f t="shared" ca="1" si="12"/>
        <v>11278715</v>
      </c>
      <c r="AA23" s="289">
        <f t="shared" ca="1" si="12"/>
        <v>12215005</v>
      </c>
      <c r="AB23" s="289">
        <f t="shared" ca="1" si="12"/>
        <v>12668916</v>
      </c>
      <c r="AC23" s="289">
        <f t="shared" ca="1" si="12"/>
        <v>13094570</v>
      </c>
      <c r="AD23" s="289">
        <f t="shared" ca="1" si="13"/>
        <v>13587491</v>
      </c>
      <c r="AE23" s="289">
        <f t="shared" ca="1" si="13"/>
        <v>13695959</v>
      </c>
      <c r="AF23" s="289">
        <f t="shared" ca="1" si="13"/>
        <v>14229987</v>
      </c>
      <c r="AG23" s="289">
        <f t="shared" ca="1" si="13"/>
        <v>14802888</v>
      </c>
      <c r="AH23" s="289">
        <f t="shared" ca="1" si="13"/>
        <v>15412517</v>
      </c>
      <c r="AI23" s="289">
        <f t="shared" ca="1" si="13"/>
        <v>15836363</v>
      </c>
      <c r="AJ23" s="289">
        <f t="shared" ca="1" si="13"/>
        <v>16353298</v>
      </c>
      <c r="AK23" s="289">
        <f t="shared" ca="1" si="13"/>
        <v>17469059</v>
      </c>
      <c r="AL23" s="289">
        <f t="shared" ca="1" si="13"/>
        <v>18062909</v>
      </c>
      <c r="AM23" s="289">
        <f t="shared" ca="1" si="13"/>
        <v>18829384</v>
      </c>
      <c r="AN23" s="289">
        <f t="shared" ca="1" si="13"/>
        <v>19624453</v>
      </c>
      <c r="AO23" s="289">
        <f t="shared" ca="1" si="13"/>
        <v>20519546</v>
      </c>
      <c r="AP23" s="289">
        <f t="shared" ca="1" si="13"/>
        <v>21156486</v>
      </c>
      <c r="AQ23" s="289">
        <f t="shared" ca="1" si="13"/>
        <v>21861433</v>
      </c>
      <c r="AR23" s="289">
        <f t="shared" ca="1" si="5"/>
        <v>22687936</v>
      </c>
      <c r="AS23" s="289">
        <f t="shared" ca="1" si="7"/>
        <v>23401802</v>
      </c>
      <c r="AT23" s="289">
        <f t="shared" ca="1" si="7"/>
        <v>24561440</v>
      </c>
      <c r="AU23" s="289">
        <f t="shared" ca="1" si="7"/>
        <v>24875238</v>
      </c>
      <c r="AV23" s="307"/>
      <c r="AW23" s="320">
        <f t="shared" ca="1" si="15"/>
        <v>2.2061129149762677E-2</v>
      </c>
      <c r="AX23" s="320">
        <f t="shared" ca="1" si="8"/>
        <v>0.35640231036728842</v>
      </c>
      <c r="AY23" s="320">
        <f t="shared" ca="1" si="9"/>
        <v>0.38045793721702381</v>
      </c>
      <c r="AZ23" s="320">
        <f t="shared" ca="1" si="10"/>
        <v>0.57076710100671479</v>
      </c>
      <c r="BA23" s="307"/>
      <c r="BB23" s="307"/>
      <c r="BC23" s="308" t="str">
        <f ca="1">IFERROR(AO23/#REF!,"")</f>
        <v/>
      </c>
    </row>
    <row r="24" spans="1:55" x14ac:dyDescent="0.35">
      <c r="A24" s="91" t="s">
        <v>6</v>
      </c>
      <c r="B24" s="91" t="s">
        <v>37</v>
      </c>
      <c r="C24" s="372">
        <f t="shared" si="14"/>
        <v>7.186400529098913E-2</v>
      </c>
      <c r="D24" s="289">
        <f>IFERROR(VLOOKUP($B24,'X1'!$C$3:$R$100,11,FALSE),"")</f>
        <v>17924815</v>
      </c>
      <c r="E24" s="289">
        <f>IFERROR(VLOOKUP($B24,'X2'!$C$3:$T$100,13,FALSE),"")</f>
        <v>18835561</v>
      </c>
      <c r="F24" s="289">
        <f>IFERROR(VLOOKUP($B24,'X3'!$C$3:$T$100,13,FALSE),"")</f>
        <v>19212964</v>
      </c>
      <c r="G24" s="289">
        <f>IFERROR(VLOOKUP($B24,'X4'!$C$3:$T$100,13,FALSE),"")</f>
        <v>20120147</v>
      </c>
      <c r="H24" s="289">
        <f>IFERROR(VLOOKUP(B24,'1'!$C$3:$S$100,13,FALSE),"")</f>
        <v>20245755</v>
      </c>
      <c r="I24" s="289">
        <f>IFERROR(VLOOKUP(B24,'2'!$C$3:$S$100,13,FALSE),"")</f>
        <v>20309049</v>
      </c>
      <c r="J24" s="289">
        <f t="shared" ca="1" si="11"/>
        <v>20508718</v>
      </c>
      <c r="K24" s="289">
        <f t="shared" ca="1" si="11"/>
        <v>14617281</v>
      </c>
      <c r="L24" s="289">
        <f t="shared" ca="1" si="11"/>
        <v>14770053</v>
      </c>
      <c r="M24" s="289">
        <f t="shared" ca="1" si="11"/>
        <v>14886914</v>
      </c>
      <c r="N24" s="289">
        <f t="shared" ca="1" si="11"/>
        <v>15101912</v>
      </c>
      <c r="O24" s="289">
        <f t="shared" ca="1" si="11"/>
        <v>15263223</v>
      </c>
      <c r="P24" s="289">
        <f t="shared" ca="1" si="11"/>
        <v>15445034</v>
      </c>
      <c r="Q24" s="289">
        <f t="shared" ca="1" si="11"/>
        <v>15580464</v>
      </c>
      <c r="R24" s="289">
        <f t="shared" ca="1" si="11"/>
        <v>15742911</v>
      </c>
      <c r="S24" s="289">
        <f t="shared" ca="1" si="11"/>
        <v>15959037</v>
      </c>
      <c r="T24" s="289">
        <f t="shared" ca="1" si="12"/>
        <v>16102621</v>
      </c>
      <c r="U24" s="289">
        <f t="shared" ca="1" si="12"/>
        <v>16291382</v>
      </c>
      <c r="V24" s="289">
        <f t="shared" ca="1" si="12"/>
        <v>16460769</v>
      </c>
      <c r="W24" s="289">
        <f t="shared" ca="1" si="12"/>
        <v>16635816</v>
      </c>
      <c r="X24" s="289">
        <f t="shared" ca="1" si="12"/>
        <v>16848672</v>
      </c>
      <c r="Y24" s="289">
        <f t="shared" ca="1" si="12"/>
        <v>17030045</v>
      </c>
      <c r="Z24" s="289">
        <f t="shared" ca="1" si="12"/>
        <v>17215644</v>
      </c>
      <c r="AA24" s="289">
        <f t="shared" ca="1" si="12"/>
        <v>17485684</v>
      </c>
      <c r="AB24" s="289">
        <f t="shared" ca="1" si="12"/>
        <v>17847007</v>
      </c>
      <c r="AC24" s="289">
        <f t="shared" ca="1" si="12"/>
        <v>18052283</v>
      </c>
      <c r="AD24" s="289">
        <f t="shared" ca="1" si="13"/>
        <v>18359700</v>
      </c>
      <c r="AE24" s="289">
        <f t="shared" ca="1" si="13"/>
        <v>18600057</v>
      </c>
      <c r="AF24" s="289">
        <f t="shared" ca="1" si="13"/>
        <v>17885133</v>
      </c>
      <c r="AG24" s="289">
        <f t="shared" ca="1" si="13"/>
        <v>18166090</v>
      </c>
      <c r="AH24" s="289">
        <f t="shared" ca="1" si="13"/>
        <v>18163069</v>
      </c>
      <c r="AI24" s="289">
        <f t="shared" ca="1" si="13"/>
        <v>18336099</v>
      </c>
      <c r="AJ24" s="289">
        <f t="shared" ca="1" si="13"/>
        <v>18545083</v>
      </c>
      <c r="AK24" s="289">
        <f t="shared" ca="1" si="13"/>
        <v>18761988</v>
      </c>
      <c r="AL24" s="289">
        <f t="shared" ca="1" si="13"/>
        <v>19001036</v>
      </c>
      <c r="AM24" s="289">
        <f t="shared" ca="1" si="13"/>
        <v>19337496</v>
      </c>
      <c r="AN24" s="289">
        <f t="shared" ca="1" si="13"/>
        <v>19600172</v>
      </c>
      <c r="AO24" s="289">
        <f t="shared" ca="1" si="13"/>
        <v>19875176</v>
      </c>
      <c r="AP24" s="289">
        <f t="shared" ca="1" si="13"/>
        <v>20135678</v>
      </c>
      <c r="AQ24" s="289">
        <f t="shared" ca="1" si="13"/>
        <v>20478463</v>
      </c>
      <c r="AR24" s="289">
        <f t="shared" ca="1" si="5"/>
        <v>17767446</v>
      </c>
      <c r="AS24" s="289">
        <f t="shared" ca="1" si="7"/>
        <v>18053330</v>
      </c>
      <c r="AT24" s="289">
        <f t="shared" ca="1" si="7"/>
        <v>18325100</v>
      </c>
      <c r="AU24" s="289">
        <f t="shared" ca="1" si="7"/>
        <v>18539929</v>
      </c>
      <c r="AV24" s="307"/>
      <c r="AW24" s="320">
        <f t="shared" ca="1" si="15"/>
        <v>2.0665526227472666E-2</v>
      </c>
      <c r="AX24" s="320">
        <f t="shared" ca="1" si="8"/>
        <v>0.11807301787901481</v>
      </c>
      <c r="AY24" s="320">
        <f t="shared" ca="1" si="9"/>
        <v>0.1168385925490476</v>
      </c>
      <c r="AZ24" s="320">
        <f t="shared" ca="1" si="10"/>
        <v>1.1116323052138943E-2</v>
      </c>
      <c r="BA24" s="307"/>
      <c r="BB24" s="307"/>
      <c r="BC24" s="308" t="str">
        <f ca="1">IFERROR(AO24/#REF!,"")</f>
        <v/>
      </c>
    </row>
    <row r="25" spans="1:55" x14ac:dyDescent="0.35">
      <c r="A25" s="91" t="s">
        <v>6</v>
      </c>
      <c r="B25" s="113" t="s">
        <v>40</v>
      </c>
      <c r="C25" s="372">
        <f t="shared" si="14"/>
        <v>0.26103914011941387</v>
      </c>
      <c r="D25" s="289">
        <f>IFERROR(VLOOKUP($B25,'X1'!$C$3:$R$100,11,FALSE),"")</f>
        <v>7643666</v>
      </c>
      <c r="E25" s="289">
        <f>IFERROR(VLOOKUP($B25,'X2'!$C$3:$T$100,13,FALSE),"")</f>
        <v>9027748</v>
      </c>
      <c r="F25" s="289">
        <f>IFERROR(VLOOKUP($B25,'X3'!$C$3:$T$100,13,FALSE),"")</f>
        <v>9638962</v>
      </c>
      <c r="G25" s="289">
        <f>IFERROR(VLOOKUP($B25,'X4'!$C$3:$T$100,13,FALSE),"")</f>
        <v>11694712</v>
      </c>
      <c r="H25" s="289">
        <f>IFERROR(VLOOKUP(B25,'1'!$C$3:$S$100,13,FALSE),"")</f>
        <v>11917624</v>
      </c>
      <c r="I25" s="289">
        <f>IFERROR(VLOOKUP(B25,'2'!$C$3:$S$100,13,FALSE),"")</f>
        <v>12105122</v>
      </c>
      <c r="J25" s="289">
        <f t="shared" ca="1" si="11"/>
        <v>12264810</v>
      </c>
      <c r="K25" s="289">
        <f t="shared" ca="1" si="11"/>
        <v>12382388</v>
      </c>
      <c r="L25" s="289">
        <f t="shared" ca="1" si="11"/>
        <v>12523886</v>
      </c>
      <c r="M25" s="289">
        <f t="shared" ca="1" si="11"/>
        <v>12651775</v>
      </c>
      <c r="N25" s="289">
        <f t="shared" ca="1" si="11"/>
        <v>12784888</v>
      </c>
      <c r="O25" s="289">
        <f t="shared" ca="1" si="11"/>
        <v>12915821</v>
      </c>
      <c r="P25" s="289">
        <f t="shared" ca="1" si="11"/>
        <v>13037906</v>
      </c>
      <c r="Q25" s="289">
        <f t="shared" ca="1" si="11"/>
        <v>13155196</v>
      </c>
      <c r="R25" s="289">
        <f t="shared" ca="1" si="11"/>
        <v>13170703</v>
      </c>
      <c r="S25" s="289">
        <f t="shared" ca="1" si="11"/>
        <v>13196639</v>
      </c>
      <c r="T25" s="289">
        <f t="shared" ca="1" si="12"/>
        <v>13271463</v>
      </c>
      <c r="U25" s="289">
        <f t="shared" ca="1" si="12"/>
        <v>13296825</v>
      </c>
      <c r="V25" s="289">
        <f t="shared" ca="1" si="12"/>
        <v>13377060</v>
      </c>
      <c r="W25" s="289">
        <f t="shared" ca="1" si="12"/>
        <v>13427212</v>
      </c>
      <c r="X25" s="289">
        <f t="shared" ca="1" si="12"/>
        <v>13464186</v>
      </c>
      <c r="Y25" s="289">
        <f t="shared" ca="1" si="12"/>
        <v>13572986</v>
      </c>
      <c r="Z25" s="289">
        <f t="shared" ca="1" si="12"/>
        <v>13696497</v>
      </c>
      <c r="AA25" s="289">
        <f t="shared" ca="1" si="12"/>
        <v>13824701</v>
      </c>
      <c r="AB25" s="289">
        <f t="shared" ca="1" si="12"/>
        <v>13897125</v>
      </c>
      <c r="AC25" s="289">
        <f t="shared" ca="1" si="12"/>
        <v>13413549</v>
      </c>
      <c r="AD25" s="289">
        <f t="shared" ca="1" si="13"/>
        <v>13532409</v>
      </c>
      <c r="AE25" s="289">
        <f t="shared" ca="1" si="13"/>
        <v>13567181</v>
      </c>
      <c r="AF25" s="289">
        <f t="shared" ca="1" si="13"/>
        <v>13616903</v>
      </c>
      <c r="AG25" s="289">
        <f t="shared" ca="1" si="13"/>
        <v>13523696</v>
      </c>
      <c r="AH25" s="289">
        <f t="shared" ca="1" si="13"/>
        <v>13586801</v>
      </c>
      <c r="AI25" s="289">
        <f t="shared" ca="1" si="13"/>
        <v>13667691</v>
      </c>
      <c r="AJ25" s="289">
        <f t="shared" ca="1" si="13"/>
        <v>13709988</v>
      </c>
      <c r="AK25" s="289">
        <f t="shared" ca="1" si="13"/>
        <v>13808105</v>
      </c>
      <c r="AL25" s="289">
        <f t="shared" ca="1" si="13"/>
        <v>13925267</v>
      </c>
      <c r="AM25" s="289">
        <f t="shared" ca="1" si="13"/>
        <v>14140607</v>
      </c>
      <c r="AN25" s="289">
        <f t="shared" ca="1" si="13"/>
        <v>14280474</v>
      </c>
      <c r="AO25" s="289">
        <f t="shared" ca="1" si="13"/>
        <v>14313361</v>
      </c>
      <c r="AP25" s="289">
        <f t="shared" ca="1" si="13"/>
        <v>14032269</v>
      </c>
      <c r="AQ25" s="289">
        <f t="shared" ca="1" si="13"/>
        <v>14022969</v>
      </c>
      <c r="AR25" s="289">
        <f t="shared" ca="1" si="5"/>
        <v>13998450</v>
      </c>
      <c r="AS25" s="289">
        <f t="shared" ca="1" si="7"/>
        <v>13677221</v>
      </c>
      <c r="AT25" s="289">
        <f t="shared" ca="1" si="7"/>
        <v>13500904</v>
      </c>
      <c r="AU25" s="289">
        <f t="shared" ca="1" si="7"/>
        <v>13204010</v>
      </c>
      <c r="AV25" s="307"/>
      <c r="AW25" s="320">
        <f t="shared" ca="1" si="15"/>
        <v>1.415106366413027E-2</v>
      </c>
      <c r="AX25" s="320">
        <f t="shared" ca="1" si="8"/>
        <v>1.0424278696128386E-2</v>
      </c>
      <c r="AY25" s="320">
        <f t="shared" ca="1" si="9"/>
        <v>2.5994002937292038E-2</v>
      </c>
      <c r="AZ25" s="320">
        <f t="shared" ca="1" si="10"/>
        <v>-3.3925335303527149E-2</v>
      </c>
      <c r="BA25" s="307"/>
      <c r="BB25" s="307"/>
      <c r="BC25" s="308" t="str">
        <f ca="1">IFERROR(AO25/#REF!,"")</f>
        <v/>
      </c>
    </row>
    <row r="26" spans="1:55" x14ac:dyDescent="0.35">
      <c r="A26" s="91" t="s">
        <v>6</v>
      </c>
      <c r="B26" s="91" t="s">
        <v>20</v>
      </c>
      <c r="C26" s="372">
        <f t="shared" si="14"/>
        <v>0.11243953819277186</v>
      </c>
      <c r="D26" s="289">
        <f>IFERROR(VLOOKUP($B26,'X1'!$C$3:$R$100,11,FALSE),"")</f>
        <v>7658347</v>
      </c>
      <c r="E26" s="289">
        <f>IFERROR(VLOOKUP($B26,'X2'!$C$3:$T$100,13,FALSE),"")</f>
        <v>8343549</v>
      </c>
      <c r="F26" s="289">
        <f>IFERROR(VLOOKUP($B26,'X3'!$C$3:$T$100,13,FALSE),"")</f>
        <v>8519448</v>
      </c>
      <c r="G26" s="289">
        <f>IFERROR(VLOOKUP($B26,'X4'!$C$3:$T$100,13,FALSE),"")</f>
        <v>9629331</v>
      </c>
      <c r="H26" s="289">
        <f>IFERROR(VLOOKUP(B26,'1'!$C$3:$S$100,13,FALSE),"")</f>
        <v>9943182</v>
      </c>
      <c r="I26" s="289">
        <f>IFERROR(VLOOKUP(B26,'2'!$C$3:$S$100,13,FALSE),"")</f>
        <v>10216668</v>
      </c>
      <c r="J26" s="289">
        <f t="shared" ca="1" si="11"/>
        <v>11129386</v>
      </c>
      <c r="K26" s="289">
        <f t="shared" ca="1" si="11"/>
        <v>11406240</v>
      </c>
      <c r="L26" s="289">
        <f t="shared" ca="1" si="11"/>
        <v>11871123</v>
      </c>
      <c r="M26" s="289">
        <f t="shared" ca="1" si="11"/>
        <v>12155305</v>
      </c>
      <c r="N26" s="289">
        <f t="shared" ca="1" si="11"/>
        <v>12437294</v>
      </c>
      <c r="O26" s="289">
        <f t="shared" ca="1" si="11"/>
        <v>12559380</v>
      </c>
      <c r="P26" s="289">
        <f t="shared" ca="1" si="11"/>
        <v>12197238</v>
      </c>
      <c r="Q26" s="289">
        <f t="shared" ca="1" si="11"/>
        <v>12325632</v>
      </c>
      <c r="R26" s="289">
        <f t="shared" ca="1" si="11"/>
        <v>12575237</v>
      </c>
      <c r="S26" s="289">
        <f t="shared" ca="1" si="11"/>
        <v>12017050</v>
      </c>
      <c r="T26" s="289">
        <f t="shared" ca="1" si="12"/>
        <v>12092975</v>
      </c>
      <c r="U26" s="289">
        <f t="shared" ca="1" si="12"/>
        <v>13154220</v>
      </c>
      <c r="V26" s="289">
        <f t="shared" ca="1" si="12"/>
        <v>13060322</v>
      </c>
      <c r="W26" s="289">
        <f t="shared" ca="1" si="12"/>
        <v>13094800</v>
      </c>
      <c r="X26" s="289">
        <f t="shared" ca="1" si="12"/>
        <v>12991108</v>
      </c>
      <c r="Y26" s="289">
        <f t="shared" ca="1" si="12"/>
        <v>13044574</v>
      </c>
      <c r="Z26" s="289">
        <f t="shared" ca="1" si="12"/>
        <v>13119727</v>
      </c>
      <c r="AA26" s="289">
        <f t="shared" ca="1" si="12"/>
        <v>13157056</v>
      </c>
      <c r="AB26" s="289">
        <f t="shared" ca="1" si="12"/>
        <v>13233925</v>
      </c>
      <c r="AC26" s="289">
        <f t="shared" ca="1" si="12"/>
        <v>13263813</v>
      </c>
      <c r="AD26" s="289">
        <f t="shared" ca="1" si="13"/>
        <v>13337114</v>
      </c>
      <c r="AE26" s="289">
        <f t="shared" ca="1" si="13"/>
        <v>13348511</v>
      </c>
      <c r="AF26" s="289">
        <f t="shared" ca="1" si="13"/>
        <v>13398007</v>
      </c>
      <c r="AG26" s="289">
        <f t="shared" ca="1" si="13"/>
        <v>13506777</v>
      </c>
      <c r="AH26" s="289">
        <f t="shared" ca="1" si="13"/>
        <v>13573682</v>
      </c>
      <c r="AI26" s="289">
        <f t="shared" ca="1" si="13"/>
        <v>13644506</v>
      </c>
      <c r="AJ26" s="289">
        <f t="shared" ca="1" si="13"/>
        <v>13628382</v>
      </c>
      <c r="AK26" s="289">
        <f t="shared" ca="1" si="13"/>
        <v>13691402</v>
      </c>
      <c r="AL26" s="289">
        <f t="shared" ca="1" si="13"/>
        <v>13700144</v>
      </c>
      <c r="AM26" s="289">
        <f t="shared" ca="1" si="13"/>
        <v>13742386</v>
      </c>
      <c r="AN26" s="289">
        <f t="shared" ca="1" si="13"/>
        <v>13836055</v>
      </c>
      <c r="AO26" s="289">
        <f t="shared" ca="1" si="13"/>
        <v>13899539</v>
      </c>
      <c r="AP26" s="289">
        <f t="shared" ca="1" si="13"/>
        <v>13902426</v>
      </c>
      <c r="AQ26" s="289">
        <f t="shared" ca="1" si="13"/>
        <v>13980395</v>
      </c>
      <c r="AR26" s="289">
        <f t="shared" ca="1" si="13"/>
        <v>14025929</v>
      </c>
      <c r="AS26" s="289">
        <f t="shared" ca="1" si="7"/>
        <v>14065783</v>
      </c>
      <c r="AT26" s="289">
        <f t="shared" ca="1" si="7"/>
        <v>14105175</v>
      </c>
      <c r="AU26" s="289">
        <f t="shared" ca="1" si="7"/>
        <v>14497075</v>
      </c>
      <c r="AV26" s="307"/>
      <c r="AW26" s="320">
        <f t="shared" ca="1" si="15"/>
        <v>1.4108100766299097E-2</v>
      </c>
      <c r="AX26" s="320">
        <f t="shared" ca="1" si="8"/>
        <v>1.937494272535667E-2</v>
      </c>
      <c r="AY26" s="320">
        <f t="shared" ca="1" si="9"/>
        <v>2.4617160929094828E-2</v>
      </c>
      <c r="AZ26" s="320">
        <f t="shared" ca="1" si="10"/>
        <v>6.2484416804829745E-2</v>
      </c>
      <c r="BA26" s="307"/>
      <c r="BB26" s="307"/>
      <c r="BC26" s="308" t="str">
        <f ca="1">IFERROR(AO26/#REF!,"")</f>
        <v/>
      </c>
    </row>
    <row r="27" spans="1:55" x14ac:dyDescent="0.35">
      <c r="A27" s="91" t="s">
        <v>6</v>
      </c>
      <c r="B27" s="91" t="s">
        <v>51</v>
      </c>
      <c r="C27" s="372">
        <f t="shared" si="14"/>
        <v>0.20251838997431171</v>
      </c>
      <c r="D27" s="289">
        <f>IFERROR(VLOOKUP($B27,'X1'!$C$3:$R$100,11,FALSE),"")</f>
        <v>8422524</v>
      </c>
      <c r="E27" s="289">
        <f>IFERROR(VLOOKUP($B27,'X2'!$C$3:$T$100,13,FALSE),"")</f>
        <v>9715947</v>
      </c>
      <c r="F27" s="289">
        <f>IFERROR(VLOOKUP($B27,'X3'!$C$3:$T$100,13,FALSE),"")</f>
        <v>10128240</v>
      </c>
      <c r="G27" s="289">
        <f>IFERROR(VLOOKUP($B27,'X4'!$C$3:$T$100,13,FALSE),"")</f>
        <v>11142317</v>
      </c>
      <c r="H27" s="289">
        <f>IFERROR(VLOOKUP(B27,'1'!$C$3:$S$100,13,FALSE),"")</f>
        <v>11219169</v>
      </c>
      <c r="I27" s="289">
        <f>IFERROR(VLOOKUP(B27,'2'!$C$3:$S$100,13,FALSE),"")</f>
        <v>11269881</v>
      </c>
      <c r="J27" s="289">
        <f t="shared" ca="1" si="11"/>
        <v>11300018</v>
      </c>
      <c r="K27" s="289">
        <f t="shared" ca="1" si="11"/>
        <v>11370697</v>
      </c>
      <c r="L27" s="289">
        <f t="shared" ca="1" si="11"/>
        <v>11456060</v>
      </c>
      <c r="M27" s="289">
        <f t="shared" ca="1" si="11"/>
        <v>11542722</v>
      </c>
      <c r="N27" s="289">
        <f t="shared" ca="1" si="11"/>
        <v>11643639</v>
      </c>
      <c r="O27" s="289">
        <f t="shared" ca="1" si="11"/>
        <v>11753993</v>
      </c>
      <c r="P27" s="289">
        <f t="shared" ca="1" si="11"/>
        <v>11879159</v>
      </c>
      <c r="Q27" s="289">
        <f t="shared" ca="1" si="11"/>
        <v>11942836</v>
      </c>
      <c r="R27" s="289">
        <f t="shared" ca="1" si="11"/>
        <v>12069193</v>
      </c>
      <c r="S27" s="289">
        <f t="shared" ca="1" si="11"/>
        <v>12163701</v>
      </c>
      <c r="T27" s="289">
        <f t="shared" ca="1" si="12"/>
        <v>12318323</v>
      </c>
      <c r="U27" s="289">
        <f t="shared" ca="1" si="12"/>
        <v>12402099</v>
      </c>
      <c r="V27" s="289">
        <f t="shared" ca="1" si="12"/>
        <v>12526099</v>
      </c>
      <c r="W27" s="289">
        <f t="shared" ca="1" si="12"/>
        <v>12328202</v>
      </c>
      <c r="X27" s="289">
        <f t="shared" ca="1" si="12"/>
        <v>12411696</v>
      </c>
      <c r="Y27" s="289">
        <f t="shared" ca="1" si="12"/>
        <v>12486111</v>
      </c>
      <c r="Z27" s="289">
        <f t="shared" ca="1" si="12"/>
        <v>12511787</v>
      </c>
      <c r="AA27" s="289">
        <f t="shared" ca="1" si="12"/>
        <v>12516751</v>
      </c>
      <c r="AB27" s="289">
        <f t="shared" ca="1" si="12"/>
        <v>12661869</v>
      </c>
      <c r="AC27" s="289">
        <f t="shared" ca="1" si="12"/>
        <v>12739420</v>
      </c>
      <c r="AD27" s="289">
        <f t="shared" ca="1" si="13"/>
        <v>12803771</v>
      </c>
      <c r="AE27" s="289">
        <f t="shared" ca="1" si="13"/>
        <v>12840412</v>
      </c>
      <c r="AF27" s="289">
        <f t="shared" ca="1" si="13"/>
        <v>12894009</v>
      </c>
      <c r="AG27" s="289">
        <f t="shared" ca="1" si="13"/>
        <v>12924103</v>
      </c>
      <c r="AH27" s="289">
        <f t="shared" ca="1" si="13"/>
        <v>12911872</v>
      </c>
      <c r="AI27" s="289">
        <f t="shared" ca="1" si="13"/>
        <v>12939824</v>
      </c>
      <c r="AJ27" s="289">
        <f t="shared" ca="1" si="13"/>
        <v>12900680</v>
      </c>
      <c r="AK27" s="289">
        <f t="shared" ca="1" si="13"/>
        <v>12876674</v>
      </c>
      <c r="AL27" s="289">
        <f t="shared" ca="1" si="13"/>
        <v>12802523</v>
      </c>
      <c r="AM27" s="289">
        <f t="shared" ca="1" si="13"/>
        <v>12705341</v>
      </c>
      <c r="AN27" s="289">
        <f t="shared" ca="1" si="13"/>
        <v>12587210</v>
      </c>
      <c r="AO27" s="289">
        <f t="shared" ca="1" si="13"/>
        <v>12550951</v>
      </c>
      <c r="AP27" s="289">
        <f t="shared" ca="1" si="13"/>
        <v>12426924</v>
      </c>
      <c r="AQ27" s="289">
        <f t="shared" ca="1" si="13"/>
        <v>12454245</v>
      </c>
      <c r="AR27" s="289">
        <f t="shared" ca="1" si="13"/>
        <v>12564057</v>
      </c>
      <c r="AS27" s="289">
        <f t="shared" ca="1" si="7"/>
        <v>12702825</v>
      </c>
      <c r="AT27" s="289">
        <f t="shared" ca="1" si="7"/>
        <v>13068700</v>
      </c>
      <c r="AU27" s="289">
        <f t="shared" ca="1" si="7"/>
        <v>13073450</v>
      </c>
      <c r="AV27" s="307"/>
      <c r="AW27" s="320">
        <f t="shared" ca="1" si="15"/>
        <v>1.2568009947371065E-2</v>
      </c>
      <c r="AX27" s="320">
        <f t="shared" ca="1" si="8"/>
        <v>4.1547826682268862E-2</v>
      </c>
      <c r="AY27" s="320">
        <f t="shared" ca="1" si="9"/>
        <v>-3.7525935437761726E-2</v>
      </c>
      <c r="AZ27" s="320">
        <f t="shared" ca="1" si="10"/>
        <v>1.032672469115492E-2</v>
      </c>
      <c r="BA27" s="307"/>
      <c r="BB27" s="307"/>
      <c r="BC27" s="308" t="str">
        <f ca="1">IFERROR(AO27/#REF!,"")</f>
        <v/>
      </c>
    </row>
    <row r="28" spans="1:55" x14ac:dyDescent="0.35">
      <c r="A28" s="91" t="s">
        <v>6</v>
      </c>
      <c r="B28" s="91" t="s">
        <v>38</v>
      </c>
      <c r="C28" s="372">
        <f t="shared" si="14"/>
        <v>4.7365178031868016E-2</v>
      </c>
      <c r="D28" s="289">
        <f>IFERROR(VLOOKUP($B28,'X1'!$C$3:$R$100,11,FALSE),"")</f>
        <v>12640911</v>
      </c>
      <c r="E28" s="289">
        <f>IFERROR(VLOOKUP($B28,'X2'!$C$3:$T$100,13,FALSE),"")</f>
        <v>13063436</v>
      </c>
      <c r="F28" s="289">
        <f>IFERROR(VLOOKUP($B28,'X3'!$C$3:$T$100,13,FALSE),"")</f>
        <v>13239650</v>
      </c>
      <c r="G28" s="289">
        <f>IFERROR(VLOOKUP($B28,'X4'!$C$3:$T$100,13,FALSE),"")</f>
        <v>13026821</v>
      </c>
      <c r="H28" s="289">
        <f>IFERROR(VLOOKUP(B28,'1'!$C$3:$S$100,13,FALSE),"")</f>
        <v>12970895</v>
      </c>
      <c r="I28" s="289">
        <f>IFERROR(VLOOKUP(B28,'2'!$C$3:$S$100,13,FALSE),"")</f>
        <v>12853677</v>
      </c>
      <c r="J28" s="289">
        <f t="shared" ca="1" si="11"/>
        <v>13042334</v>
      </c>
      <c r="K28" s="289">
        <f t="shared" ca="1" si="11"/>
        <v>12939701</v>
      </c>
      <c r="L28" s="289">
        <f t="shared" ca="1" si="11"/>
        <v>12779682</v>
      </c>
      <c r="M28" s="289">
        <f t="shared" ca="1" si="11"/>
        <v>12812177</v>
      </c>
      <c r="N28" s="289">
        <f t="shared" ca="1" si="11"/>
        <v>12779200</v>
      </c>
      <c r="O28" s="289">
        <f t="shared" ca="1" si="11"/>
        <v>12725526</v>
      </c>
      <c r="P28" s="289">
        <f t="shared" ca="1" si="11"/>
        <v>12507547</v>
      </c>
      <c r="Q28" s="289">
        <f t="shared" ca="1" si="11"/>
        <v>12667091</v>
      </c>
      <c r="R28" s="289">
        <f t="shared" ca="1" si="11"/>
        <v>12394541</v>
      </c>
      <c r="S28" s="289">
        <f t="shared" ca="1" si="11"/>
        <v>12816401</v>
      </c>
      <c r="T28" s="289">
        <f t="shared" ca="1" si="12"/>
        <v>12262322</v>
      </c>
      <c r="U28" s="289">
        <f t="shared" ca="1" si="12"/>
        <v>11433773</v>
      </c>
      <c r="V28" s="289">
        <f t="shared" ca="1" si="12"/>
        <v>11384081</v>
      </c>
      <c r="W28" s="289">
        <f t="shared" ca="1" si="12"/>
        <v>11296364</v>
      </c>
      <c r="X28" s="289">
        <f t="shared" ca="1" si="12"/>
        <v>11339414</v>
      </c>
      <c r="Y28" s="289">
        <f t="shared" ca="1" si="12"/>
        <v>11245185</v>
      </c>
      <c r="Z28" s="289">
        <f t="shared" ca="1" si="12"/>
        <v>11330058</v>
      </c>
      <c r="AA28" s="289">
        <f t="shared" ca="1" si="12"/>
        <v>11418347</v>
      </c>
      <c r="AB28" s="289">
        <f t="shared" ca="1" si="12"/>
        <v>11498389</v>
      </c>
      <c r="AC28" s="289">
        <f t="shared" ca="1" si="12"/>
        <v>11556223</v>
      </c>
      <c r="AD28" s="289">
        <f t="shared" ca="1" si="13"/>
        <v>11647059</v>
      </c>
      <c r="AE28" s="289">
        <f t="shared" ca="1" si="13"/>
        <v>11582252</v>
      </c>
      <c r="AF28" s="289">
        <f t="shared" ca="1" si="13"/>
        <v>11624600</v>
      </c>
      <c r="AG28" s="289">
        <f t="shared" ca="1" si="13"/>
        <v>11730776</v>
      </c>
      <c r="AH28" s="289">
        <f t="shared" ca="1" si="13"/>
        <v>11818013</v>
      </c>
      <c r="AI28" s="289">
        <f t="shared" ca="1" si="13"/>
        <v>11832828</v>
      </c>
      <c r="AJ28" s="289">
        <f t="shared" ca="1" si="13"/>
        <v>11933852</v>
      </c>
      <c r="AK28" s="289">
        <f t="shared" ca="1" si="13"/>
        <v>11992645</v>
      </c>
      <c r="AL28" s="289">
        <f t="shared" ca="1" si="13"/>
        <v>12071325</v>
      </c>
      <c r="AM28" s="289">
        <f t="shared" ca="1" si="13"/>
        <v>12089489</v>
      </c>
      <c r="AN28" s="289">
        <f t="shared" ca="1" si="13"/>
        <v>12111532</v>
      </c>
      <c r="AO28" s="289">
        <f t="shared" ca="1" si="13"/>
        <v>12125956</v>
      </c>
      <c r="AP28" s="289">
        <f t="shared" ca="1" si="13"/>
        <v>12107072</v>
      </c>
      <c r="AQ28" s="289">
        <f t="shared" ca="1" si="13"/>
        <v>12107833</v>
      </c>
      <c r="AR28" s="289">
        <f t="shared" ca="1" si="13"/>
        <v>12168642</v>
      </c>
      <c r="AS28" s="289">
        <f t="shared" ca="1" si="7"/>
        <v>12218934</v>
      </c>
      <c r="AT28" s="289">
        <f t="shared" ca="1" si="7"/>
        <v>12337695</v>
      </c>
      <c r="AU28" s="289">
        <f t="shared" ca="1" si="7"/>
        <v>12209447</v>
      </c>
      <c r="AV28" s="307"/>
      <c r="AW28" s="320">
        <f t="shared" ca="1" si="15"/>
        <v>1.2218433601162306E-2</v>
      </c>
      <c r="AX28" s="320">
        <f t="shared" ca="1" si="8"/>
        <v>2.5307966350942568E-2</v>
      </c>
      <c r="AY28" s="320">
        <f t="shared" ca="1" si="9"/>
        <v>2.3240851637495341E-2</v>
      </c>
      <c r="AZ28" s="320">
        <f t="shared" ca="1" si="10"/>
        <v>3.1828316950098579E-2</v>
      </c>
      <c r="BA28" s="307"/>
      <c r="BB28" s="307"/>
      <c r="BC28" s="308" t="str">
        <f ca="1">IFERROR(AO28/#REF!,"")</f>
        <v/>
      </c>
    </row>
    <row r="29" spans="1:55" x14ac:dyDescent="0.35">
      <c r="A29" s="91" t="s">
        <v>6</v>
      </c>
      <c r="B29" s="91" t="s">
        <v>15</v>
      </c>
      <c r="C29" s="372">
        <f t="shared" si="14"/>
        <v>0.21670624201748034</v>
      </c>
      <c r="D29" s="289">
        <f>IFERROR(VLOOKUP($B29,'X1'!$C$3:$R$100,11,FALSE),"")</f>
        <v>5553541</v>
      </c>
      <c r="E29" s="289">
        <f>IFERROR(VLOOKUP($B29,'X2'!$C$3:$T$100,13,FALSE),"")</f>
        <v>6370753</v>
      </c>
      <c r="F29" s="289">
        <f>IFERROR(VLOOKUP($B29,'X3'!$C$3:$T$100,13,FALSE),"")</f>
        <v>6757028</v>
      </c>
      <c r="G29" s="289">
        <f>IFERROR(VLOOKUP($B29,'X4'!$C$3:$T$100,13,FALSE),"")</f>
        <v>6612105</v>
      </c>
      <c r="H29" s="289">
        <f>IFERROR(VLOOKUP(B29,'1'!$C$3:$S$100,13,FALSE),"")</f>
        <v>6680693</v>
      </c>
      <c r="I29" s="289">
        <f>IFERROR(VLOOKUP(B29,'2'!$C$3:$S$100,13,FALSE),"")</f>
        <v>6859180</v>
      </c>
      <c r="J29" s="289">
        <f t="shared" ca="1" si="11"/>
        <v>6910699</v>
      </c>
      <c r="K29" s="289">
        <f t="shared" ca="1" si="11"/>
        <v>7067037</v>
      </c>
      <c r="L29" s="289">
        <f t="shared" ca="1" si="11"/>
        <v>7140280</v>
      </c>
      <c r="M29" s="289">
        <f t="shared" ca="1" si="11"/>
        <v>7255130</v>
      </c>
      <c r="N29" s="289">
        <f t="shared" ca="1" si="11"/>
        <v>7412670</v>
      </c>
      <c r="O29" s="289">
        <f t="shared" ca="1" si="11"/>
        <v>7543316</v>
      </c>
      <c r="P29" s="289">
        <f t="shared" ca="1" si="11"/>
        <v>7593333</v>
      </c>
      <c r="Q29" s="289">
        <f t="shared" ca="1" si="11"/>
        <v>7708771</v>
      </c>
      <c r="R29" s="289">
        <f t="shared" ca="1" si="11"/>
        <v>7893221</v>
      </c>
      <c r="S29" s="289">
        <f t="shared" ca="1" si="11"/>
        <v>7938791</v>
      </c>
      <c r="T29" s="289">
        <f t="shared" ca="1" si="12"/>
        <v>8137752</v>
      </c>
      <c r="U29" s="289">
        <f t="shared" ca="1" si="12"/>
        <v>8266884</v>
      </c>
      <c r="V29" s="289">
        <f t="shared" ca="1" si="12"/>
        <v>8377229</v>
      </c>
      <c r="W29" s="289">
        <f t="shared" ca="1" si="12"/>
        <v>8449611</v>
      </c>
      <c r="X29" s="289">
        <f t="shared" ca="1" si="12"/>
        <v>8638980</v>
      </c>
      <c r="Y29" s="289">
        <f t="shared" ca="1" si="12"/>
        <v>8766441</v>
      </c>
      <c r="Z29" s="289">
        <f t="shared" ca="1" si="12"/>
        <v>8846208</v>
      </c>
      <c r="AA29" s="289">
        <f t="shared" ca="1" si="12"/>
        <v>9059810</v>
      </c>
      <c r="AB29" s="289">
        <f t="shared" ca="1" si="12"/>
        <v>9182378</v>
      </c>
      <c r="AC29" s="289">
        <f t="shared" ca="1" si="12"/>
        <v>9172877</v>
      </c>
      <c r="AD29" s="289">
        <f t="shared" ca="1" si="13"/>
        <v>9216472</v>
      </c>
      <c r="AE29" s="289">
        <f t="shared" ca="1" si="13"/>
        <v>10160388</v>
      </c>
      <c r="AF29" s="289">
        <f t="shared" ca="1" si="13"/>
        <v>10426233</v>
      </c>
      <c r="AG29" s="289">
        <f t="shared" ca="1" si="13"/>
        <v>10670305</v>
      </c>
      <c r="AH29" s="289">
        <f t="shared" ca="1" si="13"/>
        <v>10761578</v>
      </c>
      <c r="AI29" s="289">
        <f t="shared" ca="1" si="13"/>
        <v>10935392</v>
      </c>
      <c r="AJ29" s="289">
        <f t="shared" ca="1" si="13"/>
        <v>11138295</v>
      </c>
      <c r="AK29" s="289">
        <f t="shared" ca="1" si="13"/>
        <v>11273667</v>
      </c>
      <c r="AL29" s="289">
        <f t="shared" ca="1" si="13"/>
        <v>11368894</v>
      </c>
      <c r="AM29" s="289">
        <f t="shared" ca="1" si="13"/>
        <v>11112307</v>
      </c>
      <c r="AN29" s="289">
        <f t="shared" ca="1" si="13"/>
        <v>11154738</v>
      </c>
      <c r="AO29" s="289">
        <f t="shared" ca="1" si="13"/>
        <v>11115757</v>
      </c>
      <c r="AP29" s="289">
        <f t="shared" ca="1" si="13"/>
        <v>11231571</v>
      </c>
      <c r="AQ29" s="289">
        <f t="shared" ca="1" si="13"/>
        <v>11057251</v>
      </c>
      <c r="AR29" s="289">
        <f t="shared" ca="1" si="13"/>
        <v>11070989</v>
      </c>
      <c r="AS29" s="289">
        <f t="shared" ca="1" si="7"/>
        <v>11161115</v>
      </c>
      <c r="AT29" s="289">
        <f t="shared" ca="1" si="7"/>
        <v>11062385</v>
      </c>
      <c r="AU29" s="289">
        <f t="shared" ca="1" si="7"/>
        <v>11021249</v>
      </c>
      <c r="AV29" s="307"/>
      <c r="AW29" s="320">
        <f t="shared" ca="1" si="15"/>
        <v>1.1158254920999118E-2</v>
      </c>
      <c r="AX29" s="320">
        <f t="shared" ca="1" si="8"/>
        <v>0.20246813729058055</v>
      </c>
      <c r="AY29" s="320">
        <f t="shared" ca="1" si="9"/>
        <v>1.1143541996482709E-2</v>
      </c>
      <c r="AZ29" s="320">
        <f t="shared" ca="1" si="10"/>
        <v>7.8512960486465388E-3</v>
      </c>
      <c r="BA29" s="307"/>
      <c r="BB29" s="307"/>
      <c r="BC29" s="308" t="str">
        <f ca="1">IFERROR(AO29/#REF!,"")</f>
        <v/>
      </c>
    </row>
    <row r="30" spans="1:55" x14ac:dyDescent="0.35">
      <c r="A30" s="91" t="s">
        <v>6</v>
      </c>
      <c r="B30" s="99" t="s">
        <v>65</v>
      </c>
      <c r="C30" s="372">
        <f t="shared" si="14"/>
        <v>1.0270451551512432</v>
      </c>
      <c r="D30" s="289">
        <f>IFERROR(VLOOKUP($B30,'X1'!$C$3:$R$100,11,FALSE),"")</f>
        <v>1118167</v>
      </c>
      <c r="E30" s="289">
        <f>IFERROR(VLOOKUP($B30,'X2'!$C$3:$T$100,13,FALSE),"")</f>
        <v>1911338</v>
      </c>
      <c r="F30" s="289">
        <f>IFERROR(VLOOKUP($B30,'X3'!$C$3:$T$100,13,FALSE),"")</f>
        <v>2266575</v>
      </c>
      <c r="G30" s="289">
        <f>IFERROR(VLOOKUP($B30,'X4'!$C$3:$T$100,13,FALSE),"")</f>
        <v>3522084</v>
      </c>
      <c r="H30" s="289">
        <f>IFERROR(VLOOKUP(B30,'1'!$C$3:$S$100,13,FALSE),"")</f>
        <v>3746485</v>
      </c>
      <c r="I30" s="289">
        <f>IFERROR(VLOOKUP(B30,'2'!$C$3:$S$100,13,FALSE),"")</f>
        <v>4209492</v>
      </c>
      <c r="J30" s="289">
        <f t="shared" ref="J30:S39" ca="1" si="16">IFERROR(VLOOKUP($B30,INDIRECT("'" &amp; J$2 &amp; "'!$C$3:$R$100"),9,FALSE),"")</f>
        <v>4415157</v>
      </c>
      <c r="K30" s="289">
        <f t="shared" ca="1" si="16"/>
        <v>4588989</v>
      </c>
      <c r="L30" s="289">
        <f t="shared" ca="1" si="16"/>
        <v>4791704</v>
      </c>
      <c r="M30" s="289">
        <f t="shared" ca="1" si="16"/>
        <v>4997770</v>
      </c>
      <c r="N30" s="289">
        <f t="shared" ca="1" si="16"/>
        <v>4987071</v>
      </c>
      <c r="O30" s="289">
        <f t="shared" ca="1" si="16"/>
        <v>5159768</v>
      </c>
      <c r="P30" s="289">
        <f t="shared" ca="1" si="16"/>
        <v>5316570</v>
      </c>
      <c r="Q30" s="289">
        <f t="shared" ca="1" si="16"/>
        <v>5482352</v>
      </c>
      <c r="R30" s="289">
        <f t="shared" ca="1" si="16"/>
        <v>5717289</v>
      </c>
      <c r="S30" s="289">
        <f t="shared" ca="1" si="16"/>
        <v>5968640</v>
      </c>
      <c r="T30" s="289">
        <f t="shared" ref="T30:AC39" ca="1" si="17">IFERROR(VLOOKUP($B30,INDIRECT("'" &amp; T$2 &amp; "'!$C$3:$R$100"),9,FALSE),"")</f>
        <v>6219214</v>
      </c>
      <c r="U30" s="289">
        <f t="shared" ca="1" si="17"/>
        <v>6442887</v>
      </c>
      <c r="V30" s="289">
        <f t="shared" ca="1" si="17"/>
        <v>6633457</v>
      </c>
      <c r="W30" s="289">
        <f t="shared" ca="1" si="17"/>
        <v>6848460</v>
      </c>
      <c r="X30" s="289">
        <f t="shared" ca="1" si="17"/>
        <v>7018497</v>
      </c>
      <c r="Y30" s="289">
        <f t="shared" ca="1" si="17"/>
        <v>7242765</v>
      </c>
      <c r="Z30" s="289">
        <f t="shared" ca="1" si="17"/>
        <v>7484726</v>
      </c>
      <c r="AA30" s="289">
        <f t="shared" ca="1" si="17"/>
        <v>7687544</v>
      </c>
      <c r="AB30" s="289">
        <f t="shared" ca="1" si="17"/>
        <v>7907878</v>
      </c>
      <c r="AC30" s="289">
        <f t="shared" ca="1" si="17"/>
        <v>8104301</v>
      </c>
      <c r="AD30" s="289">
        <f t="shared" ref="AD30:AS46" ca="1" si="18">IFERROR(VLOOKUP($B30,INDIRECT("'" &amp; AD$2 &amp; "'!$C$3:$R$100"),9,FALSE),"")</f>
        <v>8289039</v>
      </c>
      <c r="AE30" s="289">
        <f t="shared" ca="1" si="18"/>
        <v>8505146</v>
      </c>
      <c r="AF30" s="289">
        <f t="shared" ca="1" si="18"/>
        <v>8738107</v>
      </c>
      <c r="AG30" s="289">
        <f t="shared" ca="1" si="18"/>
        <v>8872722</v>
      </c>
      <c r="AH30" s="289">
        <f t="shared" ca="1" si="18"/>
        <v>9075907</v>
      </c>
      <c r="AI30" s="289">
        <f t="shared" ca="1" si="18"/>
        <v>9202408</v>
      </c>
      <c r="AJ30" s="289">
        <f t="shared" ca="1" si="18"/>
        <v>9335641</v>
      </c>
      <c r="AK30" s="289">
        <f t="shared" ca="1" si="18"/>
        <v>9537718</v>
      </c>
      <c r="AL30" s="289">
        <f t="shared" ca="1" si="18"/>
        <v>9687625</v>
      </c>
      <c r="AM30" s="289">
        <f t="shared" ca="1" si="18"/>
        <v>9864141</v>
      </c>
      <c r="AN30" s="289">
        <f t="shared" ca="1" si="18"/>
        <v>9791918</v>
      </c>
      <c r="AO30" s="289">
        <f t="shared" ca="1" si="18"/>
        <v>9857867</v>
      </c>
      <c r="AP30" s="289">
        <f t="shared" ca="1" si="18"/>
        <v>9988127</v>
      </c>
      <c r="AQ30" s="289">
        <f t="shared" ca="1" si="18"/>
        <v>10036287</v>
      </c>
      <c r="AR30" s="289">
        <f t="shared" ca="1" si="13"/>
        <v>10071407</v>
      </c>
      <c r="AS30" s="289">
        <f t="shared" ca="1" si="7"/>
        <v>10158554</v>
      </c>
      <c r="AT30" s="289">
        <f t="shared" ca="1" si="7"/>
        <v>10334747</v>
      </c>
      <c r="AU30" s="289">
        <f t="shared" ca="1" si="7"/>
        <v>10498755</v>
      </c>
      <c r="AV30" s="307"/>
      <c r="AW30" s="320">
        <f t="shared" ca="1" si="15"/>
        <v>1.0127964790372352E-2</v>
      </c>
      <c r="AX30" s="320">
        <f t="shared" ca="1" si="8"/>
        <v>0.24190635558943185</v>
      </c>
      <c r="AY30" s="320">
        <f t="shared" ca="1" si="9"/>
        <v>9.0615304168213395E-2</v>
      </c>
      <c r="AZ30" s="320">
        <f t="shared" ca="1" si="10"/>
        <v>0.14087041130973543</v>
      </c>
      <c r="BA30" s="307"/>
      <c r="BB30" s="307"/>
      <c r="BC30" s="308" t="str">
        <f ca="1">IFERROR(AO30/#REF!,"")</f>
        <v/>
      </c>
    </row>
    <row r="31" spans="1:55" x14ac:dyDescent="0.35">
      <c r="A31" s="91" t="s">
        <v>6</v>
      </c>
      <c r="B31" s="91" t="s">
        <v>22</v>
      </c>
      <c r="C31" s="372">
        <f t="shared" si="14"/>
        <v>0.19667214507283548</v>
      </c>
      <c r="D31" s="289">
        <f>IFERROR(VLOOKUP($B31,'X1'!$C$3:$R$100,11,FALSE),"")</f>
        <v>1264358</v>
      </c>
      <c r="E31" s="289">
        <f>IFERROR(VLOOKUP($B31,'X2'!$C$3:$T$100,13,FALSE),"")</f>
        <v>1433240</v>
      </c>
      <c r="F31" s="289">
        <f>IFERROR(VLOOKUP($B31,'X3'!$C$3:$T$100,13,FALSE),"")</f>
        <v>1513022</v>
      </c>
      <c r="G31" s="289">
        <f>IFERROR(VLOOKUP($B31,'X4'!$C$3:$T$100,13,FALSE),"")</f>
        <v>1787644</v>
      </c>
      <c r="H31" s="289">
        <f>IFERROR(VLOOKUP(B31,'1'!$C$3:$S$100,13,FALSE),"")</f>
        <v>1842355</v>
      </c>
      <c r="I31" s="289">
        <f>IFERROR(VLOOKUP(B31,'2'!$C$3:$S$100,13,FALSE),"")</f>
        <v>1906046</v>
      </c>
      <c r="J31" s="289">
        <f t="shared" ca="1" si="16"/>
        <v>1935173</v>
      </c>
      <c r="K31" s="289">
        <f t="shared" ca="1" si="16"/>
        <v>1992395</v>
      </c>
      <c r="L31" s="289">
        <f t="shared" ca="1" si="16"/>
        <v>2047753</v>
      </c>
      <c r="M31" s="289">
        <f t="shared" ca="1" si="16"/>
        <v>2103740</v>
      </c>
      <c r="N31" s="289">
        <f t="shared" ca="1" si="16"/>
        <v>2158365</v>
      </c>
      <c r="O31" s="289">
        <f t="shared" ca="1" si="16"/>
        <v>2207838</v>
      </c>
      <c r="P31" s="289">
        <f t="shared" ca="1" si="16"/>
        <v>2259742</v>
      </c>
      <c r="Q31" s="289">
        <f t="shared" ca="1" si="16"/>
        <v>2273026</v>
      </c>
      <c r="R31" s="289">
        <f t="shared" ca="1" si="16"/>
        <v>2323549</v>
      </c>
      <c r="S31" s="289">
        <f t="shared" ca="1" si="16"/>
        <v>2374341</v>
      </c>
      <c r="T31" s="289">
        <f t="shared" ca="1" si="17"/>
        <v>2425014</v>
      </c>
      <c r="U31" s="289">
        <f t="shared" ca="1" si="17"/>
        <v>2475878</v>
      </c>
      <c r="V31" s="289">
        <f t="shared" ca="1" si="17"/>
        <v>2500440</v>
      </c>
      <c r="W31" s="289">
        <f t="shared" ca="1" si="17"/>
        <v>2509656</v>
      </c>
      <c r="X31" s="289">
        <f t="shared" ca="1" si="17"/>
        <v>2564004</v>
      </c>
      <c r="Y31" s="289">
        <f t="shared" ca="1" si="17"/>
        <v>2618894</v>
      </c>
      <c r="Z31" s="289">
        <f t="shared" ca="1" si="17"/>
        <v>2677150</v>
      </c>
      <c r="AA31" s="289">
        <f t="shared" ca="1" si="17"/>
        <v>2735550</v>
      </c>
      <c r="AB31" s="289">
        <f t="shared" ca="1" si="17"/>
        <v>2784983</v>
      </c>
      <c r="AC31" s="289">
        <f t="shared" ca="1" si="17"/>
        <v>2796363</v>
      </c>
      <c r="AD31" s="289">
        <f t="shared" ca="1" si="18"/>
        <v>2832277</v>
      </c>
      <c r="AE31" s="289">
        <f t="shared" ca="1" si="18"/>
        <v>2875390</v>
      </c>
      <c r="AF31" s="289">
        <f t="shared" ca="1" si="18"/>
        <v>2920173</v>
      </c>
      <c r="AG31" s="289">
        <f t="shared" ca="1" si="18"/>
        <v>2971296</v>
      </c>
      <c r="AH31" s="289">
        <f t="shared" ca="1" si="18"/>
        <v>3003666</v>
      </c>
      <c r="AI31" s="289">
        <f t="shared" ca="1" si="18"/>
        <v>8633841</v>
      </c>
      <c r="AJ31" s="289">
        <f t="shared" ca="1" si="18"/>
        <v>8735374</v>
      </c>
      <c r="AK31" s="289">
        <f t="shared" ca="1" si="18"/>
        <v>8636551</v>
      </c>
      <c r="AL31" s="289">
        <f t="shared" ca="1" si="18"/>
        <v>8612706</v>
      </c>
      <c r="AM31" s="289">
        <f t="shared" ca="1" si="18"/>
        <v>8684227</v>
      </c>
      <c r="AN31" s="289">
        <f t="shared" ca="1" si="18"/>
        <v>8620318</v>
      </c>
      <c r="AO31" s="289">
        <f t="shared" ca="1" si="18"/>
        <v>8677552</v>
      </c>
      <c r="AP31" s="289">
        <f t="shared" ca="1" si="18"/>
        <v>8747178</v>
      </c>
      <c r="AQ31" s="289">
        <f t="shared" ca="1" si="18"/>
        <v>8833571</v>
      </c>
      <c r="AR31" s="289">
        <f t="shared" ca="1" si="13"/>
        <v>8876794</v>
      </c>
      <c r="AS31" s="289">
        <f t="shared" ca="1" si="7"/>
        <v>8926358</v>
      </c>
      <c r="AT31" s="289">
        <f t="shared" ca="1" si="7"/>
        <v>8904680</v>
      </c>
      <c r="AU31" s="289">
        <f t="shared" ca="1" si="7"/>
        <v>8886059</v>
      </c>
      <c r="AV31" s="307"/>
      <c r="AW31" s="320">
        <f t="shared" ca="1" si="15"/>
        <v>8.9142624220744475E-3</v>
      </c>
      <c r="AX31" s="320">
        <f t="shared" ca="1" si="8"/>
        <v>0.14573072962987754</v>
      </c>
      <c r="AY31" s="320">
        <f t="shared" ca="1" si="9"/>
        <v>2.3133388720037784E-2</v>
      </c>
      <c r="AZ31" s="320">
        <f t="shared" ca="1" si="10"/>
        <v>2.9212722356133369E-2</v>
      </c>
      <c r="BA31" s="307"/>
      <c r="BB31" s="307"/>
      <c r="BC31" s="308" t="str">
        <f ca="1">IFERROR(AO31/#REF!,"")</f>
        <v/>
      </c>
    </row>
    <row r="32" spans="1:55" x14ac:dyDescent="0.35">
      <c r="A32" s="91" t="s">
        <v>6</v>
      </c>
      <c r="B32" s="91" t="s">
        <v>74</v>
      </c>
      <c r="C32" s="372">
        <f t="shared" si="14"/>
        <v>0.16860320232196346</v>
      </c>
      <c r="D32" s="289">
        <f>IFERROR(VLOOKUP($B32,'X1'!$C$3:$R$100,11,FALSE),"")</f>
        <v>5321014</v>
      </c>
      <c r="E32" s="289">
        <f>IFERROR(VLOOKUP($B32,'X2'!$C$3:$T$100,13,FALSE),"")</f>
        <v>5796732</v>
      </c>
      <c r="F32" s="289">
        <f>IFERROR(VLOOKUP($B32,'X3'!$C$3:$T$100,13,FALSE),"")</f>
        <v>6218154</v>
      </c>
      <c r="G32" s="289">
        <f>IFERROR(VLOOKUP($B32,'X4'!$C$3:$T$100,13,FALSE),"")</f>
        <v>6860938</v>
      </c>
      <c r="H32" s="289">
        <f>IFERROR(VLOOKUP(B32,'1'!$C$3:$S$100,13,FALSE),"")</f>
        <v>7020038</v>
      </c>
      <c r="I32" s="289">
        <f>IFERROR(VLOOKUP(B32,'2'!$C$3:$S$100,13,FALSE),"")</f>
        <v>7119415</v>
      </c>
      <c r="J32" s="289">
        <f t="shared" ca="1" si="16"/>
        <v>7188300</v>
      </c>
      <c r="K32" s="289">
        <f t="shared" ca="1" si="16"/>
        <v>7252817</v>
      </c>
      <c r="L32" s="289">
        <f t="shared" ca="1" si="16"/>
        <v>7337224</v>
      </c>
      <c r="M32" s="289">
        <f t="shared" ca="1" si="16"/>
        <v>7418764</v>
      </c>
      <c r="N32" s="289">
        <f t="shared" ca="1" si="16"/>
        <v>7504016</v>
      </c>
      <c r="O32" s="289">
        <f t="shared" ca="1" si="16"/>
        <v>7680056</v>
      </c>
      <c r="P32" s="289">
        <f t="shared" ca="1" si="16"/>
        <v>7753141</v>
      </c>
      <c r="Q32" s="289">
        <f t="shared" ca="1" si="16"/>
        <v>7816015</v>
      </c>
      <c r="R32" s="289">
        <f t="shared" ca="1" si="16"/>
        <v>7916119</v>
      </c>
      <c r="S32" s="289">
        <f t="shared" ca="1" si="16"/>
        <v>8152832</v>
      </c>
      <c r="T32" s="289">
        <f t="shared" ca="1" si="17"/>
        <v>8416877</v>
      </c>
      <c r="U32" s="289">
        <f t="shared" ca="1" si="17"/>
        <v>8595110</v>
      </c>
      <c r="V32" s="289">
        <f t="shared" ca="1" si="17"/>
        <v>8691212</v>
      </c>
      <c r="W32" s="289">
        <f t="shared" ca="1" si="17"/>
        <v>8867958</v>
      </c>
      <c r="X32" s="289">
        <f t="shared" ca="1" si="17"/>
        <v>8972099</v>
      </c>
      <c r="Y32" s="289">
        <f t="shared" ca="1" si="17"/>
        <v>9142682</v>
      </c>
      <c r="Z32" s="289">
        <f t="shared" ca="1" si="17"/>
        <v>9253667</v>
      </c>
      <c r="AA32" s="289">
        <f t="shared" ca="1" si="17"/>
        <v>9396854</v>
      </c>
      <c r="AB32" s="289">
        <f t="shared" ca="1" si="17"/>
        <v>9542636</v>
      </c>
      <c r="AC32" s="289">
        <f t="shared" ca="1" si="17"/>
        <v>9665815</v>
      </c>
      <c r="AD32" s="289">
        <f t="shared" ca="1" si="18"/>
        <v>9781933</v>
      </c>
      <c r="AE32" s="289">
        <f t="shared" ca="1" si="18"/>
        <v>9856269</v>
      </c>
      <c r="AF32" s="289">
        <f t="shared" ca="1" si="18"/>
        <v>10024026</v>
      </c>
      <c r="AG32" s="289">
        <f t="shared" ca="1" si="18"/>
        <v>10118921</v>
      </c>
      <c r="AH32" s="289">
        <f t="shared" ca="1" si="18"/>
        <v>10263662</v>
      </c>
      <c r="AI32" s="289">
        <f t="shared" ca="1" si="18"/>
        <v>10384511</v>
      </c>
      <c r="AJ32" s="289">
        <f t="shared" ca="1" si="18"/>
        <v>10526856</v>
      </c>
      <c r="AK32" s="289">
        <f t="shared" ca="1" si="18"/>
        <v>10625328</v>
      </c>
      <c r="AL32" s="289">
        <f t="shared" ca="1" si="18"/>
        <v>10737106</v>
      </c>
      <c r="AM32" s="289">
        <f t="shared" ca="1" si="18"/>
        <v>10808847</v>
      </c>
      <c r="AN32" s="289">
        <f t="shared" ca="1" si="18"/>
        <v>10879961</v>
      </c>
      <c r="AO32" s="289">
        <f t="shared" ca="1" si="18"/>
        <v>10971881</v>
      </c>
      <c r="AP32" s="289">
        <f t="shared" ca="1" si="18"/>
        <v>7490221</v>
      </c>
      <c r="AQ32" s="289">
        <f t="shared" ca="1" si="18"/>
        <v>7348988</v>
      </c>
      <c r="AR32" s="289">
        <f t="shared" ca="1" si="13"/>
        <v>7267704</v>
      </c>
      <c r="AS32" s="289">
        <f t="shared" ca="1" si="7"/>
        <v>7204811</v>
      </c>
      <c r="AT32" s="289">
        <f t="shared" ca="1" si="7"/>
        <v>7140421</v>
      </c>
      <c r="AU32" s="289">
        <f t="shared" ca="1" si="7"/>
        <v>7045236</v>
      </c>
      <c r="AV32" s="307"/>
      <c r="AW32" s="320">
        <f t="shared" ca="1" si="15"/>
        <v>7.4161183024029631E-3</v>
      </c>
      <c r="AX32" s="320">
        <f t="shared" ca="1" si="8"/>
        <v>0.11144741551549964</v>
      </c>
      <c r="AY32" s="320">
        <f t="shared" ca="1" si="9"/>
        <v>-0.29231256050477483</v>
      </c>
      <c r="AZ32" s="320">
        <f t="shared" ca="1" si="10"/>
        <v>-0.32156304711892547</v>
      </c>
      <c r="BA32" s="307"/>
      <c r="BB32" s="307"/>
      <c r="BC32" s="308" t="str">
        <f ca="1">IFERROR(AO32/#REF!,"")</f>
        <v/>
      </c>
    </row>
    <row r="33" spans="1:55" x14ac:dyDescent="0.35">
      <c r="A33" s="91" t="s">
        <v>6</v>
      </c>
      <c r="B33" s="91" t="s">
        <v>14</v>
      </c>
      <c r="C33" s="372">
        <f t="shared" si="14"/>
        <v>0.43672542184764884</v>
      </c>
      <c r="D33" s="289">
        <f>IFERROR(VLOOKUP($B33,'X1'!$C$3:$R$100,11,FALSE),"")</f>
        <v>2043451</v>
      </c>
      <c r="E33" s="289">
        <f>IFERROR(VLOOKUP($B33,'X2'!$C$3:$T$100,13,FALSE),"")</f>
        <v>2666051</v>
      </c>
      <c r="F33" s="289">
        <f>IFERROR(VLOOKUP($B33,'X3'!$C$3:$T$100,13,FALSE),"")</f>
        <v>2935878</v>
      </c>
      <c r="G33" s="289">
        <f>IFERROR(VLOOKUP($B33,'X4'!$C$3:$T$100,13,FALSE),"")</f>
        <v>3690684</v>
      </c>
      <c r="H33" s="289">
        <f>IFERROR(VLOOKUP(B33,'1'!$C$3:$S$100,13,FALSE),"")</f>
        <v>3808636</v>
      </c>
      <c r="I33" s="289">
        <f>IFERROR(VLOOKUP(B33,'2'!$C$3:$S$100,13,FALSE),"")</f>
        <v>3930296</v>
      </c>
      <c r="J33" s="289">
        <f t="shared" ca="1" si="16"/>
        <v>4076204</v>
      </c>
      <c r="K33" s="289">
        <f t="shared" ca="1" si="16"/>
        <v>4183935</v>
      </c>
      <c r="L33" s="289">
        <f t="shared" ca="1" si="16"/>
        <v>4309591</v>
      </c>
      <c r="M33" s="289">
        <f t="shared" ca="1" si="16"/>
        <v>4458810</v>
      </c>
      <c r="N33" s="289">
        <f t="shared" ca="1" si="16"/>
        <v>4579140</v>
      </c>
      <c r="O33" s="289">
        <f t="shared" ca="1" si="16"/>
        <v>4785111</v>
      </c>
      <c r="P33" s="289">
        <f t="shared" ca="1" si="16"/>
        <v>5007516</v>
      </c>
      <c r="Q33" s="289">
        <f t="shared" ca="1" si="16"/>
        <v>5220963</v>
      </c>
      <c r="R33" s="289">
        <f t="shared" ca="1" si="16"/>
        <v>5511906</v>
      </c>
      <c r="S33" s="289">
        <f t="shared" ca="1" si="16"/>
        <v>5751063</v>
      </c>
      <c r="T33" s="289">
        <f t="shared" ca="1" si="17"/>
        <v>5969226</v>
      </c>
      <c r="U33" s="289">
        <f t="shared" ca="1" si="17"/>
        <v>6110755</v>
      </c>
      <c r="V33" s="289">
        <f t="shared" ca="1" si="17"/>
        <v>6272188</v>
      </c>
      <c r="W33" s="289">
        <f t="shared" ca="1" si="17"/>
        <v>6369035</v>
      </c>
      <c r="X33" s="289">
        <f t="shared" ca="1" si="17"/>
        <v>6446245</v>
      </c>
      <c r="Y33" s="289">
        <f t="shared" ca="1" si="17"/>
        <v>6537629</v>
      </c>
      <c r="Z33" s="289">
        <f t="shared" ca="1" si="17"/>
        <v>6649842</v>
      </c>
      <c r="AA33" s="289">
        <f t="shared" ca="1" si="17"/>
        <v>6777277</v>
      </c>
      <c r="AB33" s="289">
        <f t="shared" ca="1" si="17"/>
        <v>6780903</v>
      </c>
      <c r="AC33" s="289">
        <f t="shared" ca="1" si="17"/>
        <v>6641387</v>
      </c>
      <c r="AD33" s="289">
        <f t="shared" ca="1" si="18"/>
        <v>6656381</v>
      </c>
      <c r="AE33" s="289">
        <f t="shared" ca="1" si="18"/>
        <v>6762047</v>
      </c>
      <c r="AF33" s="289">
        <f t="shared" ca="1" si="18"/>
        <v>6731809</v>
      </c>
      <c r="AG33" s="289">
        <f t="shared" ca="1" si="18"/>
        <v>6839455</v>
      </c>
      <c r="AH33" s="289">
        <f t="shared" ca="1" si="18"/>
        <v>6417230</v>
      </c>
      <c r="AI33" s="289">
        <f t="shared" ca="1" si="18"/>
        <v>6484278</v>
      </c>
      <c r="AJ33" s="289">
        <f t="shared" ca="1" si="18"/>
        <v>6556382</v>
      </c>
      <c r="AK33" s="289">
        <f t="shared" ca="1" si="18"/>
        <v>6599079</v>
      </c>
      <c r="AL33" s="289">
        <f t="shared" ca="1" si="18"/>
        <v>6617788</v>
      </c>
      <c r="AM33" s="289">
        <f t="shared" ca="1" si="18"/>
        <v>6659156</v>
      </c>
      <c r="AN33" s="289">
        <f t="shared" ca="1" si="18"/>
        <v>6659945</v>
      </c>
      <c r="AO33" s="289">
        <f t="shared" ca="1" si="18"/>
        <v>6708720</v>
      </c>
      <c r="AP33" s="289">
        <f t="shared" ca="1" si="18"/>
        <v>6742982</v>
      </c>
      <c r="AQ33" s="289">
        <f t="shared" ca="1" si="18"/>
        <v>6705953</v>
      </c>
      <c r="AR33" s="289">
        <f t="shared" ca="1" si="13"/>
        <v>6562266</v>
      </c>
      <c r="AS33" s="289">
        <f t="shared" ca="1" si="7"/>
        <v>6456411</v>
      </c>
      <c r="AT33" s="289">
        <f t="shared" ca="1" si="7"/>
        <v>6519700</v>
      </c>
      <c r="AU33" s="289">
        <f t="shared" ca="1" si="7"/>
        <v>6582906</v>
      </c>
      <c r="AV33" s="307"/>
      <c r="AW33" s="320">
        <f t="shared" ca="1" si="15"/>
        <v>6.7672094141879207E-3</v>
      </c>
      <c r="AX33" s="320">
        <f t="shared" ca="1" si="8"/>
        <v>6.1706679269308395E-2</v>
      </c>
      <c r="AY33" s="320">
        <f t="shared" ca="1" si="9"/>
        <v>3.4186535494005632E-2</v>
      </c>
      <c r="AZ33" s="320">
        <f t="shared" ca="1" si="10"/>
        <v>1.5210328736676715E-2</v>
      </c>
      <c r="BA33" s="307"/>
      <c r="BB33" s="307"/>
      <c r="BC33" s="308" t="str">
        <f ca="1">IFERROR(AO33/#REF!,"")</f>
        <v/>
      </c>
    </row>
    <row r="34" spans="1:55" x14ac:dyDescent="0.35">
      <c r="A34" s="91" t="s">
        <v>6</v>
      </c>
      <c r="B34" s="91" t="s">
        <v>52</v>
      </c>
      <c r="C34" s="372">
        <f t="shared" si="14"/>
        <v>0.24109002504318311</v>
      </c>
      <c r="D34" s="289">
        <f>IFERROR(VLOOKUP($B34,'X1'!$C$3:$R$100,11,FALSE),"")</f>
        <v>3634522</v>
      </c>
      <c r="E34" s="289">
        <f>IFERROR(VLOOKUP($B34,'X2'!$C$3:$T$100,13,FALSE),"")</f>
        <v>4325881</v>
      </c>
      <c r="F34" s="289">
        <f>IFERROR(VLOOKUP($B34,'X3'!$C$3:$T$100,13,FALSE),"")</f>
        <v>4510769</v>
      </c>
      <c r="G34" s="289">
        <f>IFERROR(VLOOKUP($B34,'X4'!$C$3:$T$100,13,FALSE),"")</f>
        <v>4905021</v>
      </c>
      <c r="H34" s="289">
        <f>IFERROR(VLOOKUP(B34,'1'!$C$3:$S$100,13,FALSE),"")</f>
        <v>4936932</v>
      </c>
      <c r="I34" s="289">
        <f>IFERROR(VLOOKUP(B34,'2'!$C$3:$S$100,13,FALSE),"")</f>
        <v>5014750</v>
      </c>
      <c r="J34" s="289">
        <f t="shared" ca="1" si="16"/>
        <v>4966096</v>
      </c>
      <c r="K34" s="289">
        <f t="shared" ca="1" si="16"/>
        <v>5015559</v>
      </c>
      <c r="L34" s="289">
        <f t="shared" ca="1" si="16"/>
        <v>5090313</v>
      </c>
      <c r="M34" s="289">
        <f t="shared" ca="1" si="16"/>
        <v>5059874</v>
      </c>
      <c r="N34" s="289">
        <f t="shared" ca="1" si="16"/>
        <v>5096560</v>
      </c>
      <c r="O34" s="289">
        <f t="shared" ca="1" si="16"/>
        <v>5200062</v>
      </c>
      <c r="P34" s="289">
        <f t="shared" ca="1" si="16"/>
        <v>5173422</v>
      </c>
      <c r="Q34" s="289">
        <f t="shared" ca="1" si="16"/>
        <v>5226993</v>
      </c>
      <c r="R34" s="289">
        <f t="shared" ca="1" si="16"/>
        <v>5288593</v>
      </c>
      <c r="S34" s="289">
        <f t="shared" ca="1" si="16"/>
        <v>5267927</v>
      </c>
      <c r="T34" s="289">
        <f t="shared" ca="1" si="17"/>
        <v>5329042</v>
      </c>
      <c r="U34" s="289">
        <f t="shared" ca="1" si="17"/>
        <v>5372087</v>
      </c>
      <c r="V34" s="289">
        <f t="shared" ca="1" si="17"/>
        <v>5361293</v>
      </c>
      <c r="W34" s="289">
        <f t="shared" ca="1" si="17"/>
        <v>5414849</v>
      </c>
      <c r="X34" s="289">
        <f t="shared" ca="1" si="17"/>
        <v>5483090</v>
      </c>
      <c r="Y34" s="289">
        <f t="shared" ca="1" si="17"/>
        <v>5507207</v>
      </c>
      <c r="Z34" s="289">
        <f t="shared" ca="1" si="17"/>
        <v>5579890</v>
      </c>
      <c r="AA34" s="289">
        <f t="shared" ca="1" si="17"/>
        <v>5699377</v>
      </c>
      <c r="AB34" s="289">
        <f t="shared" ca="1" si="17"/>
        <v>5627530</v>
      </c>
      <c r="AC34" s="289">
        <f t="shared" ca="1" si="17"/>
        <v>5744198</v>
      </c>
      <c r="AD34" s="289">
        <f t="shared" ca="1" si="18"/>
        <v>5802074</v>
      </c>
      <c r="AE34" s="289">
        <f t="shared" ca="1" si="18"/>
        <v>5877680</v>
      </c>
      <c r="AF34" s="289">
        <f t="shared" ca="1" si="18"/>
        <v>5886983</v>
      </c>
      <c r="AG34" s="289">
        <f t="shared" ca="1" si="18"/>
        <v>5494802</v>
      </c>
      <c r="AH34" s="289">
        <f t="shared" ca="1" si="18"/>
        <v>5590073</v>
      </c>
      <c r="AI34" s="289">
        <f t="shared" ca="1" si="18"/>
        <v>5644892</v>
      </c>
      <c r="AJ34" s="289">
        <f t="shared" ca="1" si="18"/>
        <v>5669330</v>
      </c>
      <c r="AK34" s="289">
        <f t="shared" ca="1" si="18"/>
        <v>5746225</v>
      </c>
      <c r="AL34" s="289">
        <f t="shared" ca="1" si="18"/>
        <v>5839090</v>
      </c>
      <c r="AM34" s="289">
        <f t="shared" ca="1" si="18"/>
        <v>5909330</v>
      </c>
      <c r="AN34" s="289">
        <f t="shared" ca="1" si="18"/>
        <v>6017159</v>
      </c>
      <c r="AO34" s="289">
        <f t="shared" ca="1" si="18"/>
        <v>6057989</v>
      </c>
      <c r="AP34" s="289">
        <f t="shared" ca="1" si="18"/>
        <v>6500516</v>
      </c>
      <c r="AQ34" s="289">
        <f t="shared" ca="1" si="18"/>
        <v>6085747</v>
      </c>
      <c r="AR34" s="289">
        <f t="shared" ca="1" si="13"/>
        <v>6095700</v>
      </c>
      <c r="AS34" s="289">
        <f t="shared" ca="1" si="7"/>
        <v>6122759</v>
      </c>
      <c r="AT34" s="289">
        <f t="shared" ca="1" si="7"/>
        <v>6200159</v>
      </c>
      <c r="AU34" s="289">
        <f t="shared" ca="1" si="7"/>
        <v>6234161</v>
      </c>
      <c r="AV34" s="307"/>
      <c r="AW34" s="320">
        <f t="shared" ca="1" si="15"/>
        <v>6.1413380604913121E-3</v>
      </c>
      <c r="AX34" s="320">
        <f t="shared" ca="1" si="8"/>
        <v>8.5474405657480101E-2</v>
      </c>
      <c r="AY34" s="320">
        <f t="shared" ca="1" si="9"/>
        <v>7.8098039785349238E-2</v>
      </c>
      <c r="AZ34" s="320">
        <f t="shared" ca="1" si="10"/>
        <v>0.10438977397618943</v>
      </c>
      <c r="BA34" s="307"/>
      <c r="BB34" s="307"/>
      <c r="BC34" s="308" t="str">
        <f ca="1">IFERROR(AO34/#REF!,"")</f>
        <v/>
      </c>
    </row>
    <row r="35" spans="1:55" x14ac:dyDescent="0.35">
      <c r="A35" s="91" t="s">
        <v>6</v>
      </c>
      <c r="B35" s="91" t="s">
        <v>44</v>
      </c>
      <c r="C35" s="372">
        <f t="shared" si="14"/>
        <v>0.18629582058697292</v>
      </c>
      <c r="D35" s="289">
        <f>IFERROR(VLOOKUP($B35,'X1'!$C$3:$R$100,11,FALSE),"")</f>
        <v>3110365</v>
      </c>
      <c r="E35" s="289">
        <f>IFERROR(VLOOKUP($B35,'X2'!$C$3:$T$100,13,FALSE),"")</f>
        <v>3483834</v>
      </c>
      <c r="F35" s="289">
        <f>IFERROR(VLOOKUP($B35,'X3'!$C$3:$T$100,13,FALSE),"")</f>
        <v>3689813</v>
      </c>
      <c r="G35" s="289">
        <f>IFERROR(VLOOKUP($B35,'X4'!$C$3:$T$100,13,FALSE),"")</f>
        <v>4251937</v>
      </c>
      <c r="H35" s="289">
        <f>IFERROR(VLOOKUP(B35,'1'!$C$3:$S$100,13,FALSE),"")</f>
        <v>4297731</v>
      </c>
      <c r="I35" s="289">
        <f>IFERROR(VLOOKUP(B35,'2'!$C$3:$S$100,13,FALSE),"")</f>
        <v>4347509</v>
      </c>
      <c r="J35" s="289">
        <f t="shared" ca="1" si="16"/>
        <v>4391126</v>
      </c>
      <c r="K35" s="289">
        <f t="shared" ca="1" si="16"/>
        <v>4442808</v>
      </c>
      <c r="L35" s="289">
        <f t="shared" ca="1" si="16"/>
        <v>4493019</v>
      </c>
      <c r="M35" s="289">
        <f t="shared" ca="1" si="16"/>
        <v>4544773</v>
      </c>
      <c r="N35" s="289">
        <f t="shared" ca="1" si="16"/>
        <v>4592274</v>
      </c>
      <c r="O35" s="289">
        <f t="shared" ca="1" si="16"/>
        <v>4629416</v>
      </c>
      <c r="P35" s="289">
        <f t="shared" ca="1" si="16"/>
        <v>4682602</v>
      </c>
      <c r="Q35" s="289">
        <f t="shared" ca="1" si="16"/>
        <v>4743448</v>
      </c>
      <c r="R35" s="289">
        <f t="shared" ca="1" si="16"/>
        <v>4817166</v>
      </c>
      <c r="S35" s="289">
        <f t="shared" ca="1" si="16"/>
        <v>4890212</v>
      </c>
      <c r="T35" s="289">
        <f t="shared" ca="1" si="17"/>
        <v>4920739</v>
      </c>
      <c r="U35" s="289">
        <f t="shared" ca="1" si="17"/>
        <v>4955099</v>
      </c>
      <c r="V35" s="289">
        <f t="shared" ca="1" si="17"/>
        <v>4878587</v>
      </c>
      <c r="W35" s="289">
        <f t="shared" ca="1" si="17"/>
        <v>4917084</v>
      </c>
      <c r="X35" s="289">
        <f t="shared" ca="1" si="17"/>
        <v>4964578</v>
      </c>
      <c r="Y35" s="289">
        <f t="shared" ca="1" si="17"/>
        <v>5018435</v>
      </c>
      <c r="Z35" s="289">
        <f t="shared" ca="1" si="17"/>
        <v>5070205</v>
      </c>
      <c r="AA35" s="289">
        <f t="shared" ca="1" si="17"/>
        <v>5120042</v>
      </c>
      <c r="AB35" s="289">
        <f t="shared" ca="1" si="17"/>
        <v>5201591</v>
      </c>
      <c r="AC35" s="289">
        <f t="shared" ca="1" si="17"/>
        <v>5314633</v>
      </c>
      <c r="AD35" s="289">
        <f t="shared" ca="1" si="18"/>
        <v>5414652</v>
      </c>
      <c r="AE35" s="289">
        <f t="shared" ca="1" si="18"/>
        <v>5516689</v>
      </c>
      <c r="AF35" s="289">
        <f t="shared" ca="1" si="18"/>
        <v>5553163</v>
      </c>
      <c r="AG35" s="289">
        <f t="shared" ca="1" si="18"/>
        <v>5602506</v>
      </c>
      <c r="AH35" s="289">
        <f t="shared" ca="1" si="18"/>
        <v>5663442</v>
      </c>
      <c r="AI35" s="289">
        <f t="shared" ca="1" si="18"/>
        <v>5700155</v>
      </c>
      <c r="AJ35" s="289">
        <f t="shared" ca="1" si="18"/>
        <v>5731566</v>
      </c>
      <c r="AK35" s="289">
        <f t="shared" ca="1" si="18"/>
        <v>5685503</v>
      </c>
      <c r="AL35" s="289">
        <f t="shared" ca="1" si="18"/>
        <v>5728432</v>
      </c>
      <c r="AM35" s="289">
        <f t="shared" ca="1" si="18"/>
        <v>5783260</v>
      </c>
      <c r="AN35" s="289">
        <f t="shared" ca="1" si="18"/>
        <v>5591115</v>
      </c>
      <c r="AO35" s="289">
        <f t="shared" ca="1" si="18"/>
        <v>5721466</v>
      </c>
      <c r="AP35" s="289">
        <f t="shared" ca="1" si="18"/>
        <v>5787404</v>
      </c>
      <c r="AQ35" s="289">
        <f t="shared" ca="1" si="18"/>
        <v>5804134</v>
      </c>
      <c r="AR35" s="289">
        <f t="shared" ca="1" si="13"/>
        <v>5808783</v>
      </c>
      <c r="AS35" s="289">
        <f t="shared" ca="1" si="7"/>
        <v>5797424</v>
      </c>
      <c r="AT35" s="289">
        <f t="shared" ca="1" si="7"/>
        <v>5795362</v>
      </c>
      <c r="AU35" s="289">
        <f t="shared" ca="1" si="7"/>
        <v>5814383</v>
      </c>
      <c r="AV35" s="307"/>
      <c r="AW35" s="320">
        <f t="shared" ca="1" si="15"/>
        <v>5.8571526293143108E-3</v>
      </c>
      <c r="AX35" s="320">
        <f t="shared" ca="1" si="8"/>
        <v>0.1219432086171397</v>
      </c>
      <c r="AY35" s="320">
        <f t="shared" ca="1" si="9"/>
        <v>1.8241433785572525E-2</v>
      </c>
      <c r="AZ35" s="320">
        <f t="shared" ca="1" si="10"/>
        <v>2.0039455067449863E-2</v>
      </c>
      <c r="BA35" s="307"/>
      <c r="BB35" s="307"/>
      <c r="BC35" s="308" t="str">
        <f ca="1">IFERROR(AO35/#REF!,"")</f>
        <v/>
      </c>
    </row>
    <row r="36" spans="1:55" x14ac:dyDescent="0.35">
      <c r="A36" s="91" t="s">
        <v>6</v>
      </c>
      <c r="B36" s="91" t="s">
        <v>53</v>
      </c>
      <c r="C36" s="372">
        <f t="shared" si="14"/>
        <v>9.9657769644229344E-2</v>
      </c>
      <c r="D36" s="289">
        <f>IFERROR(VLOOKUP($B36,'X1'!$C$3:$R$100,11,FALSE),"")</f>
        <v>4688947</v>
      </c>
      <c r="E36" s="289">
        <f>IFERROR(VLOOKUP($B36,'X2'!$C$3:$T$100,13,FALSE),"")</f>
        <v>5096479</v>
      </c>
      <c r="F36" s="289">
        <f>IFERROR(VLOOKUP($B36,'X3'!$C$3:$T$100,13,FALSE),"")</f>
        <v>5156237</v>
      </c>
      <c r="G36" s="289">
        <f>IFERROR(VLOOKUP($B36,'X4'!$C$3:$T$100,13,FALSE),"")</f>
        <v>5168550</v>
      </c>
      <c r="H36" s="289">
        <f>IFERROR(VLOOKUP(B36,'1'!$C$3:$S$100,13,FALSE),"")</f>
        <v>5180182</v>
      </c>
      <c r="I36" s="289">
        <f>IFERROR(VLOOKUP(B36,'2'!$C$3:$S$100,13,FALSE),"")</f>
        <v>5161405</v>
      </c>
      <c r="J36" s="289">
        <f t="shared" ca="1" si="16"/>
        <v>5113093</v>
      </c>
      <c r="K36" s="289">
        <f t="shared" ca="1" si="16"/>
        <v>5144007</v>
      </c>
      <c r="L36" s="289">
        <f t="shared" ca="1" si="16"/>
        <v>5159931</v>
      </c>
      <c r="M36" s="289">
        <f t="shared" ca="1" si="16"/>
        <v>5184924</v>
      </c>
      <c r="N36" s="289">
        <f t="shared" ca="1" si="16"/>
        <v>5186059</v>
      </c>
      <c r="O36" s="289">
        <f t="shared" ca="1" si="16"/>
        <v>5196347</v>
      </c>
      <c r="P36" s="289">
        <f t="shared" ca="1" si="16"/>
        <v>5185163</v>
      </c>
      <c r="Q36" s="289">
        <f t="shared" ca="1" si="16"/>
        <v>5163963</v>
      </c>
      <c r="R36" s="289">
        <f t="shared" ca="1" si="16"/>
        <v>5165032</v>
      </c>
      <c r="S36" s="289">
        <f t="shared" ca="1" si="16"/>
        <v>5137671</v>
      </c>
      <c r="T36" s="289">
        <f t="shared" ca="1" si="17"/>
        <v>5178073</v>
      </c>
      <c r="U36" s="289">
        <f t="shared" ca="1" si="17"/>
        <v>5189151</v>
      </c>
      <c r="V36" s="289">
        <f t="shared" ca="1" si="17"/>
        <v>5180946</v>
      </c>
      <c r="W36" s="289">
        <f t="shared" ca="1" si="17"/>
        <v>5196360</v>
      </c>
      <c r="X36" s="289">
        <f t="shared" ca="1" si="17"/>
        <v>5237653</v>
      </c>
      <c r="Y36" s="289">
        <f t="shared" ca="1" si="17"/>
        <v>5258100</v>
      </c>
      <c r="Z36" s="289">
        <f t="shared" ca="1" si="17"/>
        <v>5226012</v>
      </c>
      <c r="AA36" s="289">
        <f t="shared" ca="1" si="17"/>
        <v>5219378</v>
      </c>
      <c r="AB36" s="289">
        <f t="shared" ca="1" si="17"/>
        <v>5145560</v>
      </c>
      <c r="AC36" s="289">
        <f t="shared" ca="1" si="17"/>
        <v>5111068</v>
      </c>
      <c r="AD36" s="289">
        <f t="shared" ca="1" si="18"/>
        <v>5061984</v>
      </c>
      <c r="AE36" s="289">
        <f t="shared" ca="1" si="18"/>
        <v>5127764</v>
      </c>
      <c r="AF36" s="289">
        <f t="shared" ca="1" si="18"/>
        <v>5168512</v>
      </c>
      <c r="AG36" s="289">
        <f t="shared" ca="1" si="18"/>
        <v>5221403</v>
      </c>
      <c r="AH36" s="289">
        <f t="shared" ca="1" si="18"/>
        <v>5249123</v>
      </c>
      <c r="AI36" s="289">
        <f t="shared" ca="1" si="18"/>
        <v>5277270</v>
      </c>
      <c r="AJ36" s="289">
        <f t="shared" ca="1" si="18"/>
        <v>5311239</v>
      </c>
      <c r="AK36" s="289">
        <f t="shared" ca="1" si="18"/>
        <v>5343061</v>
      </c>
      <c r="AL36" s="289">
        <f t="shared" ca="1" si="18"/>
        <v>5396904</v>
      </c>
      <c r="AM36" s="289">
        <f t="shared" ca="1" si="18"/>
        <v>5420287</v>
      </c>
      <c r="AN36" s="289">
        <f t="shared" ca="1" si="18"/>
        <v>5419331</v>
      </c>
      <c r="AO36" s="289">
        <f t="shared" ca="1" si="18"/>
        <v>5463585</v>
      </c>
      <c r="AP36" s="289">
        <f t="shared" ca="1" si="18"/>
        <v>5484617</v>
      </c>
      <c r="AQ36" s="289">
        <f t="shared" ca="1" si="18"/>
        <v>5490143</v>
      </c>
      <c r="AR36" s="289">
        <f t="shared" ca="1" si="18"/>
        <v>5515397</v>
      </c>
      <c r="AS36" s="289">
        <f t="shared" ca="1" si="7"/>
        <v>5535984</v>
      </c>
      <c r="AT36" s="289">
        <f t="shared" ca="1" si="7"/>
        <v>5551988</v>
      </c>
      <c r="AU36" s="289">
        <f t="shared" ca="1" si="7"/>
        <v>5581043</v>
      </c>
      <c r="AV36" s="307"/>
      <c r="AW36" s="320">
        <f t="shared" ca="1" si="15"/>
        <v>5.5402934370160231E-3</v>
      </c>
      <c r="AX36" s="320">
        <f t="shared" ca="1" si="8"/>
        <v>-1.3200779006843244E-2</v>
      </c>
      <c r="AY36" s="320">
        <f t="shared" ca="1" si="9"/>
        <v>4.0337712491496536E-2</v>
      </c>
      <c r="AZ36" s="320">
        <f t="shared" ca="1" si="10"/>
        <v>5.7562527594760216E-2</v>
      </c>
      <c r="BA36" s="307"/>
      <c r="BB36" s="307"/>
      <c r="BC36" s="308" t="str">
        <f ca="1">IFERROR(AO36/#REF!,"")</f>
        <v/>
      </c>
    </row>
    <row r="37" spans="1:55" x14ac:dyDescent="0.35">
      <c r="A37" s="91" t="s">
        <v>6</v>
      </c>
      <c r="B37" s="99" t="s">
        <v>64</v>
      </c>
      <c r="C37" s="372">
        <f t="shared" si="14"/>
        <v>0.44646220148869076</v>
      </c>
      <c r="D37" s="289">
        <f>IFERROR(VLOOKUP($B37,'X1'!$C$3:$R$100,11,FALSE),"")</f>
        <v>1193129</v>
      </c>
      <c r="E37" s="289">
        <f>IFERROR(VLOOKUP($B37,'X2'!$C$3:$T$100,13,FALSE),"")</f>
        <v>1209451</v>
      </c>
      <c r="F37" s="289">
        <f>IFERROR(VLOOKUP($B37,'X3'!$C$3:$T$100,13,FALSE),"")</f>
        <v>1725816</v>
      </c>
      <c r="G37" s="289">
        <f>IFERROR(VLOOKUP($B37,'X4'!$C$3:$T$100,13,FALSE),"")</f>
        <v>1966229</v>
      </c>
      <c r="H37" s="289">
        <f>IFERROR(VLOOKUP(B37,'1'!$C$3:$S$100,13,FALSE),"")</f>
        <v>1965712</v>
      </c>
      <c r="I37" s="289">
        <f>IFERROR(VLOOKUP(B37,'2'!$C$3:$S$100,13,FALSE),"")</f>
        <v>1965181</v>
      </c>
      <c r="J37" s="289">
        <f t="shared" ca="1" si="16"/>
        <v>1964142</v>
      </c>
      <c r="K37" s="289">
        <f t="shared" ca="1" si="16"/>
        <v>1963575</v>
      </c>
      <c r="L37" s="289">
        <f t="shared" ca="1" si="16"/>
        <v>1962294</v>
      </c>
      <c r="M37" s="289">
        <f t="shared" ca="1" si="16"/>
        <v>2069252</v>
      </c>
      <c r="N37" s="289">
        <f t="shared" ca="1" si="16"/>
        <v>2348434</v>
      </c>
      <c r="O37" s="289">
        <f t="shared" ca="1" si="16"/>
        <v>2719008</v>
      </c>
      <c r="P37" s="289">
        <f t="shared" ca="1" si="16"/>
        <v>2976036</v>
      </c>
      <c r="Q37" s="289">
        <f t="shared" ca="1" si="16"/>
        <v>3235063</v>
      </c>
      <c r="R37" s="289">
        <f t="shared" ca="1" si="16"/>
        <v>3424302</v>
      </c>
      <c r="S37" s="289">
        <f t="shared" ca="1" si="16"/>
        <v>3645129</v>
      </c>
      <c r="T37" s="289">
        <f t="shared" ca="1" si="17"/>
        <v>3817705</v>
      </c>
      <c r="U37" s="289">
        <f t="shared" ca="1" si="17"/>
        <v>4041532</v>
      </c>
      <c r="V37" s="289">
        <f t="shared" ca="1" si="17"/>
        <v>4163024</v>
      </c>
      <c r="W37" s="289">
        <f t="shared" ca="1" si="17"/>
        <v>4590379</v>
      </c>
      <c r="X37" s="289">
        <f t="shared" ca="1" si="17"/>
        <v>4972682</v>
      </c>
      <c r="Y37" s="289">
        <f t="shared" ca="1" si="17"/>
        <v>5419872</v>
      </c>
      <c r="Z37" s="289">
        <f t="shared" ca="1" si="17"/>
        <v>5959901</v>
      </c>
      <c r="AA37" s="289">
        <f t="shared" ca="1" si="17"/>
        <v>6405709</v>
      </c>
      <c r="AB37" s="289">
        <f t="shared" ca="1" si="17"/>
        <v>6793380</v>
      </c>
      <c r="AC37" s="289">
        <f t="shared" ca="1" si="17"/>
        <v>6957593</v>
      </c>
      <c r="AD37" s="289">
        <f t="shared" ca="1" si="18"/>
        <v>7342325</v>
      </c>
      <c r="AE37" s="289">
        <f t="shared" ca="1" si="18"/>
        <v>7671834</v>
      </c>
      <c r="AF37" s="289">
        <f t="shared" ca="1" si="18"/>
        <v>868152</v>
      </c>
      <c r="AG37" s="289">
        <f t="shared" ca="1" si="18"/>
        <v>1411114</v>
      </c>
      <c r="AH37" s="289">
        <f t="shared" ca="1" si="18"/>
        <v>2034935</v>
      </c>
      <c r="AI37" s="289">
        <f t="shared" ca="1" si="18"/>
        <v>2632166</v>
      </c>
      <c r="AJ37" s="289">
        <f t="shared" ca="1" si="18"/>
        <v>2940669</v>
      </c>
      <c r="AK37" s="289">
        <f t="shared" ca="1" si="18"/>
        <v>3278963</v>
      </c>
      <c r="AL37" s="289">
        <f t="shared" ca="1" si="18"/>
        <v>3587055</v>
      </c>
      <c r="AM37" s="289">
        <f t="shared" ca="1" si="18"/>
        <v>3931605</v>
      </c>
      <c r="AN37" s="289">
        <f t="shared" ca="1" si="18"/>
        <v>4294061</v>
      </c>
      <c r="AO37" s="289">
        <f t="shared" ca="1" si="18"/>
        <v>4657932</v>
      </c>
      <c r="AP37" s="289">
        <f t="shared" ca="1" si="18"/>
        <v>4956304</v>
      </c>
      <c r="AQ37" s="289">
        <f t="shared" ca="1" si="18"/>
        <v>5166271</v>
      </c>
      <c r="AR37" s="289">
        <f t="shared" ca="1" si="18"/>
        <v>5454797</v>
      </c>
      <c r="AS37" s="289">
        <f t="shared" ca="1" si="7"/>
        <v>5758457</v>
      </c>
      <c r="AT37" s="289">
        <f t="shared" ca="1" si="7"/>
        <v>6022386</v>
      </c>
      <c r="AU37" s="289">
        <f t="shared" ca="1" si="7"/>
        <v>6296413</v>
      </c>
      <c r="AV37" s="307"/>
      <c r="AW37" s="320">
        <f t="shared" ca="1" si="15"/>
        <v>5.2134629854169931E-3</v>
      </c>
      <c r="AX37" s="320">
        <f t="shared" ca="1" si="8"/>
        <v>0.67128553001832736</v>
      </c>
      <c r="AY37" s="320">
        <f t="shared" ca="1" si="9"/>
        <v>0.9627451308162176</v>
      </c>
      <c r="AZ37" s="320">
        <f t="shared" ca="1" si="10"/>
        <v>1.3921033095936957</v>
      </c>
      <c r="BA37" s="307"/>
      <c r="BB37" s="307"/>
      <c r="BC37" s="308" t="str">
        <f ca="1">IFERROR(AO37/#REF!,"")</f>
        <v/>
      </c>
    </row>
    <row r="38" spans="1:55" x14ac:dyDescent="0.35">
      <c r="A38" s="91" t="s">
        <v>6</v>
      </c>
      <c r="B38" s="91" t="s">
        <v>43</v>
      </c>
      <c r="C38" s="372">
        <f t="shared" si="14"/>
        <v>9.6430514057586292E-2</v>
      </c>
      <c r="D38" s="289">
        <f>IFERROR(VLOOKUP($B38,'X1'!$C$3:$R$100,11,FALSE),"")</f>
        <v>3952670</v>
      </c>
      <c r="E38" s="289">
        <f>IFERROR(VLOOKUP($B38,'X2'!$C$3:$T$100,13,FALSE),"")</f>
        <v>4273012</v>
      </c>
      <c r="F38" s="289">
        <f>IFERROR(VLOOKUP($B38,'X3'!$C$3:$T$100,13,FALSE),"")</f>
        <v>4333828</v>
      </c>
      <c r="G38" s="289">
        <f>IFERROR(VLOOKUP($B38,'X4'!$C$3:$T$100,13,FALSE),"")</f>
        <v>4136917</v>
      </c>
      <c r="H38" s="289">
        <f>IFERROR(VLOOKUP(B38,'1'!$C$3:$S$100,13,FALSE),"")</f>
        <v>4096517</v>
      </c>
      <c r="I38" s="289">
        <f>IFERROR(VLOOKUP(B38,'2'!$C$3:$S$100,13,FALSE),"")</f>
        <v>4071717</v>
      </c>
      <c r="J38" s="289">
        <f t="shared" ca="1" si="16"/>
        <v>4066117</v>
      </c>
      <c r="K38" s="289">
        <f t="shared" ca="1" si="16"/>
        <v>4063846</v>
      </c>
      <c r="L38" s="289">
        <f t="shared" ca="1" si="16"/>
        <v>4050405</v>
      </c>
      <c r="M38" s="289">
        <f t="shared" ca="1" si="16"/>
        <v>4040127</v>
      </c>
      <c r="N38" s="289">
        <f t="shared" ca="1" si="16"/>
        <v>3991619</v>
      </c>
      <c r="O38" s="289">
        <f t="shared" ca="1" si="16"/>
        <v>3957336</v>
      </c>
      <c r="P38" s="289">
        <f t="shared" ca="1" si="16"/>
        <v>4015071</v>
      </c>
      <c r="Q38" s="289">
        <f t="shared" ca="1" si="16"/>
        <v>4063647</v>
      </c>
      <c r="R38" s="289">
        <f t="shared" ca="1" si="16"/>
        <v>4113474</v>
      </c>
      <c r="S38" s="289">
        <f t="shared" ca="1" si="16"/>
        <v>4164315</v>
      </c>
      <c r="T38" s="289">
        <f t="shared" ca="1" si="17"/>
        <v>4207271</v>
      </c>
      <c r="U38" s="289">
        <f t="shared" ca="1" si="17"/>
        <v>4247580</v>
      </c>
      <c r="V38" s="289">
        <f t="shared" ca="1" si="17"/>
        <v>4283734</v>
      </c>
      <c r="W38" s="289">
        <f t="shared" ca="1" si="17"/>
        <v>4314928</v>
      </c>
      <c r="X38" s="289">
        <f t="shared" ca="1" si="17"/>
        <v>4352602</v>
      </c>
      <c r="Y38" s="289">
        <f t="shared" ca="1" si="17"/>
        <v>4394009</v>
      </c>
      <c r="Z38" s="289">
        <f t="shared" ca="1" si="17"/>
        <v>4445614</v>
      </c>
      <c r="AA38" s="289">
        <f t="shared" ca="1" si="17"/>
        <v>4485789</v>
      </c>
      <c r="AB38" s="289">
        <f t="shared" ca="1" si="17"/>
        <v>4527368</v>
      </c>
      <c r="AC38" s="289">
        <f t="shared" ca="1" si="17"/>
        <v>4564002</v>
      </c>
      <c r="AD38" s="289">
        <f t="shared" ca="1" si="18"/>
        <v>4604230</v>
      </c>
      <c r="AE38" s="289">
        <f t="shared" ca="1" si="18"/>
        <v>4641707</v>
      </c>
      <c r="AF38" s="289">
        <f t="shared" ca="1" si="18"/>
        <v>4716410</v>
      </c>
      <c r="AG38" s="289">
        <f t="shared" ca="1" si="18"/>
        <v>4739291</v>
      </c>
      <c r="AH38" s="289">
        <f t="shared" ca="1" si="18"/>
        <v>4784642</v>
      </c>
      <c r="AI38" s="289">
        <f t="shared" ca="1" si="18"/>
        <v>4822628</v>
      </c>
      <c r="AJ38" s="289">
        <f t="shared" ca="1" si="18"/>
        <v>4864406</v>
      </c>
      <c r="AK38" s="289">
        <f t="shared" ca="1" si="18"/>
        <v>4911135</v>
      </c>
      <c r="AL38" s="289">
        <f t="shared" ca="1" si="18"/>
        <v>4899678</v>
      </c>
      <c r="AM38" s="289">
        <f t="shared" ca="1" si="18"/>
        <v>4971962</v>
      </c>
      <c r="AN38" s="289">
        <f t="shared" ca="1" si="18"/>
        <v>5027307</v>
      </c>
      <c r="AO38" s="289">
        <f t="shared" ca="1" si="18"/>
        <v>5075894</v>
      </c>
      <c r="AP38" s="289">
        <f t="shared" ca="1" si="18"/>
        <v>5062289</v>
      </c>
      <c r="AQ38" s="289">
        <f t="shared" ca="1" si="18"/>
        <v>5112105</v>
      </c>
      <c r="AR38" s="289">
        <f t="shared" ca="1" si="18"/>
        <v>5112105</v>
      </c>
      <c r="AS38" s="289">
        <f t="shared" ca="1" si="7"/>
        <v>5251620</v>
      </c>
      <c r="AT38" s="289">
        <f t="shared" ca="1" si="7"/>
        <v>5303424</v>
      </c>
      <c r="AU38" s="289">
        <f t="shared" ca="1" si="7"/>
        <v>5342579</v>
      </c>
      <c r="AV38" s="307"/>
      <c r="AW38" s="320">
        <f t="shared" ca="1" si="15"/>
        <v>5.15880219892939E-3</v>
      </c>
      <c r="AX38" s="320">
        <f t="shared" ca="1" si="8"/>
        <v>7.573220225227395E-2</v>
      </c>
      <c r="AY38" s="320">
        <f t="shared" ca="1" si="9"/>
        <v>6.0024741696850681E-2</v>
      </c>
      <c r="AZ38" s="320">
        <f t="shared" ca="1" si="10"/>
        <v>0.10781486774430871</v>
      </c>
      <c r="BA38" s="307"/>
      <c r="BB38" s="307"/>
      <c r="BC38" s="308" t="str">
        <f ca="1">IFERROR(AO38/#REF!,"")</f>
        <v/>
      </c>
    </row>
    <row r="39" spans="1:55" x14ac:dyDescent="0.35">
      <c r="A39" s="91" t="s">
        <v>6</v>
      </c>
      <c r="B39" s="91" t="s">
        <v>17</v>
      </c>
      <c r="C39" s="372">
        <f t="shared" si="14"/>
        <v>0.17811614390040331</v>
      </c>
      <c r="D39" s="289">
        <f>IFERROR(VLOOKUP($B39,'X1'!$C$3:$R$100,11,FALSE),"")</f>
        <v>2909012</v>
      </c>
      <c r="E39" s="289">
        <f>IFERROR(VLOOKUP($B39,'X2'!$C$3:$T$100,13,FALSE),"")</f>
        <v>3213796</v>
      </c>
      <c r="F39" s="289">
        <f>IFERROR(VLOOKUP($B39,'X3'!$C$3:$T$100,13,FALSE),"")</f>
        <v>3427154</v>
      </c>
      <c r="G39" s="289">
        <f>IFERROR(VLOOKUP($B39,'X4'!$C$3:$T$100,13,FALSE),"")</f>
        <v>3973742</v>
      </c>
      <c r="H39" s="289">
        <f>IFERROR(VLOOKUP(B39,'1'!$C$3:$S$100,13,FALSE),"")</f>
        <v>4012961</v>
      </c>
      <c r="I39" s="289">
        <f>IFERROR(VLOOKUP(B39,'2'!$C$3:$S$100,13,FALSE),"")</f>
        <v>3521572</v>
      </c>
      <c r="J39" s="289">
        <f t="shared" ca="1" si="16"/>
        <v>3606726</v>
      </c>
      <c r="K39" s="289">
        <f t="shared" ca="1" si="16"/>
        <v>3682345</v>
      </c>
      <c r="L39" s="289">
        <f t="shared" ca="1" si="16"/>
        <v>3769309</v>
      </c>
      <c r="M39" s="289">
        <f t="shared" ca="1" si="16"/>
        <v>3861792</v>
      </c>
      <c r="N39" s="289">
        <f t="shared" ca="1" si="16"/>
        <v>3958870</v>
      </c>
      <c r="O39" s="289">
        <f t="shared" ca="1" si="16"/>
        <v>4046276</v>
      </c>
      <c r="P39" s="289">
        <f t="shared" ca="1" si="16"/>
        <v>3898519</v>
      </c>
      <c r="Q39" s="289">
        <f t="shared" ca="1" si="16"/>
        <v>3979824</v>
      </c>
      <c r="R39" s="289">
        <f t="shared" ca="1" si="16"/>
        <v>4075864</v>
      </c>
      <c r="S39" s="289">
        <f t="shared" ca="1" si="16"/>
        <v>4160833</v>
      </c>
      <c r="T39" s="289">
        <f t="shared" ca="1" si="17"/>
        <v>4221468</v>
      </c>
      <c r="U39" s="289">
        <f t="shared" ca="1" si="17"/>
        <v>4339149</v>
      </c>
      <c r="V39" s="289">
        <f t="shared" ca="1" si="17"/>
        <v>4425818</v>
      </c>
      <c r="W39" s="289">
        <f t="shared" ca="1" si="17"/>
        <v>4487963</v>
      </c>
      <c r="X39" s="289">
        <f t="shared" ca="1" si="17"/>
        <v>4569186</v>
      </c>
      <c r="Y39" s="289">
        <f t="shared" ca="1" si="17"/>
        <v>4635022</v>
      </c>
      <c r="Z39" s="289">
        <f t="shared" ca="1" si="17"/>
        <v>4697157</v>
      </c>
      <c r="AA39" s="289">
        <f t="shared" ca="1" si="17"/>
        <v>4765005</v>
      </c>
      <c r="AB39" s="289">
        <f t="shared" ca="1" si="17"/>
        <v>4844567</v>
      </c>
      <c r="AC39" s="289">
        <f t="shared" ca="1" si="17"/>
        <v>4908619</v>
      </c>
      <c r="AD39" s="289">
        <f t="shared" ca="1" si="18"/>
        <v>5074514</v>
      </c>
      <c r="AE39" s="289">
        <f t="shared" ca="1" si="18"/>
        <v>5179905</v>
      </c>
      <c r="AF39" s="289">
        <f t="shared" ca="1" si="18"/>
        <v>5185561</v>
      </c>
      <c r="AG39" s="289">
        <f t="shared" ca="1" si="18"/>
        <v>5292759</v>
      </c>
      <c r="AH39" s="289">
        <f t="shared" ca="1" si="18"/>
        <v>4829134</v>
      </c>
      <c r="AI39" s="289">
        <f t="shared" ca="1" si="18"/>
        <v>4875350</v>
      </c>
      <c r="AJ39" s="289">
        <f t="shared" ca="1" si="18"/>
        <v>4876512</v>
      </c>
      <c r="AK39" s="289">
        <f t="shared" ca="1" si="18"/>
        <v>4938516</v>
      </c>
      <c r="AL39" s="289">
        <f t="shared" ca="1" si="18"/>
        <v>5012466</v>
      </c>
      <c r="AM39" s="289">
        <f t="shared" ca="1" si="18"/>
        <v>5070885</v>
      </c>
      <c r="AN39" s="289">
        <f t="shared" ca="1" si="18"/>
        <v>5099164</v>
      </c>
      <c r="AO39" s="289">
        <f t="shared" ca="1" si="18"/>
        <v>5154054</v>
      </c>
      <c r="AP39" s="289">
        <f t="shared" ca="1" si="18"/>
        <v>5207215</v>
      </c>
      <c r="AQ39" s="289">
        <f t="shared" ca="1" si="18"/>
        <v>5022677</v>
      </c>
      <c r="AR39" s="289">
        <f t="shared" ca="1" si="18"/>
        <v>5039830</v>
      </c>
      <c r="AS39" s="289">
        <f t="shared" ca="1" si="7"/>
        <v>5052969</v>
      </c>
      <c r="AT39" s="289">
        <f t="shared" ca="1" si="7"/>
        <v>5079940</v>
      </c>
      <c r="AU39" s="289">
        <f t="shared" ca="1" si="7"/>
        <v>5146663</v>
      </c>
      <c r="AV39" s="307"/>
      <c r="AW39" s="320">
        <f t="shared" ca="1" si="15"/>
        <v>5.0685573070412427E-3</v>
      </c>
      <c r="AX39" s="320">
        <f t="shared" ca="1" si="8"/>
        <v>0.15417729602494501</v>
      </c>
      <c r="AY39" s="320">
        <f t="shared" ca="1" si="9"/>
        <v>3.0218753525387942E-2</v>
      </c>
      <c r="AZ39" s="320">
        <f t="shared" ca="1" si="10"/>
        <v>5.5649953336683433E-2</v>
      </c>
      <c r="BA39" s="307"/>
      <c r="BB39" s="307"/>
      <c r="BC39" s="308" t="str">
        <f ca="1">IFERROR(AO39/#REF!,"")</f>
        <v/>
      </c>
    </row>
    <row r="40" spans="1:55" x14ac:dyDescent="0.35">
      <c r="A40" s="91" t="s">
        <v>6</v>
      </c>
      <c r="B40" s="91" t="s">
        <v>34</v>
      </c>
      <c r="C40" s="372">
        <f t="shared" si="14"/>
        <v>-9.7312868566740929E-2</v>
      </c>
      <c r="D40" s="289">
        <f>IFERROR(VLOOKUP($B40,'X1'!$C$3:$R$100,11,FALSE),"")</f>
        <v>4222607</v>
      </c>
      <c r="E40" s="289">
        <f>IFERROR(VLOOKUP($B40,'X2'!$C$3:$T$100,13,FALSE),"")</f>
        <v>3715610</v>
      </c>
      <c r="F40" s="289">
        <f>IFERROR(VLOOKUP($B40,'X3'!$C$3:$T$100,13,FALSE),"")</f>
        <v>3811693</v>
      </c>
      <c r="G40" s="289">
        <f>IFERROR(VLOOKUP($B40,'X4'!$C$3:$T$100,13,FALSE),"")</f>
        <v>3816083</v>
      </c>
      <c r="H40" s="289">
        <f>IFERROR(VLOOKUP(B40,'1'!$C$3:$S$100,13,FALSE),"")</f>
        <v>3711437</v>
      </c>
      <c r="I40" s="289">
        <f>IFERROR(VLOOKUP(B40,'2'!$C$3:$S$100,13,FALSE),"")</f>
        <v>3530610</v>
      </c>
      <c r="J40" s="289">
        <f t="shared" ref="J40:S50" ca="1" si="19">IFERROR(VLOOKUP($B40,INDIRECT("'" &amp; J$2 &amp; "'!$C$3:$R$100"),9,FALSE),"")</f>
        <v>3457424</v>
      </c>
      <c r="K40" s="289">
        <f t="shared" ca="1" si="19"/>
        <v>3507929</v>
      </c>
      <c r="L40" s="289">
        <f t="shared" ca="1" si="19"/>
        <v>3548259</v>
      </c>
      <c r="M40" s="289">
        <f t="shared" ca="1" si="19"/>
        <v>3527294</v>
      </c>
      <c r="N40" s="289">
        <f t="shared" ca="1" si="19"/>
        <v>3574096</v>
      </c>
      <c r="O40" s="289">
        <f t="shared" ca="1" si="19"/>
        <v>3623676</v>
      </c>
      <c r="P40" s="289">
        <f t="shared" ca="1" si="19"/>
        <v>3660711</v>
      </c>
      <c r="Q40" s="289">
        <f t="shared" ca="1" si="19"/>
        <v>3687362</v>
      </c>
      <c r="R40" s="289">
        <f t="shared" ca="1" si="19"/>
        <v>3728497</v>
      </c>
      <c r="S40" s="289">
        <f t="shared" ca="1" si="19"/>
        <v>3740540</v>
      </c>
      <c r="T40" s="289">
        <f t="shared" ref="T40:AC50" ca="1" si="20">IFERROR(VLOOKUP($B40,INDIRECT("'" &amp; T$2 &amp; "'!$C$3:$R$100"),9,FALSE),"")</f>
        <v>3772532</v>
      </c>
      <c r="U40" s="289">
        <f t="shared" ca="1" si="20"/>
        <v>3817331</v>
      </c>
      <c r="V40" s="289">
        <f t="shared" ca="1" si="20"/>
        <v>3858936</v>
      </c>
      <c r="W40" s="289">
        <f t="shared" ca="1" si="20"/>
        <v>3884277</v>
      </c>
      <c r="X40" s="289">
        <f t="shared" ca="1" si="20"/>
        <v>3938376</v>
      </c>
      <c r="Y40" s="289">
        <f t="shared" ca="1" si="20"/>
        <v>3963646</v>
      </c>
      <c r="Z40" s="289">
        <f t="shared" ca="1" si="20"/>
        <v>4018048</v>
      </c>
      <c r="AA40" s="289">
        <f t="shared" ca="1" si="20"/>
        <v>4065062</v>
      </c>
      <c r="AB40" s="289">
        <f t="shared" ca="1" si="20"/>
        <v>4108092</v>
      </c>
      <c r="AC40" s="289">
        <f t="shared" ca="1" si="20"/>
        <v>4130699</v>
      </c>
      <c r="AD40" s="289">
        <f t="shared" ref="AD40:AS56" ca="1" si="21">IFERROR(VLOOKUP($B40,INDIRECT("'" &amp; AD$2 &amp; "'!$C$3:$R$100"),9,FALSE),"")</f>
        <v>4155962</v>
      </c>
      <c r="AE40" s="289">
        <f t="shared" ca="1" si="21"/>
        <v>4159591</v>
      </c>
      <c r="AF40" s="289">
        <f t="shared" ca="1" si="21"/>
        <v>4216655</v>
      </c>
      <c r="AG40" s="289">
        <f t="shared" ca="1" si="21"/>
        <v>4251582</v>
      </c>
      <c r="AH40" s="289">
        <f t="shared" ca="1" si="21"/>
        <v>4306863</v>
      </c>
      <c r="AI40" s="289">
        <f t="shared" ca="1" si="21"/>
        <v>4340498</v>
      </c>
      <c r="AJ40" s="289">
        <f t="shared" ca="1" si="21"/>
        <v>4389112</v>
      </c>
      <c r="AK40" s="289">
        <f t="shared" ca="1" si="21"/>
        <v>4416890</v>
      </c>
      <c r="AL40" s="289">
        <f t="shared" ca="1" si="21"/>
        <v>4492118</v>
      </c>
      <c r="AM40" s="289">
        <f t="shared" ca="1" si="21"/>
        <v>4542630</v>
      </c>
      <c r="AN40" s="289">
        <f t="shared" ca="1" si="21"/>
        <v>4605046</v>
      </c>
      <c r="AO40" s="289">
        <f t="shared" ca="1" si="21"/>
        <v>4649990</v>
      </c>
      <c r="AP40" s="289">
        <f t="shared" ca="1" si="21"/>
        <v>4712802</v>
      </c>
      <c r="AQ40" s="289">
        <f t="shared" ca="1" si="21"/>
        <v>4733915</v>
      </c>
      <c r="AR40" s="289">
        <f t="shared" ca="1" si="18"/>
        <v>4785021</v>
      </c>
      <c r="AS40" s="289">
        <f t="shared" ca="1" si="7"/>
        <v>4813607</v>
      </c>
      <c r="AT40" s="289">
        <f t="shared" ca="1" si="7"/>
        <v>4852850</v>
      </c>
      <c r="AU40" s="289">
        <f t="shared" ca="1" si="7"/>
        <v>4907082</v>
      </c>
      <c r="AV40" s="307"/>
      <c r="AW40" s="320">
        <f t="shared" ca="1" si="15"/>
        <v>4.7771575723786625E-3</v>
      </c>
      <c r="AX40" s="320">
        <f t="shared" ca="1" si="8"/>
        <v>7.0879085090996385E-2</v>
      </c>
      <c r="AY40" s="320">
        <f t="shared" ca="1" si="9"/>
        <v>9.0638677865995998E-2</v>
      </c>
      <c r="AZ40" s="320">
        <f t="shared" ca="1" si="10"/>
        <v>0.13053433039250328</v>
      </c>
      <c r="BA40" s="307"/>
      <c r="BB40" s="307"/>
      <c r="BC40" s="308" t="str">
        <f ca="1">IFERROR(AO40/#REF!,"")</f>
        <v/>
      </c>
    </row>
    <row r="41" spans="1:55" x14ac:dyDescent="0.35">
      <c r="A41" s="91" t="s">
        <v>6</v>
      </c>
      <c r="B41" s="91" t="s">
        <v>30</v>
      </c>
      <c r="C41" s="372">
        <f t="shared" si="14"/>
        <v>8.3992501428805433E-2</v>
      </c>
      <c r="D41" s="289">
        <f>IFERROR(VLOOKUP($B41,'X1'!$C$3:$R$100,11,FALSE),"")</f>
        <v>3198476</v>
      </c>
      <c r="E41" s="289">
        <f>IFERROR(VLOOKUP($B41,'X2'!$C$3:$T$100,13,FALSE),"")</f>
        <v>3409863</v>
      </c>
      <c r="F41" s="289">
        <f>IFERROR(VLOOKUP($B41,'X3'!$C$3:$T$100,13,FALSE),"")</f>
        <v>3467124</v>
      </c>
      <c r="G41" s="289">
        <f>IFERROR(VLOOKUP($B41,'X4'!$C$3:$T$100,13,FALSE),"")</f>
        <v>3576124</v>
      </c>
      <c r="H41" s="289">
        <f>IFERROR(VLOOKUP(B41,'1'!$C$3:$S$100,13,FALSE),"")</f>
        <v>3596670</v>
      </c>
      <c r="I41" s="289">
        <f>IFERROR(VLOOKUP(B41,'2'!$C$3:$S$100,13,FALSE),"")</f>
        <v>3601339</v>
      </c>
      <c r="J41" s="289">
        <f t="shared" ca="1" si="19"/>
        <v>3614563</v>
      </c>
      <c r="K41" s="289">
        <f t="shared" ca="1" si="19"/>
        <v>3608776</v>
      </c>
      <c r="L41" s="289">
        <f t="shared" ca="1" si="19"/>
        <v>3696135</v>
      </c>
      <c r="M41" s="289">
        <f t="shared" ca="1" si="19"/>
        <v>3645317</v>
      </c>
      <c r="N41" s="289">
        <f t="shared" ca="1" si="19"/>
        <v>3668438</v>
      </c>
      <c r="O41" s="289">
        <f t="shared" ca="1" si="19"/>
        <v>3646976</v>
      </c>
      <c r="P41" s="289">
        <f t="shared" ca="1" si="19"/>
        <v>3551727</v>
      </c>
      <c r="Q41" s="289">
        <f t="shared" ca="1" si="19"/>
        <v>3569346</v>
      </c>
      <c r="R41" s="289">
        <f t="shared" ca="1" si="19"/>
        <v>3600077</v>
      </c>
      <c r="S41" s="289">
        <f t="shared" ca="1" si="19"/>
        <v>3545940</v>
      </c>
      <c r="T41" s="289">
        <f t="shared" ca="1" si="20"/>
        <v>3723175</v>
      </c>
      <c r="U41" s="289">
        <f t="shared" ca="1" si="20"/>
        <v>3647979</v>
      </c>
      <c r="V41" s="289">
        <f t="shared" ca="1" si="20"/>
        <v>3664965</v>
      </c>
      <c r="W41" s="289">
        <f t="shared" ca="1" si="20"/>
        <v>3699635</v>
      </c>
      <c r="X41" s="289">
        <f t="shared" ca="1" si="20"/>
        <v>3688520</v>
      </c>
      <c r="Y41" s="289">
        <f t="shared" ca="1" si="20"/>
        <v>3700670</v>
      </c>
      <c r="Z41" s="289">
        <f t="shared" ca="1" si="20"/>
        <v>3721917</v>
      </c>
      <c r="AA41" s="289">
        <f t="shared" ca="1" si="20"/>
        <v>3752402</v>
      </c>
      <c r="AB41" s="289">
        <f t="shared" ca="1" si="20"/>
        <v>3785157</v>
      </c>
      <c r="AC41" s="289">
        <f t="shared" ca="1" si="20"/>
        <v>3854521</v>
      </c>
      <c r="AD41" s="289">
        <f t="shared" ca="1" si="21"/>
        <v>3799093</v>
      </c>
      <c r="AE41" s="289">
        <f t="shared" ca="1" si="21"/>
        <v>3791835</v>
      </c>
      <c r="AF41" s="289">
        <f t="shared" ca="1" si="21"/>
        <v>3764048</v>
      </c>
      <c r="AG41" s="289">
        <f t="shared" ca="1" si="21"/>
        <v>3787113</v>
      </c>
      <c r="AH41" s="289">
        <f t="shared" ca="1" si="21"/>
        <v>3658353</v>
      </c>
      <c r="AI41" s="289">
        <f t="shared" ca="1" si="21"/>
        <v>3673619</v>
      </c>
      <c r="AJ41" s="289">
        <f t="shared" ca="1" si="21"/>
        <v>3681090</v>
      </c>
      <c r="AK41" s="289">
        <f t="shared" ca="1" si="21"/>
        <v>3705989</v>
      </c>
      <c r="AL41" s="289">
        <f t="shared" ca="1" si="21"/>
        <v>3723644</v>
      </c>
      <c r="AM41" s="289">
        <f t="shared" ca="1" si="21"/>
        <v>3751626</v>
      </c>
      <c r="AN41" s="289">
        <f t="shared" ca="1" si="21"/>
        <v>3763611</v>
      </c>
      <c r="AO41" s="289">
        <f t="shared" ca="1" si="21"/>
        <v>3787960</v>
      </c>
      <c r="AP41" s="289">
        <f t="shared" ca="1" si="21"/>
        <v>3803247</v>
      </c>
      <c r="AQ41" s="289">
        <f t="shared" ca="1" si="21"/>
        <v>3777228</v>
      </c>
      <c r="AR41" s="289">
        <f t="shared" ca="1" si="18"/>
        <v>3745044</v>
      </c>
      <c r="AS41" s="289">
        <f t="shared" ca="1" si="7"/>
        <v>3878863</v>
      </c>
      <c r="AT41" s="289">
        <f t="shared" ca="1" si="7"/>
        <v>3926633</v>
      </c>
      <c r="AU41" s="289">
        <f t="shared" ca="1" si="7"/>
        <v>3952762</v>
      </c>
      <c r="AV41" s="307"/>
      <c r="AW41" s="320">
        <f t="shared" ca="1" si="15"/>
        <v>3.8117315885056475E-3</v>
      </c>
      <c r="AX41" s="320">
        <f t="shared" ca="1" si="8"/>
        <v>2.4921377379119924E-2</v>
      </c>
      <c r="AY41" s="320">
        <f t="shared" ca="1" si="9"/>
        <v>2.8203523555382359E-2</v>
      </c>
      <c r="AZ41" s="320">
        <f t="shared" ca="1" si="10"/>
        <v>7.598583304365536E-2</v>
      </c>
      <c r="BA41" s="307"/>
      <c r="BB41" s="307"/>
      <c r="BC41" s="308" t="str">
        <f ca="1">IFERROR(AO41/#REF!,"")</f>
        <v/>
      </c>
    </row>
    <row r="42" spans="1:55" x14ac:dyDescent="0.35">
      <c r="A42" s="91" t="s">
        <v>6</v>
      </c>
      <c r="B42" s="91" t="s">
        <v>71</v>
      </c>
      <c r="C42" s="372">
        <f t="shared" si="14"/>
        <v>0.43484484622472452</v>
      </c>
      <c r="D42" s="289">
        <f>IFERROR(VLOOKUP($B42,'X1'!$C$3:$R$100,11,FALSE),"")</f>
        <v>1378310</v>
      </c>
      <c r="E42" s="289">
        <f>IFERROR(VLOOKUP($B42,'X2'!$C$3:$T$100,13,FALSE),"")</f>
        <v>1714329</v>
      </c>
      <c r="F42" s="289">
        <f>IFERROR(VLOOKUP($B42,'X3'!$C$3:$T$100,13,FALSE),"")</f>
        <v>1977661</v>
      </c>
      <c r="G42" s="289">
        <f>IFERROR(VLOOKUP($B42,'X4'!$C$3:$T$100,13,FALSE),"")</f>
        <v>2242797</v>
      </c>
      <c r="H42" s="289">
        <f>IFERROR(VLOOKUP(B42,'1'!$C$3:$S$100,13,FALSE),"")</f>
        <v>2270700</v>
      </c>
      <c r="I42" s="289">
        <f>IFERROR(VLOOKUP(B42,'2'!$C$3:$S$100,13,FALSE),"")</f>
        <v>2305319</v>
      </c>
      <c r="J42" s="289">
        <f t="shared" ca="1" si="19"/>
        <v>2345835</v>
      </c>
      <c r="K42" s="289">
        <f t="shared" ca="1" si="19"/>
        <v>2373395</v>
      </c>
      <c r="L42" s="289">
        <f t="shared" ca="1" si="19"/>
        <v>2406319</v>
      </c>
      <c r="M42" s="289">
        <f t="shared" ca="1" si="19"/>
        <v>2438818</v>
      </c>
      <c r="N42" s="289">
        <f t="shared" ca="1" si="19"/>
        <v>2472660</v>
      </c>
      <c r="O42" s="289">
        <f t="shared" ca="1" si="19"/>
        <v>2507403</v>
      </c>
      <c r="P42" s="289">
        <f t="shared" ca="1" si="19"/>
        <v>2539700</v>
      </c>
      <c r="Q42" s="289">
        <f t="shared" ca="1" si="19"/>
        <v>2563349</v>
      </c>
      <c r="R42" s="289">
        <f t="shared" ca="1" si="19"/>
        <v>2593910</v>
      </c>
      <c r="S42" s="289">
        <f t="shared" ca="1" si="19"/>
        <v>2628700</v>
      </c>
      <c r="T42" s="289">
        <f t="shared" ca="1" si="20"/>
        <v>2668149</v>
      </c>
      <c r="U42" s="289">
        <f t="shared" ca="1" si="20"/>
        <v>2704951</v>
      </c>
      <c r="V42" s="289">
        <f t="shared" ca="1" si="20"/>
        <v>2755646</v>
      </c>
      <c r="W42" s="289">
        <f t="shared" ca="1" si="20"/>
        <v>2794638</v>
      </c>
      <c r="X42" s="289">
        <f t="shared" ca="1" si="20"/>
        <v>2830420</v>
      </c>
      <c r="Y42" s="289">
        <f t="shared" ca="1" si="20"/>
        <v>2866216</v>
      </c>
      <c r="Z42" s="289">
        <f t="shared" ca="1" si="20"/>
        <v>2905705</v>
      </c>
      <c r="AA42" s="289">
        <f t="shared" ca="1" si="20"/>
        <v>2944562</v>
      </c>
      <c r="AB42" s="289">
        <f t="shared" ca="1" si="20"/>
        <v>2982952</v>
      </c>
      <c r="AC42" s="289">
        <f t="shared" ca="1" si="20"/>
        <v>3015122</v>
      </c>
      <c r="AD42" s="289">
        <f t="shared" ca="1" si="21"/>
        <v>3048414</v>
      </c>
      <c r="AE42" s="289">
        <f t="shared" ca="1" si="21"/>
        <v>3088409</v>
      </c>
      <c r="AF42" s="289">
        <f t="shared" ca="1" si="21"/>
        <v>3136350</v>
      </c>
      <c r="AG42" s="289">
        <f t="shared" ca="1" si="21"/>
        <v>3187536</v>
      </c>
      <c r="AH42" s="289">
        <f t="shared" ca="1" si="21"/>
        <v>3257325</v>
      </c>
      <c r="AI42" s="289">
        <f t="shared" ca="1" si="21"/>
        <v>3312057</v>
      </c>
      <c r="AJ42" s="289">
        <f t="shared" ca="1" si="21"/>
        <v>3359366</v>
      </c>
      <c r="AK42" s="289">
        <f t="shared" ca="1" si="21"/>
        <v>3409378</v>
      </c>
      <c r="AL42" s="289">
        <f t="shared" ca="1" si="21"/>
        <v>3460744</v>
      </c>
      <c r="AM42" s="289">
        <f t="shared" ca="1" si="21"/>
        <v>3579241</v>
      </c>
      <c r="AN42" s="289">
        <f t="shared" ca="1" si="21"/>
        <v>3552421</v>
      </c>
      <c r="AO42" s="289">
        <f t="shared" ca="1" si="21"/>
        <v>3586914</v>
      </c>
      <c r="AP42" s="289">
        <f t="shared" ca="1" si="21"/>
        <v>3612297</v>
      </c>
      <c r="AQ42" s="289">
        <f t="shared" ca="1" si="21"/>
        <v>3653288</v>
      </c>
      <c r="AR42" s="289">
        <f t="shared" ca="1" si="18"/>
        <v>3711287</v>
      </c>
      <c r="AS42" s="289">
        <f t="shared" ca="1" si="7"/>
        <v>3763471</v>
      </c>
      <c r="AT42" s="289">
        <f t="shared" ca="1" si="7"/>
        <v>3831402</v>
      </c>
      <c r="AU42" s="289">
        <f t="shared" ca="1" si="7"/>
        <v>3876707</v>
      </c>
      <c r="AV42" s="307"/>
      <c r="AW42" s="320">
        <f t="shared" ca="1" si="15"/>
        <v>3.6866594421911042E-3</v>
      </c>
      <c r="AX42" s="320">
        <f t="shared" ca="1" si="8"/>
        <v>0.10511951816299647</v>
      </c>
      <c r="AY42" s="320">
        <f t="shared" ca="1" si="9"/>
        <v>0.10302691046681867</v>
      </c>
      <c r="AZ42" s="320">
        <f t="shared" ca="1" si="10"/>
        <v>0.17048317707092608</v>
      </c>
      <c r="BA42" s="307"/>
      <c r="BB42" s="307"/>
      <c r="BC42" s="308" t="str">
        <f ca="1">IFERROR(AO42/#REF!,"")</f>
        <v/>
      </c>
    </row>
    <row r="43" spans="1:55" x14ac:dyDescent="0.35">
      <c r="A43" s="91" t="s">
        <v>6</v>
      </c>
      <c r="B43" s="1" t="s">
        <v>103</v>
      </c>
      <c r="C43" s="372"/>
      <c r="D43" s="289">
        <f>IFERROR(VLOOKUP($B43,'X1'!$C$3:$R$100,11,FALSE),"")</f>
        <v>1396924</v>
      </c>
      <c r="E43" s="289">
        <f>IFERROR(VLOOKUP($B43,'X2'!$C$3:$T$100,13,FALSE),"")</f>
        <v>1495425</v>
      </c>
      <c r="F43" s="289">
        <f>IFERROR(VLOOKUP($B43,'X3'!$C$3:$T$100,13,FALSE),"")</f>
        <v>1232878</v>
      </c>
      <c r="G43" s="289" t="str">
        <f>IFERROR(VLOOKUP($B43,'X4'!$C$3:$T$100,13,FALSE),"")</f>
        <v/>
      </c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  <c r="AC43" s="289"/>
      <c r="AD43" s="289"/>
      <c r="AE43" s="289"/>
      <c r="AF43" s="289"/>
      <c r="AG43" s="289"/>
      <c r="AH43" s="289"/>
      <c r="AI43" s="289"/>
      <c r="AJ43" s="289"/>
      <c r="AK43" s="289"/>
      <c r="AL43" s="289"/>
      <c r="AM43" s="289"/>
      <c r="AN43" s="289"/>
      <c r="AO43" s="289"/>
      <c r="AP43" s="289"/>
      <c r="AQ43" s="289"/>
      <c r="AR43" s="289"/>
      <c r="AS43" s="289"/>
      <c r="AT43" s="289"/>
      <c r="AU43" s="289"/>
      <c r="AV43" s="307"/>
      <c r="AW43" s="320"/>
      <c r="AX43" s="320"/>
      <c r="AY43" s="320"/>
      <c r="AZ43" s="320" t="e">
        <f t="shared" si="10"/>
        <v>#DIV/0!</v>
      </c>
      <c r="BA43" s="307"/>
      <c r="BB43" s="307"/>
      <c r="BC43" s="308"/>
    </row>
    <row r="44" spans="1:55" x14ac:dyDescent="0.35">
      <c r="A44" s="91" t="s">
        <v>18</v>
      </c>
      <c r="B44" s="91" t="s">
        <v>50</v>
      </c>
      <c r="C44" s="372">
        <f t="shared" ref="C44:C75" si="22">IFERROR(F44/D44-1,"")</f>
        <v>0.16070260023496963</v>
      </c>
      <c r="D44" s="289">
        <f>IFERROR(VLOOKUP($B44,'X1'!$C$3:$R$100,11,FALSE),"")</f>
        <v>2755251</v>
      </c>
      <c r="E44" s="289">
        <f>IFERROR(VLOOKUP($B44,'X2'!$C$3:$T$100,13,FALSE),"")</f>
        <v>3081119</v>
      </c>
      <c r="F44" s="289">
        <f>IFERROR(VLOOKUP($B44,'X3'!$C$3:$T$100,13,FALSE),"")</f>
        <v>3198027</v>
      </c>
      <c r="G44" s="289">
        <f>IFERROR(VLOOKUP($B44,'X4'!$C$3:$T$100,13,FALSE),"")</f>
        <v>3405719</v>
      </c>
      <c r="H44" s="289">
        <f>IFERROR(VLOOKUP(B44,'1'!$C$3:$S$100,13,FALSE),"")</f>
        <v>3464325</v>
      </c>
      <c r="I44" s="289">
        <f>IFERROR(VLOOKUP(B44,'2'!$C$3:$S$100,13,FALSE),"")</f>
        <v>3501046</v>
      </c>
      <c r="J44" s="289">
        <f t="shared" ca="1" si="19"/>
        <v>3546410</v>
      </c>
      <c r="K44" s="289">
        <f t="shared" ca="1" si="19"/>
        <v>3583157</v>
      </c>
      <c r="L44" s="289">
        <f t="shared" ca="1" si="19"/>
        <v>3500716</v>
      </c>
      <c r="M44" s="289">
        <f t="shared" ca="1" si="19"/>
        <v>3517700</v>
      </c>
      <c r="N44" s="289">
        <f t="shared" ca="1" si="19"/>
        <v>3525744</v>
      </c>
      <c r="O44" s="289">
        <f t="shared" ca="1" si="19"/>
        <v>3540893</v>
      </c>
      <c r="P44" s="289">
        <f t="shared" ca="1" si="19"/>
        <v>3562651</v>
      </c>
      <c r="Q44" s="289">
        <f t="shared" ca="1" si="19"/>
        <v>3579375</v>
      </c>
      <c r="R44" s="289">
        <f t="shared" ca="1" si="19"/>
        <v>3591183</v>
      </c>
      <c r="S44" s="289">
        <f t="shared" ca="1" si="19"/>
        <v>3606404</v>
      </c>
      <c r="T44" s="289">
        <f t="shared" ca="1" si="20"/>
        <v>3633066</v>
      </c>
      <c r="U44" s="289">
        <f t="shared" ca="1" si="20"/>
        <v>3688282</v>
      </c>
      <c r="V44" s="289">
        <f t="shared" ca="1" si="20"/>
        <v>3749801</v>
      </c>
      <c r="W44" s="289">
        <f t="shared" ca="1" si="20"/>
        <v>3791675</v>
      </c>
      <c r="X44" s="289">
        <f t="shared" ca="1" si="20"/>
        <v>3839663</v>
      </c>
      <c r="Y44" s="289">
        <f t="shared" ca="1" si="20"/>
        <v>3879470</v>
      </c>
      <c r="Z44" s="289">
        <f t="shared" ca="1" si="20"/>
        <v>3924182</v>
      </c>
      <c r="AA44" s="289">
        <f t="shared" ca="1" si="20"/>
        <v>3961978</v>
      </c>
      <c r="AB44" s="289">
        <f t="shared" ca="1" si="20"/>
        <v>4003642</v>
      </c>
      <c r="AC44" s="289">
        <f t="shared" ca="1" si="20"/>
        <v>4030168</v>
      </c>
      <c r="AD44" s="289">
        <f t="shared" ca="1" si="21"/>
        <v>4049859</v>
      </c>
      <c r="AE44" s="289">
        <f t="shared" ca="1" si="21"/>
        <v>4078090</v>
      </c>
      <c r="AF44" s="289">
        <f t="shared" ca="1" si="21"/>
        <v>4088307</v>
      </c>
      <c r="AG44" s="289">
        <f t="shared" ca="1" si="21"/>
        <v>4013638</v>
      </c>
      <c r="AH44" s="289">
        <f t="shared" ca="1" si="21"/>
        <v>3919246</v>
      </c>
      <c r="AI44" s="289">
        <f t="shared" ca="1" si="21"/>
        <v>3901929</v>
      </c>
      <c r="AJ44" s="289">
        <f t="shared" ca="1" si="21"/>
        <v>3902727</v>
      </c>
      <c r="AK44" s="289">
        <f t="shared" ca="1" si="21"/>
        <v>3820483</v>
      </c>
      <c r="AL44" s="289">
        <f t="shared" ca="1" si="21"/>
        <v>3610505</v>
      </c>
      <c r="AM44" s="289">
        <f t="shared" ca="1" si="21"/>
        <v>3581764</v>
      </c>
      <c r="AN44" s="289">
        <f t="shared" ca="1" si="21"/>
        <v>3648840</v>
      </c>
      <c r="AO44" s="289">
        <f t="shared" ca="1" si="21"/>
        <v>3582557</v>
      </c>
      <c r="AP44" s="289">
        <f t="shared" ca="1" si="21"/>
        <v>3477037</v>
      </c>
      <c r="AQ44" s="289">
        <f t="shared" ca="1" si="21"/>
        <v>3480941</v>
      </c>
      <c r="AR44" s="289">
        <f t="shared" ca="1" si="18"/>
        <v>3478508</v>
      </c>
      <c r="AS44" s="289">
        <f t="shared" ca="1" si="18"/>
        <v>3457622</v>
      </c>
      <c r="AT44" s="289">
        <f t="shared" ref="AT44:AU75" ca="1" si="23">IFERROR(VLOOKUP($B44,INDIRECT("'" &amp; AT$2 &amp; "'!$C$3:$R$100"),9,FALSE),"")</f>
        <v>3515007</v>
      </c>
      <c r="AU44" s="289">
        <f t="shared" ca="1" si="23"/>
        <v>3542230</v>
      </c>
      <c r="AV44" s="307"/>
      <c r="AW44" s="320">
        <f t="shared" ref="AW44:AW75" ca="1" si="24">AQ44/SUM($AQ$4:$AQ$75)</f>
        <v>3.5127381157357821E-3</v>
      </c>
      <c r="AX44" s="320">
        <f t="shared" ca="1" si="8"/>
        <v>7.5537855960756239E-2</v>
      </c>
      <c r="AY44" s="320">
        <f t="shared" ca="1" si="9"/>
        <v>-0.10789227584612637</v>
      </c>
      <c r="AZ44" s="320">
        <f t="shared" ca="1" si="10"/>
        <v>-9.2184916742462542E-2</v>
      </c>
      <c r="BA44" s="307"/>
      <c r="BB44" s="307"/>
      <c r="BC44" s="308" t="str">
        <f ca="1">IFERROR(AO44/#REF!,"")</f>
        <v/>
      </c>
    </row>
    <row r="45" spans="1:55" x14ac:dyDescent="0.35">
      <c r="A45" s="91" t="s">
        <v>18</v>
      </c>
      <c r="B45" s="91" t="s">
        <v>41</v>
      </c>
      <c r="C45" s="372">
        <f t="shared" si="22"/>
        <v>0.14029372151641528</v>
      </c>
      <c r="D45" s="289">
        <f>IFERROR(VLOOKUP($B45,'X1'!$C$3:$R$100,11,FALSE),"")</f>
        <v>2027703</v>
      </c>
      <c r="E45" s="289">
        <f>IFERROR(VLOOKUP($B45,'X2'!$C$3:$T$100,13,FALSE),"")</f>
        <v>2244067</v>
      </c>
      <c r="F45" s="289">
        <f>IFERROR(VLOOKUP($B45,'X3'!$C$3:$T$100,13,FALSE),"")</f>
        <v>2312177</v>
      </c>
      <c r="G45" s="289">
        <f>IFERROR(VLOOKUP($B45,'X4'!$C$3:$T$100,13,FALSE),"")</f>
        <v>2385725</v>
      </c>
      <c r="H45" s="289">
        <f>IFERROR(VLOOKUP(B45,'1'!$C$3:$S$100,13,FALSE),"")</f>
        <v>2395402</v>
      </c>
      <c r="I45" s="289">
        <f>IFERROR(VLOOKUP(B45,'2'!$C$3:$S$100,13,FALSE),"")</f>
        <v>2408889</v>
      </c>
      <c r="J45" s="289">
        <f t="shared" ca="1" si="19"/>
        <v>2579284</v>
      </c>
      <c r="K45" s="289">
        <f t="shared" ca="1" si="19"/>
        <v>2617303</v>
      </c>
      <c r="L45" s="289">
        <f t="shared" ca="1" si="19"/>
        <v>2613007</v>
      </c>
      <c r="M45" s="289">
        <f t="shared" ca="1" si="19"/>
        <v>2621852</v>
      </c>
      <c r="N45" s="289">
        <f t="shared" ca="1" si="19"/>
        <v>2623101</v>
      </c>
      <c r="O45" s="289">
        <f t="shared" ca="1" si="19"/>
        <v>2622921</v>
      </c>
      <c r="P45" s="289">
        <f t="shared" ca="1" si="19"/>
        <v>2651655</v>
      </c>
      <c r="Q45" s="289">
        <f t="shared" ca="1" si="19"/>
        <v>2660153</v>
      </c>
      <c r="R45" s="289">
        <f t="shared" ca="1" si="19"/>
        <v>2673773</v>
      </c>
      <c r="S45" s="289">
        <f t="shared" ca="1" si="19"/>
        <v>2699516</v>
      </c>
      <c r="T45" s="289">
        <f t="shared" ca="1" si="20"/>
        <v>2715112</v>
      </c>
      <c r="U45" s="289">
        <f t="shared" ca="1" si="20"/>
        <v>2730473</v>
      </c>
      <c r="V45" s="289">
        <f t="shared" ca="1" si="20"/>
        <v>2745671</v>
      </c>
      <c r="W45" s="289">
        <f t="shared" ca="1" si="20"/>
        <v>2745129</v>
      </c>
      <c r="X45" s="289">
        <f t="shared" ca="1" si="20"/>
        <v>2768747</v>
      </c>
      <c r="Y45" s="289">
        <f t="shared" ca="1" si="20"/>
        <v>2769897</v>
      </c>
      <c r="Z45" s="289">
        <f t="shared" ca="1" si="20"/>
        <v>2785413</v>
      </c>
      <c r="AA45" s="289">
        <f t="shared" ca="1" si="20"/>
        <v>2808852</v>
      </c>
      <c r="AB45" s="289">
        <f t="shared" ca="1" si="20"/>
        <v>2814661</v>
      </c>
      <c r="AC45" s="289">
        <f t="shared" ca="1" si="20"/>
        <v>2831023</v>
      </c>
      <c r="AD45" s="289">
        <f t="shared" ca="1" si="21"/>
        <v>2820581</v>
      </c>
      <c r="AE45" s="289">
        <f t="shared" ca="1" si="21"/>
        <v>2713583</v>
      </c>
      <c r="AF45" s="289">
        <f t="shared" ca="1" si="21"/>
        <v>2739355</v>
      </c>
      <c r="AG45" s="289">
        <f t="shared" ca="1" si="21"/>
        <v>2753435</v>
      </c>
      <c r="AH45" s="289">
        <f t="shared" ca="1" si="21"/>
        <v>2762488</v>
      </c>
      <c r="AI45" s="289">
        <f t="shared" ca="1" si="21"/>
        <v>2781266</v>
      </c>
      <c r="AJ45" s="289">
        <f t="shared" ca="1" si="21"/>
        <v>2799359</v>
      </c>
      <c r="AK45" s="289">
        <f t="shared" ca="1" si="21"/>
        <v>2822694</v>
      </c>
      <c r="AL45" s="289">
        <f t="shared" ca="1" si="21"/>
        <v>2853108</v>
      </c>
      <c r="AM45" s="289">
        <f t="shared" ca="1" si="21"/>
        <v>2864617</v>
      </c>
      <c r="AN45" s="289">
        <f t="shared" ca="1" si="21"/>
        <v>2881359</v>
      </c>
      <c r="AO45" s="289">
        <f t="shared" ca="1" si="21"/>
        <v>2918680</v>
      </c>
      <c r="AP45" s="289">
        <f t="shared" ca="1" si="21"/>
        <v>2949019</v>
      </c>
      <c r="AQ45" s="289">
        <f t="shared" ca="1" si="21"/>
        <v>2963830</v>
      </c>
      <c r="AR45" s="289">
        <f t="shared" ca="1" si="18"/>
        <v>3011141</v>
      </c>
      <c r="AS45" s="289">
        <f t="shared" ca="1" si="18"/>
        <v>3040262</v>
      </c>
      <c r="AT45" s="289">
        <f t="shared" ca="1" si="23"/>
        <v>3075763</v>
      </c>
      <c r="AU45" s="289">
        <f t="shared" ca="1" si="23"/>
        <v>3125993</v>
      </c>
      <c r="AV45" s="307"/>
      <c r="AW45" s="320">
        <f t="shared" ca="1" si="24"/>
        <v>2.9909034969455624E-3</v>
      </c>
      <c r="AX45" s="320">
        <f t="shared" ca="1" si="8"/>
        <v>-1.1491627533715132E-2</v>
      </c>
      <c r="AY45" s="320">
        <f t="shared" ca="1" si="9"/>
        <v>6.5640611146147165E-2</v>
      </c>
      <c r="AZ45" s="320">
        <f t="shared" ca="1" si="10"/>
        <v>0.12394607347876829</v>
      </c>
      <c r="BA45" s="307"/>
      <c r="BB45" s="307"/>
      <c r="BC45" s="308" t="str">
        <f ca="1">IFERROR(AO45/#REF!,"")</f>
        <v/>
      </c>
    </row>
    <row r="46" spans="1:55" x14ac:dyDescent="0.35">
      <c r="A46" s="91" t="s">
        <v>18</v>
      </c>
      <c r="B46" s="91" t="s">
        <v>39</v>
      </c>
      <c r="C46" s="372">
        <f t="shared" si="22"/>
        <v>8.4343467934027139E-2</v>
      </c>
      <c r="D46" s="289">
        <f>IFERROR(VLOOKUP($B46,'X1'!$C$3:$R$100,11,FALSE),"")</f>
        <v>1774186</v>
      </c>
      <c r="E46" s="289">
        <f>IFERROR(VLOOKUP($B46,'X2'!$C$3:$T$100,13,FALSE),"")</f>
        <v>1880046</v>
      </c>
      <c r="F46" s="289">
        <f>IFERROR(VLOOKUP($B46,'X3'!$C$3:$T$100,13,FALSE),"")</f>
        <v>1923827</v>
      </c>
      <c r="G46" s="289">
        <f>IFERROR(VLOOKUP($B46,'X4'!$C$3:$T$100,13,FALSE),"")</f>
        <v>2004889</v>
      </c>
      <c r="H46" s="289">
        <f>IFERROR(VLOOKUP(B46,'1'!$C$3:$S$100,13,FALSE),"")</f>
        <v>2019719</v>
      </c>
      <c r="I46" s="289">
        <f>IFERROR(VLOOKUP(B46,'2'!$C$3:$S$100,13,FALSE),"")</f>
        <v>2037529</v>
      </c>
      <c r="J46" s="289">
        <f t="shared" ca="1" si="19"/>
        <v>2051730</v>
      </c>
      <c r="K46" s="289">
        <f t="shared" ca="1" si="19"/>
        <v>2066200</v>
      </c>
      <c r="L46" s="289">
        <f t="shared" ca="1" si="19"/>
        <v>2079096</v>
      </c>
      <c r="M46" s="289">
        <f t="shared" ca="1" si="19"/>
        <v>2089014</v>
      </c>
      <c r="N46" s="289">
        <f t="shared" ca="1" si="19"/>
        <v>2105557</v>
      </c>
      <c r="O46" s="289">
        <f t="shared" ca="1" si="19"/>
        <v>2105582</v>
      </c>
      <c r="P46" s="289">
        <f t="shared" ca="1" si="19"/>
        <v>2124906</v>
      </c>
      <c r="Q46" s="289">
        <f t="shared" ca="1" si="19"/>
        <v>2135215</v>
      </c>
      <c r="R46" s="289">
        <f t="shared" ca="1" si="19"/>
        <v>2150529</v>
      </c>
      <c r="S46" s="289">
        <f t="shared" ca="1" si="19"/>
        <v>2161226</v>
      </c>
      <c r="T46" s="289">
        <f t="shared" ca="1" si="20"/>
        <v>2169669</v>
      </c>
      <c r="U46" s="289">
        <f t="shared" ca="1" si="20"/>
        <v>2173879</v>
      </c>
      <c r="V46" s="289">
        <f t="shared" ca="1" si="20"/>
        <v>2176364</v>
      </c>
      <c r="W46" s="289">
        <f t="shared" ca="1" si="20"/>
        <v>2191093</v>
      </c>
      <c r="X46" s="289">
        <f t="shared" ca="1" si="20"/>
        <v>2203377</v>
      </c>
      <c r="Y46" s="289">
        <f t="shared" ca="1" si="20"/>
        <v>2218972</v>
      </c>
      <c r="Z46" s="289">
        <f t="shared" ca="1" si="20"/>
        <v>2237587</v>
      </c>
      <c r="AA46" s="289">
        <f t="shared" ca="1" si="20"/>
        <v>2250668</v>
      </c>
      <c r="AB46" s="289">
        <f t="shared" ca="1" si="20"/>
        <v>2268985</v>
      </c>
      <c r="AC46" s="289">
        <f t="shared" ca="1" si="20"/>
        <v>2282921</v>
      </c>
      <c r="AD46" s="289">
        <f t="shared" ca="1" si="21"/>
        <v>2297510</v>
      </c>
      <c r="AE46" s="289">
        <f t="shared" ca="1" si="21"/>
        <v>2262563</v>
      </c>
      <c r="AF46" s="289">
        <f t="shared" ca="1" si="21"/>
        <v>2274241</v>
      </c>
      <c r="AG46" s="289">
        <f t="shared" ca="1" si="21"/>
        <v>2281094</v>
      </c>
      <c r="AH46" s="289">
        <f t="shared" ca="1" si="21"/>
        <v>2259736</v>
      </c>
      <c r="AI46" s="289">
        <f t="shared" ca="1" si="21"/>
        <v>2302391</v>
      </c>
      <c r="AJ46" s="289">
        <f t="shared" ca="1" si="21"/>
        <v>2311393</v>
      </c>
      <c r="AK46" s="289">
        <f t="shared" ca="1" si="21"/>
        <v>2317836</v>
      </c>
      <c r="AL46" s="289">
        <f t="shared" ca="1" si="21"/>
        <v>2325486</v>
      </c>
      <c r="AM46" s="289">
        <f t="shared" ca="1" si="21"/>
        <v>2317858</v>
      </c>
      <c r="AN46" s="289">
        <f t="shared" ca="1" si="21"/>
        <v>2348267</v>
      </c>
      <c r="AO46" s="289">
        <f t="shared" ca="1" si="21"/>
        <v>2347479</v>
      </c>
      <c r="AP46" s="289">
        <f t="shared" ca="1" si="21"/>
        <v>2359503</v>
      </c>
      <c r="AQ46" s="289">
        <f t="shared" ca="1" si="21"/>
        <v>2384102</v>
      </c>
      <c r="AR46" s="289">
        <f t="shared" ca="1" si="18"/>
        <v>2401202</v>
      </c>
      <c r="AS46" s="289">
        <f t="shared" ca="1" si="18"/>
        <v>2417647</v>
      </c>
      <c r="AT46" s="289">
        <f t="shared" ca="1" si="23"/>
        <v>2440488</v>
      </c>
      <c r="AU46" s="289">
        <f t="shared" ca="1" si="23"/>
        <v>2462409</v>
      </c>
      <c r="AV46" s="307"/>
      <c r="AW46" s="320">
        <f t="shared" ca="1" si="24"/>
        <v>2.4058798948910394E-3</v>
      </c>
      <c r="AX46" s="320">
        <f t="shared" ca="1" si="8"/>
        <v>3.2618423772975413E-2</v>
      </c>
      <c r="AY46" s="320">
        <f t="shared" ca="1" si="9"/>
        <v>3.5489627956328818E-2</v>
      </c>
      <c r="AZ46" s="320">
        <f t="shared" ca="1" si="10"/>
        <v>6.9500792871410644E-2</v>
      </c>
      <c r="BA46" s="307"/>
      <c r="BB46" s="307"/>
      <c r="BC46" s="308" t="str">
        <f ca="1">IFERROR(AO46/#REF!,"")</f>
        <v/>
      </c>
    </row>
    <row r="47" spans="1:55" x14ac:dyDescent="0.35">
      <c r="A47" s="91" t="s">
        <v>18</v>
      </c>
      <c r="B47" s="91" t="s">
        <v>29</v>
      </c>
      <c r="C47" s="372">
        <f t="shared" si="22"/>
        <v>-0.26920076064956977</v>
      </c>
      <c r="D47" s="289">
        <f>IFERROR(VLOOKUP($B47,'X1'!$C$3:$R$100,11,FALSE),"")</f>
        <v>1471374</v>
      </c>
      <c r="E47" s="289">
        <f>IFERROR(VLOOKUP($B47,'X2'!$C$3:$T$100,13,FALSE),"")</f>
        <v>1035460</v>
      </c>
      <c r="F47" s="289">
        <f>IFERROR(VLOOKUP($B47,'X3'!$C$3:$T$100,13,FALSE),"")</f>
        <v>1075279</v>
      </c>
      <c r="G47" s="289">
        <f>IFERROR(VLOOKUP($B47,'X4'!$C$3:$T$100,13,FALSE),"")</f>
        <v>2295413</v>
      </c>
      <c r="H47" s="289">
        <f>IFERROR(VLOOKUP(B47,'1'!$C$3:$S$100,13,FALSE),"")</f>
        <v>2186306</v>
      </c>
      <c r="I47" s="289">
        <f>IFERROR(VLOOKUP(B47,'2'!$C$3:$S$100,13,FALSE),"")</f>
        <v>2148957</v>
      </c>
      <c r="J47" s="289">
        <f t="shared" ca="1" si="19"/>
        <v>2125772</v>
      </c>
      <c r="K47" s="289">
        <f t="shared" ca="1" si="19"/>
        <v>2115415</v>
      </c>
      <c r="L47" s="289">
        <f t="shared" ca="1" si="19"/>
        <v>2104736</v>
      </c>
      <c r="M47" s="289">
        <f t="shared" ca="1" si="19"/>
        <v>2060166</v>
      </c>
      <c r="N47" s="289">
        <f t="shared" ca="1" si="19"/>
        <v>2038403</v>
      </c>
      <c r="O47" s="289">
        <f t="shared" ca="1" si="19"/>
        <v>1977414</v>
      </c>
      <c r="P47" s="289">
        <f t="shared" ca="1" si="19"/>
        <v>1964920</v>
      </c>
      <c r="Q47" s="289">
        <f t="shared" ca="1" si="19"/>
        <v>1948884</v>
      </c>
      <c r="R47" s="289">
        <f t="shared" ca="1" si="19"/>
        <v>1945944</v>
      </c>
      <c r="S47" s="289">
        <f t="shared" ca="1" si="19"/>
        <v>1793087</v>
      </c>
      <c r="T47" s="289">
        <f t="shared" ca="1" si="20"/>
        <v>1841460</v>
      </c>
      <c r="U47" s="289">
        <f t="shared" ca="1" si="20"/>
        <v>1854342</v>
      </c>
      <c r="V47" s="289">
        <f t="shared" ca="1" si="20"/>
        <v>1871842</v>
      </c>
      <c r="W47" s="289">
        <f t="shared" ca="1" si="20"/>
        <v>1859518</v>
      </c>
      <c r="X47" s="289">
        <f t="shared" ca="1" si="20"/>
        <v>1912237</v>
      </c>
      <c r="Y47" s="289">
        <f t="shared" ca="1" si="20"/>
        <v>1907370</v>
      </c>
      <c r="Z47" s="289">
        <f t="shared" ca="1" si="20"/>
        <v>1934336</v>
      </c>
      <c r="AA47" s="289">
        <f t="shared" ca="1" si="20"/>
        <v>1917076</v>
      </c>
      <c r="AB47" s="289">
        <f t="shared" ca="1" si="20"/>
        <v>1945102</v>
      </c>
      <c r="AC47" s="289">
        <f t="shared" ca="1" si="20"/>
        <v>2024550</v>
      </c>
      <c r="AD47" s="289">
        <f t="shared" ca="1" si="21"/>
        <v>2021315</v>
      </c>
      <c r="AE47" s="289">
        <f t="shared" ca="1" si="21"/>
        <v>1998285</v>
      </c>
      <c r="AF47" s="289">
        <f t="shared" ca="1" si="21"/>
        <v>1990189</v>
      </c>
      <c r="AG47" s="289">
        <f t="shared" ca="1" si="21"/>
        <v>2004243</v>
      </c>
      <c r="AH47" s="289">
        <f t="shared" ca="1" si="21"/>
        <v>2014033</v>
      </c>
      <c r="AI47" s="289">
        <f t="shared" ca="1" si="21"/>
        <v>2021885</v>
      </c>
      <c r="AJ47" s="289">
        <f t="shared" ca="1" si="21"/>
        <v>1714035</v>
      </c>
      <c r="AK47" s="289">
        <f t="shared" ca="1" si="21"/>
        <v>1727436</v>
      </c>
      <c r="AL47" s="289">
        <f t="shared" ca="1" si="21"/>
        <v>1732726</v>
      </c>
      <c r="AM47" s="289">
        <f t="shared" ca="1" si="21"/>
        <v>1733290</v>
      </c>
      <c r="AN47" s="289">
        <f t="shared" ca="1" si="21"/>
        <v>1735815</v>
      </c>
      <c r="AO47" s="289">
        <f t="shared" ca="1" si="21"/>
        <v>1743319</v>
      </c>
      <c r="AP47" s="289">
        <f t="shared" ca="1" si="21"/>
        <v>1731706</v>
      </c>
      <c r="AQ47" s="289">
        <f t="shared" ca="1" si="21"/>
        <v>1739117</v>
      </c>
      <c r="AR47" s="289">
        <f t="shared" ca="1" si="21"/>
        <v>1683757</v>
      </c>
      <c r="AS47" s="289">
        <f t="shared" ca="1" si="21"/>
        <v>1682690</v>
      </c>
      <c r="AT47" s="289">
        <f t="shared" ca="1" si="23"/>
        <v>1641526</v>
      </c>
      <c r="AU47" s="289">
        <f t="shared" ca="1" si="23"/>
        <v>1639710</v>
      </c>
      <c r="AV47" s="307"/>
      <c r="AW47" s="320">
        <f t="shared" ca="1" si="24"/>
        <v>1.7550031941432119E-3</v>
      </c>
      <c r="AX47" s="320">
        <f t="shared" ca="1" si="8"/>
        <v>7.4625252350340343E-2</v>
      </c>
      <c r="AY47" s="320">
        <f t="shared" ca="1" si="9"/>
        <v>-0.13985365141934381</v>
      </c>
      <c r="AZ47" s="320">
        <f t="shared" ca="1" si="10"/>
        <v>-0.18901915786506152</v>
      </c>
      <c r="BA47" s="307"/>
      <c r="BB47" s="307"/>
      <c r="BC47" s="308" t="str">
        <f ca="1">IFERROR(AO47/#REF!,"")</f>
        <v/>
      </c>
    </row>
    <row r="48" spans="1:55" x14ac:dyDescent="0.35">
      <c r="A48" s="91" t="s">
        <v>18</v>
      </c>
      <c r="B48" s="91" t="s">
        <v>36</v>
      </c>
      <c r="C48" s="372">
        <f t="shared" si="22"/>
        <v>1.0227489011851505</v>
      </c>
      <c r="D48" s="289">
        <f>IFERROR(VLOOKUP($B48,'X1'!$C$3:$R$100,11,FALSE),"")</f>
        <v>407712</v>
      </c>
      <c r="E48" s="289">
        <f>IFERROR(VLOOKUP($B48,'X2'!$C$3:$T$100,13,FALSE),"")</f>
        <v>615630</v>
      </c>
      <c r="F48" s="289">
        <f>IFERROR(VLOOKUP($B48,'X3'!$C$3:$T$100,13,FALSE),"")</f>
        <v>824699</v>
      </c>
      <c r="G48" s="289">
        <f>IFERROR(VLOOKUP($B48,'X4'!$C$3:$T$100,13,FALSE),"")</f>
        <v>1125309</v>
      </c>
      <c r="H48" s="289">
        <f>IFERROR(VLOOKUP(B48,'1'!$C$3:$S$100,13,FALSE),"")</f>
        <v>1182870</v>
      </c>
      <c r="I48" s="289">
        <f>IFERROR(VLOOKUP(B48,'2'!$C$3:$S$100,13,FALSE),"")</f>
        <v>1247523</v>
      </c>
      <c r="J48" s="289">
        <f t="shared" ca="1" si="19"/>
        <v>1322048</v>
      </c>
      <c r="K48" s="289">
        <f t="shared" ca="1" si="19"/>
        <v>1322048</v>
      </c>
      <c r="L48" s="289">
        <f t="shared" ca="1" si="19"/>
        <v>1367149</v>
      </c>
      <c r="M48" s="289">
        <f t="shared" ca="1" si="19"/>
        <v>1392937</v>
      </c>
      <c r="N48" s="289">
        <f t="shared" ca="1" si="19"/>
        <v>1406809</v>
      </c>
      <c r="O48" s="289">
        <f t="shared" ca="1" si="19"/>
        <v>1422606</v>
      </c>
      <c r="P48" s="289">
        <f t="shared" ca="1" si="19"/>
        <v>1436759</v>
      </c>
      <c r="Q48" s="289">
        <f t="shared" ca="1" si="19"/>
        <v>1448595</v>
      </c>
      <c r="R48" s="289">
        <f t="shared" ca="1" si="19"/>
        <v>1465531</v>
      </c>
      <c r="S48" s="289">
        <f t="shared" ca="1" si="19"/>
        <v>1490353</v>
      </c>
      <c r="T48" s="289">
        <f t="shared" ca="1" si="20"/>
        <v>1515458</v>
      </c>
      <c r="U48" s="289">
        <f t="shared" ca="1" si="20"/>
        <v>1533668</v>
      </c>
      <c r="V48" s="289">
        <f t="shared" ca="1" si="20"/>
        <v>1572438</v>
      </c>
      <c r="W48" s="289">
        <f t="shared" ca="1" si="20"/>
        <v>1609810</v>
      </c>
      <c r="X48" s="289">
        <f t="shared" ca="1" si="20"/>
        <v>1654364</v>
      </c>
      <c r="Y48" s="289">
        <f t="shared" ca="1" si="20"/>
        <v>1688294</v>
      </c>
      <c r="Z48" s="289">
        <f t="shared" ca="1" si="20"/>
        <v>1704618</v>
      </c>
      <c r="AA48" s="289">
        <f t="shared" ca="1" si="20"/>
        <v>1726510</v>
      </c>
      <c r="AB48" s="289">
        <f t="shared" ca="1" si="20"/>
        <v>1745726</v>
      </c>
      <c r="AC48" s="289">
        <f t="shared" ca="1" si="20"/>
        <v>1763248</v>
      </c>
      <c r="AD48" s="289">
        <f t="shared" ca="1" si="21"/>
        <v>1782192</v>
      </c>
      <c r="AE48" s="289">
        <f t="shared" ca="1" si="21"/>
        <v>1806260</v>
      </c>
      <c r="AF48" s="289">
        <f t="shared" ca="1" si="21"/>
        <v>1829722</v>
      </c>
      <c r="AG48" s="289">
        <f t="shared" ca="1" si="21"/>
        <v>1854652</v>
      </c>
      <c r="AH48" s="289">
        <f t="shared" ca="1" si="21"/>
        <v>1884304</v>
      </c>
      <c r="AI48" s="289">
        <f t="shared" ca="1" si="21"/>
        <v>1895996</v>
      </c>
      <c r="AJ48" s="289">
        <f t="shared" ca="1" si="21"/>
        <v>1746312</v>
      </c>
      <c r="AK48" s="289">
        <f t="shared" ca="1" si="21"/>
        <v>1754698</v>
      </c>
      <c r="AL48" s="289">
        <f t="shared" ca="1" si="21"/>
        <v>1738622</v>
      </c>
      <c r="AM48" s="289">
        <f t="shared" ca="1" si="21"/>
        <v>1750783</v>
      </c>
      <c r="AN48" s="289">
        <f t="shared" ca="1" si="21"/>
        <v>1726849</v>
      </c>
      <c r="AO48" s="289">
        <f t="shared" ca="1" si="21"/>
        <v>1706142</v>
      </c>
      <c r="AP48" s="289">
        <f t="shared" ca="1" si="21"/>
        <v>1700102</v>
      </c>
      <c r="AQ48" s="289">
        <f t="shared" ca="1" si="21"/>
        <v>1688966</v>
      </c>
      <c r="AR48" s="289">
        <f t="shared" ca="1" si="21"/>
        <v>1678310</v>
      </c>
      <c r="AS48" s="289">
        <f t="shared" ca="1" si="21"/>
        <v>1689453</v>
      </c>
      <c r="AT48" s="289">
        <f t="shared" ca="1" si="23"/>
        <v>1698127</v>
      </c>
      <c r="AU48" s="289">
        <f t="shared" ca="1" si="23"/>
        <v>1701280</v>
      </c>
      <c r="AV48" s="307"/>
      <c r="AW48" s="320">
        <f t="shared" ca="1" si="24"/>
        <v>1.704394083203881E-3</v>
      </c>
      <c r="AX48" s="320">
        <f t="shared" ca="1" si="8"/>
        <v>0.12203303495443563</v>
      </c>
      <c r="AY48" s="320">
        <f t="shared" ca="1" si="9"/>
        <v>-0.10919326834022858</v>
      </c>
      <c r="AZ48" s="320">
        <f t="shared" ca="1" si="10"/>
        <v>-0.10269852889984998</v>
      </c>
      <c r="BA48" s="307"/>
      <c r="BB48" s="307"/>
      <c r="BC48" s="308" t="str">
        <f ca="1">IFERROR(AO48/#REF!,"")</f>
        <v/>
      </c>
    </row>
    <row r="49" spans="1:55" x14ac:dyDescent="0.35">
      <c r="A49" s="91" t="s">
        <v>18</v>
      </c>
      <c r="B49" s="91" t="s">
        <v>12</v>
      </c>
      <c r="C49" s="372">
        <f t="shared" si="22"/>
        <v>0.30333140097020594</v>
      </c>
      <c r="D49" s="289">
        <f>IFERROR(VLOOKUP($B49,'X1'!$C$3:$R$100,11,FALSE),"")</f>
        <v>960827</v>
      </c>
      <c r="E49" s="289">
        <f>IFERROR(VLOOKUP($B49,'X2'!$C$3:$T$100,13,FALSE),"")</f>
        <v>1177055</v>
      </c>
      <c r="F49" s="289">
        <f>IFERROR(VLOOKUP($B49,'X3'!$C$3:$T$100,13,FALSE),"")</f>
        <v>1252276</v>
      </c>
      <c r="G49" s="289">
        <f>IFERROR(VLOOKUP($B49,'X4'!$C$3:$T$100,13,FALSE),"")</f>
        <v>1238900</v>
      </c>
      <c r="H49" s="289">
        <f>IFERROR(VLOOKUP(B49,'1'!$C$3:$S$100,13,FALSE),"")</f>
        <v>1262814</v>
      </c>
      <c r="I49" s="289">
        <f>IFERROR(VLOOKUP(B49,'2'!$C$3:$S$100,13,FALSE),"")</f>
        <v>1282191</v>
      </c>
      <c r="J49" s="289">
        <f t="shared" ca="1" si="19"/>
        <v>1308583</v>
      </c>
      <c r="K49" s="289">
        <f t="shared" ca="1" si="19"/>
        <v>1333257</v>
      </c>
      <c r="L49" s="289">
        <f t="shared" ca="1" si="19"/>
        <v>1356091</v>
      </c>
      <c r="M49" s="289">
        <f t="shared" ca="1" si="19"/>
        <v>1383312</v>
      </c>
      <c r="N49" s="289">
        <f t="shared" ca="1" si="19"/>
        <v>1404224</v>
      </c>
      <c r="O49" s="289">
        <f t="shared" ca="1" si="19"/>
        <v>1432029</v>
      </c>
      <c r="P49" s="289">
        <f t="shared" ca="1" si="19"/>
        <v>1459654</v>
      </c>
      <c r="Q49" s="289">
        <f t="shared" ca="1" si="19"/>
        <v>1484226</v>
      </c>
      <c r="R49" s="289">
        <f t="shared" ca="1" si="19"/>
        <v>1512891</v>
      </c>
      <c r="S49" s="289">
        <f t="shared" ca="1" si="19"/>
        <v>1537173</v>
      </c>
      <c r="T49" s="289">
        <f t="shared" ca="1" si="20"/>
        <v>1558896</v>
      </c>
      <c r="U49" s="289">
        <f t="shared" ca="1" si="20"/>
        <v>1581303</v>
      </c>
      <c r="V49" s="289">
        <f t="shared" ca="1" si="20"/>
        <v>1602547</v>
      </c>
      <c r="W49" s="289">
        <f t="shared" ca="1" si="20"/>
        <v>1624743</v>
      </c>
      <c r="X49" s="289">
        <f t="shared" ca="1" si="20"/>
        <v>1651712</v>
      </c>
      <c r="Y49" s="289">
        <f t="shared" ca="1" si="20"/>
        <v>1674477</v>
      </c>
      <c r="Z49" s="289">
        <f t="shared" ca="1" si="20"/>
        <v>1694046</v>
      </c>
      <c r="AA49" s="289">
        <f t="shared" ca="1" si="20"/>
        <v>1711336</v>
      </c>
      <c r="AB49" s="289">
        <f t="shared" ca="1" si="20"/>
        <v>1732377</v>
      </c>
      <c r="AC49" s="289">
        <f t="shared" ca="1" si="20"/>
        <v>1762304</v>
      </c>
      <c r="AD49" s="289">
        <f t="shared" ca="1" si="21"/>
        <v>1447901</v>
      </c>
      <c r="AE49" s="289">
        <f t="shared" ca="1" si="21"/>
        <v>1439179</v>
      </c>
      <c r="AF49" s="289">
        <f t="shared" ca="1" si="21"/>
        <v>1451120</v>
      </c>
      <c r="AG49" s="289">
        <f t="shared" ca="1" si="21"/>
        <v>1469217</v>
      </c>
      <c r="AH49" s="289">
        <f t="shared" ca="1" si="21"/>
        <v>1485100</v>
      </c>
      <c r="AI49" s="289">
        <f t="shared" ca="1" si="21"/>
        <v>1492756</v>
      </c>
      <c r="AJ49" s="289">
        <f t="shared" ca="1" si="21"/>
        <v>1505017</v>
      </c>
      <c r="AK49" s="289">
        <f t="shared" ca="1" si="21"/>
        <v>1517240</v>
      </c>
      <c r="AL49" s="289">
        <f t="shared" ca="1" si="21"/>
        <v>1530020</v>
      </c>
      <c r="AM49" s="289">
        <f t="shared" ca="1" si="21"/>
        <v>1548358</v>
      </c>
      <c r="AN49" s="289">
        <f t="shared" ca="1" si="21"/>
        <v>1558113</v>
      </c>
      <c r="AO49" s="289">
        <f t="shared" ca="1" si="21"/>
        <v>1572432</v>
      </c>
      <c r="AP49" s="289">
        <f t="shared" ca="1" si="21"/>
        <v>1583291</v>
      </c>
      <c r="AQ49" s="289">
        <f t="shared" ca="1" si="21"/>
        <v>1610758</v>
      </c>
      <c r="AR49" s="289">
        <f t="shared" ca="1" si="21"/>
        <v>1623894</v>
      </c>
      <c r="AS49" s="289">
        <f t="shared" ca="1" si="21"/>
        <v>1647164</v>
      </c>
      <c r="AT49" s="289">
        <f t="shared" ca="1" si="23"/>
        <v>1657299</v>
      </c>
      <c r="AU49" s="289">
        <f t="shared" ca="1" si="23"/>
        <v>1666544</v>
      </c>
      <c r="AV49" s="307"/>
      <c r="AW49" s="320">
        <f t="shared" ca="1" si="24"/>
        <v>1.6254716818889883E-3</v>
      </c>
      <c r="AX49" s="320">
        <f t="shared" ca="1" si="8"/>
        <v>-0.11421129372460748</v>
      </c>
      <c r="AY49" s="320">
        <f t="shared" ca="1" si="9"/>
        <v>7.9049757629512163E-2</v>
      </c>
      <c r="AZ49" s="320">
        <f t="shared" ca="1" si="10"/>
        <v>0.11642090200943755</v>
      </c>
      <c r="BA49" s="307"/>
      <c r="BB49" s="307"/>
      <c r="BC49" s="308" t="str">
        <f ca="1">IFERROR(AO49/#REF!,"")</f>
        <v/>
      </c>
    </row>
    <row r="50" spans="1:55" x14ac:dyDescent="0.35">
      <c r="A50" s="91" t="s">
        <v>18</v>
      </c>
      <c r="B50" s="91" t="s">
        <v>47</v>
      </c>
      <c r="C50" s="372">
        <f t="shared" si="22"/>
        <v>0.73718712664388564</v>
      </c>
      <c r="D50" s="289">
        <f>IFERROR(VLOOKUP($B50,'X1'!$C$3:$R$100,11,FALSE),"")</f>
        <v>670439</v>
      </c>
      <c r="E50" s="289">
        <f>IFERROR(VLOOKUP($B50,'X2'!$C$3:$T$100,13,FALSE),"")</f>
        <v>1019263</v>
      </c>
      <c r="F50" s="289">
        <f>IFERROR(VLOOKUP($B50,'X3'!$C$3:$T$100,13,FALSE),"")</f>
        <v>1164678</v>
      </c>
      <c r="G50" s="289">
        <f>IFERROR(VLOOKUP($B50,'X4'!$C$3:$T$100,13,FALSE),"")</f>
        <v>2779959</v>
      </c>
      <c r="H50" s="289">
        <f>IFERROR(VLOOKUP(B50,'1'!$C$3:$S$100,13,FALSE),"")</f>
        <v>3003452</v>
      </c>
      <c r="I50" s="289">
        <f>IFERROR(VLOOKUP(B50,'2'!$C$3:$S$100,13,FALSE),"")</f>
        <v>3149521</v>
      </c>
      <c r="J50" s="289">
        <f t="shared" ca="1" si="19"/>
        <v>3293094</v>
      </c>
      <c r="K50" s="289">
        <f t="shared" ca="1" si="19"/>
        <v>3350678</v>
      </c>
      <c r="L50" s="289">
        <f t="shared" ca="1" si="19"/>
        <v>3526852</v>
      </c>
      <c r="M50" s="289">
        <f t="shared" ca="1" si="19"/>
        <v>3603362</v>
      </c>
      <c r="N50" s="289">
        <f t="shared" ca="1" si="19"/>
        <v>3741667</v>
      </c>
      <c r="O50" s="289">
        <f t="shared" ca="1" si="19"/>
        <v>3855299</v>
      </c>
      <c r="P50" s="289">
        <f t="shared" ca="1" si="19"/>
        <v>3524974</v>
      </c>
      <c r="Q50" s="289">
        <f t="shared" ca="1" si="19"/>
        <v>3150936</v>
      </c>
      <c r="R50" s="289">
        <f t="shared" ca="1" si="19"/>
        <v>3201634</v>
      </c>
      <c r="S50" s="289">
        <f t="shared" ca="1" si="19"/>
        <v>3242688</v>
      </c>
      <c r="T50" s="289">
        <f t="shared" ca="1" si="20"/>
        <v>3237558</v>
      </c>
      <c r="U50" s="289">
        <f t="shared" ca="1" si="20"/>
        <v>3262002</v>
      </c>
      <c r="V50" s="289">
        <f t="shared" ca="1" si="20"/>
        <v>3262002</v>
      </c>
      <c r="W50" s="289">
        <f t="shared" ca="1" si="20"/>
        <v>3305110</v>
      </c>
      <c r="X50" s="289">
        <f t="shared" ca="1" si="20"/>
        <v>3352093</v>
      </c>
      <c r="Y50" s="289">
        <f t="shared" ca="1" si="20"/>
        <v>3380395</v>
      </c>
      <c r="Z50" s="289">
        <f t="shared" ca="1" si="20"/>
        <v>3362040</v>
      </c>
      <c r="AA50" s="289">
        <f t="shared" ca="1" si="20"/>
        <v>3265014</v>
      </c>
      <c r="AB50" s="289">
        <f t="shared" ca="1" si="20"/>
        <v>2135949</v>
      </c>
      <c r="AC50" s="289">
        <f t="shared" ca="1" si="20"/>
        <v>2147127</v>
      </c>
      <c r="AD50" s="289">
        <f t="shared" ca="1" si="21"/>
        <v>2299201</v>
      </c>
      <c r="AE50" s="289">
        <f t="shared" ca="1" si="21"/>
        <v>2062725</v>
      </c>
      <c r="AF50" s="289">
        <f t="shared" ca="1" si="21"/>
        <v>2064615</v>
      </c>
      <c r="AG50" s="289">
        <f t="shared" ca="1" si="21"/>
        <v>1953671</v>
      </c>
      <c r="AH50" s="289">
        <f t="shared" ca="1" si="21"/>
        <v>1910144</v>
      </c>
      <c r="AI50" s="289">
        <f t="shared" ca="1" si="21"/>
        <v>1839558</v>
      </c>
      <c r="AJ50" s="289">
        <f t="shared" ca="1" si="21"/>
        <v>1839687</v>
      </c>
      <c r="AK50" s="289">
        <f t="shared" ca="1" si="21"/>
        <v>1809119</v>
      </c>
      <c r="AL50" s="289">
        <f t="shared" ca="1" si="21"/>
        <v>1743552</v>
      </c>
      <c r="AM50" s="289">
        <f t="shared" ca="1" si="21"/>
        <v>1737708</v>
      </c>
      <c r="AN50" s="289">
        <f t="shared" ca="1" si="21"/>
        <v>1738786</v>
      </c>
      <c r="AO50" s="289">
        <f t="shared" ca="1" si="21"/>
        <v>1553443</v>
      </c>
      <c r="AP50" s="289">
        <f t="shared" ca="1" si="21"/>
        <v>1536319</v>
      </c>
      <c r="AQ50" s="289">
        <f t="shared" ca="1" si="21"/>
        <v>1423522</v>
      </c>
      <c r="AR50" s="289">
        <f t="shared" ca="1" si="21"/>
        <v>1358401</v>
      </c>
      <c r="AS50" s="289">
        <f t="shared" ca="1" si="21"/>
        <v>1363820</v>
      </c>
      <c r="AT50" s="289">
        <f t="shared" ca="1" si="23"/>
        <v>1322924</v>
      </c>
      <c r="AU50" s="289">
        <f t="shared" ca="1" si="23"/>
        <v>1319588</v>
      </c>
      <c r="AV50" s="307"/>
      <c r="AW50" s="320">
        <f t="shared" ca="1" si="24"/>
        <v>1.4365253498948795E-3</v>
      </c>
      <c r="AX50" s="320">
        <f t="shared" ca="1" si="8"/>
        <v>-0.37589823031608627</v>
      </c>
      <c r="AY50" s="320">
        <f t="shared" ca="1" si="9"/>
        <v>-0.22616084950841453</v>
      </c>
      <c r="AZ50" s="320">
        <f t="shared" ca="1" si="10"/>
        <v>-0.28266029122213054</v>
      </c>
      <c r="BA50" s="307"/>
      <c r="BB50" s="307"/>
      <c r="BC50" s="308" t="str">
        <f ca="1">IFERROR(AO50/#REF!,"")</f>
        <v/>
      </c>
    </row>
    <row r="51" spans="1:55" x14ac:dyDescent="0.35">
      <c r="A51" s="91" t="s">
        <v>18</v>
      </c>
      <c r="B51" s="99" t="s">
        <v>68</v>
      </c>
      <c r="C51" s="372">
        <f t="shared" si="22"/>
        <v>48.775704354189536</v>
      </c>
      <c r="D51" s="289">
        <f>IFERROR(VLOOKUP($B51,'X1'!$C$3:$R$100,11,FALSE),"")</f>
        <v>2733</v>
      </c>
      <c r="E51" s="289">
        <f>IFERROR(VLOOKUP($B51,'X2'!$C$3:$T$100,13,FALSE),"")</f>
        <v>110112</v>
      </c>
      <c r="F51" s="289">
        <f>IFERROR(VLOOKUP($B51,'X3'!$C$3:$T$100,13,FALSE),"")</f>
        <v>136037</v>
      </c>
      <c r="G51" s="289">
        <f>IFERROR(VLOOKUP($B51,'X4'!$C$3:$T$100,13,FALSE),"")</f>
        <v>273176</v>
      </c>
      <c r="H51" s="289">
        <f>IFERROR(VLOOKUP(B51,'1'!$C$3:$S$100,13,FALSE),"")</f>
        <v>300006</v>
      </c>
      <c r="I51" s="289">
        <f>IFERROR(VLOOKUP(B51,'2'!$C$3:$S$100,13,FALSE),"")</f>
        <v>321939</v>
      </c>
      <c r="J51" s="289">
        <f t="shared" ref="J51:S60" ca="1" si="25">IFERROR(VLOOKUP($B51,INDIRECT("'" &amp; J$2 &amp; "'!$C$3:$R$100"),9,FALSE),"")</f>
        <v>334371</v>
      </c>
      <c r="K51" s="289">
        <f t="shared" ca="1" si="25"/>
        <v>349949</v>
      </c>
      <c r="L51" s="289">
        <f t="shared" ca="1" si="25"/>
        <v>369029</v>
      </c>
      <c r="M51" s="289">
        <f t="shared" ca="1" si="25"/>
        <v>375333</v>
      </c>
      <c r="N51" s="289">
        <f t="shared" ca="1" si="25"/>
        <v>387176</v>
      </c>
      <c r="O51" s="289">
        <f t="shared" ca="1" si="25"/>
        <v>397854</v>
      </c>
      <c r="P51" s="289">
        <f t="shared" ca="1" si="25"/>
        <v>410584</v>
      </c>
      <c r="Q51" s="289">
        <f t="shared" ca="1" si="25"/>
        <v>427761</v>
      </c>
      <c r="R51" s="289">
        <f t="shared" ca="1" si="25"/>
        <v>441974</v>
      </c>
      <c r="S51" s="289">
        <f t="shared" ca="1" si="25"/>
        <v>464813</v>
      </c>
      <c r="T51" s="289">
        <f t="shared" ref="T51:AC60" ca="1" si="26">IFERROR(VLOOKUP($B51,INDIRECT("'" &amp; T$2 &amp; "'!$C$3:$R$100"),9,FALSE),"")</f>
        <v>480639</v>
      </c>
      <c r="U51" s="289">
        <f t="shared" ca="1" si="26"/>
        <v>502607</v>
      </c>
      <c r="V51" s="289">
        <f t="shared" ca="1" si="26"/>
        <v>534786</v>
      </c>
      <c r="W51" s="289">
        <f t="shared" ca="1" si="26"/>
        <v>560908</v>
      </c>
      <c r="X51" s="289">
        <f t="shared" ca="1" si="26"/>
        <v>585049</v>
      </c>
      <c r="Y51" s="289">
        <f t="shared" ca="1" si="26"/>
        <v>609825</v>
      </c>
      <c r="Z51" s="289">
        <f t="shared" ca="1" si="26"/>
        <v>632211</v>
      </c>
      <c r="AA51" s="289">
        <f t="shared" ca="1" si="26"/>
        <v>650471</v>
      </c>
      <c r="AB51" s="289">
        <f t="shared" ca="1" si="26"/>
        <v>667538</v>
      </c>
      <c r="AC51" s="289">
        <f t="shared" ca="1" si="26"/>
        <v>689487</v>
      </c>
      <c r="AD51" s="289">
        <f t="shared" ref="AD51:AS66" ca="1" si="27">IFERROR(VLOOKUP($B51,INDIRECT("'" &amp; AD$2 &amp; "'!$C$3:$R$100"),9,FALSE),"")</f>
        <v>783865</v>
      </c>
      <c r="AE51" s="289">
        <f t="shared" ca="1" si="27"/>
        <v>702795</v>
      </c>
      <c r="AF51" s="289">
        <f t="shared" ca="1" si="27"/>
        <v>615654</v>
      </c>
      <c r="AG51" s="289">
        <f t="shared" ca="1" si="27"/>
        <v>800527</v>
      </c>
      <c r="AH51" s="289">
        <f t="shared" ca="1" si="27"/>
        <v>907860</v>
      </c>
      <c r="AI51" s="289">
        <f t="shared" ca="1" si="27"/>
        <v>992256</v>
      </c>
      <c r="AJ51" s="289">
        <f t="shared" ca="1" si="27"/>
        <v>1105909</v>
      </c>
      <c r="AK51" s="289">
        <f t="shared" ca="1" si="27"/>
        <v>1222781</v>
      </c>
      <c r="AL51" s="289">
        <f t="shared" ca="1" si="27"/>
        <v>1300205</v>
      </c>
      <c r="AM51" s="289">
        <f t="shared" ca="1" si="27"/>
        <v>1070381</v>
      </c>
      <c r="AN51" s="289">
        <f t="shared" ca="1" si="27"/>
        <v>1198389</v>
      </c>
      <c r="AO51" s="289">
        <f t="shared" ca="1" si="27"/>
        <v>1536451</v>
      </c>
      <c r="AP51" s="289">
        <f t="shared" ca="1" si="27"/>
        <v>1294789</v>
      </c>
      <c r="AQ51" s="289">
        <f t="shared" ca="1" si="27"/>
        <v>1350504</v>
      </c>
      <c r="AR51" s="289">
        <f t="shared" ca="1" si="21"/>
        <v>1400966</v>
      </c>
      <c r="AS51" s="289">
        <f t="shared" ca="1" si="21"/>
        <v>1418164</v>
      </c>
      <c r="AT51" s="289">
        <f t="shared" ca="1" si="23"/>
        <v>690203</v>
      </c>
      <c r="AU51" s="289">
        <f t="shared" ca="1" si="23"/>
        <v>736461</v>
      </c>
      <c r="AV51" s="307"/>
      <c r="AW51" s="320">
        <f t="shared" ca="1" si="24"/>
        <v>1.3628403573210913E-3</v>
      </c>
      <c r="AX51" s="320">
        <f t="shared" ca="1" si="8"/>
        <v>0.25295948711731686</v>
      </c>
      <c r="AY51" s="320">
        <f t="shared" ca="1" si="9"/>
        <v>0.36104392414860675</v>
      </c>
      <c r="AZ51" s="320">
        <f t="shared" ca="1" si="10"/>
        <v>-0.25779133610681115</v>
      </c>
      <c r="BA51" s="307"/>
      <c r="BB51" s="307"/>
      <c r="BC51" s="308" t="str">
        <f ca="1">IFERROR(AO51/#REF!,"")</f>
        <v/>
      </c>
    </row>
    <row r="52" spans="1:55" x14ac:dyDescent="0.35">
      <c r="A52" s="91" t="s">
        <v>18</v>
      </c>
      <c r="B52" s="110" t="s">
        <v>24</v>
      </c>
      <c r="C52" s="372">
        <f t="shared" si="22"/>
        <v>5.3008702526004203E-2</v>
      </c>
      <c r="D52" s="289">
        <f>IFERROR(VLOOKUP($B52,'X1'!$C$3:$R$100,11,FALSE),"")</f>
        <v>981669</v>
      </c>
      <c r="E52" s="289">
        <f>IFERROR(VLOOKUP($B52,'X2'!$C$3:$T$100,13,FALSE),"")</f>
        <v>1009902</v>
      </c>
      <c r="F52" s="289">
        <f>IFERROR(VLOOKUP($B52,'X3'!$C$3:$T$100,13,FALSE),"")</f>
        <v>1033706</v>
      </c>
      <c r="G52" s="289">
        <f>IFERROR(VLOOKUP($B52,'X4'!$C$3:$T$100,13,FALSE),"")</f>
        <v>1103168</v>
      </c>
      <c r="H52" s="289">
        <f>IFERROR(VLOOKUP(B52,'1'!$C$3:$S$100,13,FALSE),"")</f>
        <v>1115128</v>
      </c>
      <c r="I52" s="289">
        <f>IFERROR(VLOOKUP(B52,'2'!$C$3:$S$100,13,FALSE),"")</f>
        <v>1117243</v>
      </c>
      <c r="J52" s="289">
        <f t="shared" ca="1" si="25"/>
        <v>1113075</v>
      </c>
      <c r="K52" s="289">
        <f t="shared" ca="1" si="25"/>
        <v>1118569</v>
      </c>
      <c r="L52" s="289">
        <f t="shared" ca="1" si="25"/>
        <v>1121344</v>
      </c>
      <c r="M52" s="289">
        <f t="shared" ca="1" si="25"/>
        <v>1124313</v>
      </c>
      <c r="N52" s="289">
        <f t="shared" ca="1" si="25"/>
        <v>1166145</v>
      </c>
      <c r="O52" s="289">
        <f t="shared" ca="1" si="25"/>
        <v>1167038</v>
      </c>
      <c r="P52" s="289">
        <f t="shared" ca="1" si="25"/>
        <v>1189948</v>
      </c>
      <c r="Q52" s="289">
        <f t="shared" ca="1" si="25"/>
        <v>1171636</v>
      </c>
      <c r="R52" s="289">
        <f t="shared" ca="1" si="25"/>
        <v>1169240</v>
      </c>
      <c r="S52" s="289">
        <f t="shared" ca="1" si="25"/>
        <v>1154130</v>
      </c>
      <c r="T52" s="289">
        <f t="shared" ca="1" si="26"/>
        <v>1153786</v>
      </c>
      <c r="U52" s="289">
        <f t="shared" ca="1" si="26"/>
        <v>1157081</v>
      </c>
      <c r="V52" s="289">
        <f t="shared" ca="1" si="26"/>
        <v>1137359</v>
      </c>
      <c r="W52" s="289">
        <f t="shared" ca="1" si="26"/>
        <v>1145948</v>
      </c>
      <c r="X52" s="289">
        <f t="shared" ca="1" si="26"/>
        <v>1135973</v>
      </c>
      <c r="Y52" s="289">
        <f t="shared" ca="1" si="26"/>
        <v>1111690</v>
      </c>
      <c r="Z52" s="289">
        <f t="shared" ca="1" si="26"/>
        <v>1114774</v>
      </c>
      <c r="AA52" s="289">
        <f t="shared" ca="1" si="26"/>
        <v>1112443</v>
      </c>
      <c r="AB52" s="289">
        <f t="shared" ca="1" si="26"/>
        <v>1116228</v>
      </c>
      <c r="AC52" s="289">
        <f t="shared" ca="1" si="26"/>
        <v>1116228</v>
      </c>
      <c r="AD52" s="289">
        <f t="shared" ca="1" si="27"/>
        <v>1108599</v>
      </c>
      <c r="AE52" s="289">
        <f t="shared" ca="1" si="27"/>
        <v>1092767</v>
      </c>
      <c r="AF52" s="289">
        <f t="shared" ca="1" si="27"/>
        <v>1091390</v>
      </c>
      <c r="AG52" s="289">
        <f t="shared" ca="1" si="27"/>
        <v>1096768</v>
      </c>
      <c r="AH52" s="289">
        <f t="shared" ca="1" si="27"/>
        <v>1105271</v>
      </c>
      <c r="AI52" s="289">
        <f t="shared" ca="1" si="27"/>
        <v>1082311</v>
      </c>
      <c r="AJ52" s="289">
        <f t="shared" ca="1" si="27"/>
        <v>1090953</v>
      </c>
      <c r="AK52" s="289">
        <f t="shared" ca="1" si="27"/>
        <v>1099835</v>
      </c>
      <c r="AL52" s="289">
        <f t="shared" ca="1" si="27"/>
        <v>1109120</v>
      </c>
      <c r="AM52" s="289">
        <f t="shared" ca="1" si="27"/>
        <v>1117218</v>
      </c>
      <c r="AN52" s="289">
        <f t="shared" ca="1" si="27"/>
        <v>1054782</v>
      </c>
      <c r="AO52" s="289">
        <f t="shared" ca="1" si="27"/>
        <v>1057711</v>
      </c>
      <c r="AP52" s="289">
        <f t="shared" ca="1" si="27"/>
        <v>1033131</v>
      </c>
      <c r="AQ52" s="289">
        <f t="shared" ca="1" si="27"/>
        <v>1029810</v>
      </c>
      <c r="AR52" s="289">
        <f t="shared" ca="1" si="21"/>
        <v>1034616</v>
      </c>
      <c r="AS52" s="289">
        <f t="shared" ca="1" si="21"/>
        <v>1030847</v>
      </c>
      <c r="AT52" s="289">
        <f t="shared" ca="1" si="23"/>
        <v>979772</v>
      </c>
      <c r="AU52" s="289">
        <f t="shared" ca="1" si="23"/>
        <v>929370</v>
      </c>
      <c r="AV52" s="307"/>
      <c r="AW52" s="320">
        <f t="shared" ca="1" si="24"/>
        <v>1.0392169355831844E-3</v>
      </c>
      <c r="AX52" s="320">
        <f t="shared" ca="1" si="8"/>
        <v>-4.6407864929298714E-2</v>
      </c>
      <c r="AY52" s="320">
        <f t="shared" ca="1" si="9"/>
        <v>-4.8508238389889824E-2</v>
      </c>
      <c r="AZ52" s="320">
        <f t="shared" ca="1" si="10"/>
        <v>-0.14130966053195426</v>
      </c>
      <c r="BA52" s="307"/>
      <c r="BB52" s="307"/>
      <c r="BC52" s="308" t="str">
        <f ca="1">IFERROR(AO52/#REF!,"")</f>
        <v/>
      </c>
    </row>
    <row r="53" spans="1:55" x14ac:dyDescent="0.35">
      <c r="A53" s="91" t="s">
        <v>18</v>
      </c>
      <c r="B53" s="91" t="s">
        <v>33</v>
      </c>
      <c r="C53" s="372">
        <f t="shared" si="22"/>
        <v>0.10583921121068673</v>
      </c>
      <c r="D53" s="289">
        <f>IFERROR(VLOOKUP($B53,'X1'!$C$3:$R$100,11,FALSE),"")</f>
        <v>694837</v>
      </c>
      <c r="E53" s="289">
        <f>IFERROR(VLOOKUP($B53,'X2'!$C$3:$T$100,13,FALSE),"")</f>
        <v>771240</v>
      </c>
      <c r="F53" s="289">
        <f>IFERROR(VLOOKUP($B53,'X3'!$C$3:$T$100,13,FALSE),"")</f>
        <v>768378</v>
      </c>
      <c r="G53" s="289">
        <f>IFERROR(VLOOKUP($B53,'X4'!$C$3:$T$100,13,FALSE),"")</f>
        <v>805794</v>
      </c>
      <c r="H53" s="289">
        <f>IFERROR(VLOOKUP(B53,'1'!$C$3:$S$100,13,FALSE),"")</f>
        <v>806221</v>
      </c>
      <c r="I53" s="289">
        <f>IFERROR(VLOOKUP(B53,'2'!$C$3:$S$100,13,FALSE),"")</f>
        <v>807277</v>
      </c>
      <c r="J53" s="289">
        <f t="shared" ca="1" si="25"/>
        <v>804171</v>
      </c>
      <c r="K53" s="289" t="str">
        <f t="shared" ca="1" si="25"/>
        <v/>
      </c>
      <c r="L53" s="289">
        <f t="shared" ca="1" si="25"/>
        <v>815718</v>
      </c>
      <c r="M53" s="289">
        <f t="shared" ca="1" si="25"/>
        <v>822990</v>
      </c>
      <c r="N53" s="289">
        <f t="shared" ca="1" si="25"/>
        <v>833519</v>
      </c>
      <c r="O53" s="289">
        <f t="shared" ca="1" si="25"/>
        <v>831219</v>
      </c>
      <c r="P53" s="289">
        <f t="shared" ca="1" si="25"/>
        <v>837083</v>
      </c>
      <c r="Q53" s="289">
        <f t="shared" ca="1" si="25"/>
        <v>845416</v>
      </c>
      <c r="R53" s="289">
        <f t="shared" ca="1" si="25"/>
        <v>854222</v>
      </c>
      <c r="S53" s="289">
        <f t="shared" ca="1" si="25"/>
        <v>864160</v>
      </c>
      <c r="T53" s="289">
        <f t="shared" ca="1" si="26"/>
        <v>871705</v>
      </c>
      <c r="U53" s="289">
        <f t="shared" ca="1" si="26"/>
        <v>878379</v>
      </c>
      <c r="V53" s="289">
        <f t="shared" ca="1" si="26"/>
        <v>886810</v>
      </c>
      <c r="W53" s="289">
        <f t="shared" ca="1" si="26"/>
        <v>887549</v>
      </c>
      <c r="X53" s="289">
        <f t="shared" ca="1" si="26"/>
        <v>895532</v>
      </c>
      <c r="Y53" s="289">
        <f t="shared" ca="1" si="26"/>
        <v>903982</v>
      </c>
      <c r="Z53" s="289">
        <f t="shared" ca="1" si="26"/>
        <v>907493</v>
      </c>
      <c r="AA53" s="289">
        <f t="shared" ca="1" si="26"/>
        <v>911910</v>
      </c>
      <c r="AB53" s="289">
        <f t="shared" ca="1" si="26"/>
        <v>902043</v>
      </c>
      <c r="AC53" s="289">
        <f t="shared" ca="1" si="26"/>
        <v>912006</v>
      </c>
      <c r="AD53" s="289">
        <f t="shared" ca="1" si="27"/>
        <v>895355</v>
      </c>
      <c r="AE53" s="289">
        <f t="shared" ca="1" si="27"/>
        <v>889375</v>
      </c>
      <c r="AF53" s="289">
        <f t="shared" ca="1" si="27"/>
        <v>870762</v>
      </c>
      <c r="AG53" s="289">
        <f t="shared" ca="1" si="27"/>
        <v>865073</v>
      </c>
      <c r="AH53" s="289">
        <f t="shared" ca="1" si="27"/>
        <v>870605</v>
      </c>
      <c r="AI53" s="289">
        <f t="shared" ca="1" si="27"/>
        <v>872933</v>
      </c>
      <c r="AJ53" s="289">
        <f t="shared" ca="1" si="27"/>
        <v>879581</v>
      </c>
      <c r="AK53" s="289">
        <f t="shared" ca="1" si="27"/>
        <v>883835</v>
      </c>
      <c r="AL53" s="289">
        <f t="shared" ca="1" si="27"/>
        <v>891137</v>
      </c>
      <c r="AM53" s="289">
        <f t="shared" ca="1" si="27"/>
        <v>896327</v>
      </c>
      <c r="AN53" s="289">
        <f t="shared" ca="1" si="27"/>
        <v>894864</v>
      </c>
      <c r="AO53" s="289">
        <f t="shared" ca="1" si="27"/>
        <v>900067</v>
      </c>
      <c r="AP53" s="289">
        <f t="shared" ca="1" si="27"/>
        <v>908674</v>
      </c>
      <c r="AQ53" s="289">
        <f t="shared" ca="1" si="27"/>
        <v>906711</v>
      </c>
      <c r="AR53" s="289">
        <f t="shared" ca="1" si="21"/>
        <v>914893</v>
      </c>
      <c r="AS53" s="289">
        <f t="shared" ca="1" si="21"/>
        <v>916622</v>
      </c>
      <c r="AT53" s="289">
        <f t="shared" ca="1" si="23"/>
        <v>921064</v>
      </c>
      <c r="AU53" s="289">
        <f t="shared" ca="1" si="23"/>
        <v>925902</v>
      </c>
      <c r="AV53" s="307"/>
      <c r="AW53" s="320">
        <f t="shared" ca="1" si="24"/>
        <v>9.1499347149431908E-4</v>
      </c>
      <c r="AX53" s="320">
        <f t="shared" ca="1" si="8"/>
        <v>2.0573511997648009E-3</v>
      </c>
      <c r="AY53" s="320">
        <f t="shared" ca="1" si="9"/>
        <v>3.8694836831692614E-2</v>
      </c>
      <c r="AZ53" s="320">
        <f t="shared" ca="1" si="10"/>
        <v>6.0679341942623255E-2</v>
      </c>
      <c r="BA53" s="307"/>
      <c r="BB53" s="307"/>
      <c r="BC53" s="308" t="str">
        <f ca="1">IFERROR(AO53/#REF!,"")</f>
        <v/>
      </c>
    </row>
    <row r="54" spans="1:55" x14ac:dyDescent="0.35">
      <c r="A54" s="91" t="s">
        <v>18</v>
      </c>
      <c r="B54" s="91" t="s">
        <v>25</v>
      </c>
      <c r="C54" s="372">
        <f t="shared" si="22"/>
        <v>1.9082941383667951E-3</v>
      </c>
      <c r="D54" s="289">
        <f>IFERROR(VLOOKUP($B54,'X1'!$C$3:$R$100,11,FALSE),"")</f>
        <v>482630</v>
      </c>
      <c r="E54" s="289">
        <f>IFERROR(VLOOKUP($B54,'X2'!$C$3:$T$100,13,FALSE),"")</f>
        <v>478119</v>
      </c>
      <c r="F54" s="289">
        <f>IFERROR(VLOOKUP($B54,'X3'!$C$3:$T$100,13,FALSE),"")</f>
        <v>483551</v>
      </c>
      <c r="G54" s="289">
        <f>IFERROR(VLOOKUP($B54,'X4'!$C$3:$T$100,13,FALSE),"")</f>
        <v>498289</v>
      </c>
      <c r="H54" s="289">
        <f>IFERROR(VLOOKUP(B54,'1'!$C$3:$S$100,13,FALSE),"")</f>
        <v>505815</v>
      </c>
      <c r="I54" s="289">
        <f>IFERROR(VLOOKUP(B54,'2'!$C$3:$S$100,13,FALSE),"")</f>
        <v>511987</v>
      </c>
      <c r="J54" s="289">
        <f t="shared" ca="1" si="25"/>
        <v>515764</v>
      </c>
      <c r="K54" s="289">
        <f t="shared" ca="1" si="25"/>
        <v>517950</v>
      </c>
      <c r="L54" s="289">
        <f t="shared" ca="1" si="25"/>
        <v>522803</v>
      </c>
      <c r="M54" s="289">
        <f t="shared" ca="1" si="25"/>
        <v>523995</v>
      </c>
      <c r="N54" s="289">
        <f t="shared" ca="1" si="25"/>
        <v>530747</v>
      </c>
      <c r="O54" s="289">
        <f t="shared" ca="1" si="25"/>
        <v>537794</v>
      </c>
      <c r="P54" s="289">
        <f t="shared" ca="1" si="25"/>
        <v>542818</v>
      </c>
      <c r="Q54" s="289">
        <f t="shared" ca="1" si="25"/>
        <v>554698</v>
      </c>
      <c r="R54" s="289">
        <f t="shared" ca="1" si="25"/>
        <v>562551</v>
      </c>
      <c r="S54" s="289">
        <f t="shared" ca="1" si="25"/>
        <v>562758</v>
      </c>
      <c r="T54" s="289">
        <f t="shared" ca="1" si="26"/>
        <v>574279</v>
      </c>
      <c r="U54" s="289">
        <f t="shared" ca="1" si="26"/>
        <v>572083</v>
      </c>
      <c r="V54" s="289">
        <f t="shared" ca="1" si="26"/>
        <v>582108</v>
      </c>
      <c r="W54" s="289">
        <f t="shared" ca="1" si="26"/>
        <v>590733</v>
      </c>
      <c r="X54" s="289">
        <f t="shared" ca="1" si="26"/>
        <v>600301</v>
      </c>
      <c r="Y54" s="289">
        <f t="shared" ca="1" si="26"/>
        <v>608751</v>
      </c>
      <c r="Z54" s="289">
        <f t="shared" ca="1" si="26"/>
        <v>616710</v>
      </c>
      <c r="AA54" s="289">
        <f t="shared" ca="1" si="26"/>
        <v>632499</v>
      </c>
      <c r="AB54" s="289">
        <f t="shared" ca="1" si="26"/>
        <v>646750</v>
      </c>
      <c r="AC54" s="289">
        <f t="shared" ca="1" si="26"/>
        <v>665887</v>
      </c>
      <c r="AD54" s="289">
        <f t="shared" ca="1" si="27"/>
        <v>670484</v>
      </c>
      <c r="AE54" s="289">
        <f t="shared" ca="1" si="27"/>
        <v>690685</v>
      </c>
      <c r="AF54" s="289">
        <f t="shared" ca="1" si="27"/>
        <v>709604</v>
      </c>
      <c r="AG54" s="289">
        <f t="shared" ca="1" si="27"/>
        <v>719988</v>
      </c>
      <c r="AH54" s="289">
        <f t="shared" ca="1" si="27"/>
        <v>726282</v>
      </c>
      <c r="AI54" s="289">
        <f t="shared" ca="1" si="27"/>
        <v>735223</v>
      </c>
      <c r="AJ54" s="289">
        <f t="shared" ca="1" si="27"/>
        <v>746654</v>
      </c>
      <c r="AK54" s="289">
        <f t="shared" ca="1" si="27"/>
        <v>754217</v>
      </c>
      <c r="AL54" s="289">
        <f t="shared" ca="1" si="27"/>
        <v>754217</v>
      </c>
      <c r="AM54" s="289">
        <f t="shared" ca="1" si="27"/>
        <v>782435</v>
      </c>
      <c r="AN54" s="289">
        <f t="shared" ca="1" si="27"/>
        <v>794722</v>
      </c>
      <c r="AO54" s="289">
        <f t="shared" ca="1" si="27"/>
        <v>816374</v>
      </c>
      <c r="AP54" s="289">
        <f t="shared" ca="1" si="27"/>
        <v>827136</v>
      </c>
      <c r="AQ54" s="289">
        <f t="shared" ca="1" si="27"/>
        <v>842628</v>
      </c>
      <c r="AR54" s="289">
        <f t="shared" ca="1" si="21"/>
        <v>857750</v>
      </c>
      <c r="AS54" s="289">
        <f t="shared" ca="1" si="21"/>
        <v>871431</v>
      </c>
      <c r="AT54" s="289">
        <f t="shared" ca="1" si="23"/>
        <v>796475</v>
      </c>
      <c r="AU54" s="289">
        <f t="shared" ca="1" si="23"/>
        <v>801910</v>
      </c>
      <c r="AV54" s="307"/>
      <c r="AW54" s="320">
        <f t="shared" ca="1" si="24"/>
        <v>8.5032509685921442E-4</v>
      </c>
      <c r="AX54" s="320">
        <f t="shared" ca="1" si="8"/>
        <v>0.16919996004963322</v>
      </c>
      <c r="AY54" s="320">
        <f t="shared" ca="1" si="9"/>
        <v>0.14608492933436512</v>
      </c>
      <c r="AZ54" s="320">
        <f t="shared" ca="1" si="10"/>
        <v>9.0703092803135821E-2</v>
      </c>
      <c r="BA54" s="307"/>
      <c r="BB54" s="307"/>
      <c r="BC54" s="308" t="str">
        <f ca="1">IFERROR(AO54/#REF!,"")</f>
        <v/>
      </c>
    </row>
    <row r="55" spans="1:55" x14ac:dyDescent="0.35">
      <c r="A55" s="91" t="s">
        <v>18</v>
      </c>
      <c r="B55" s="91" t="s">
        <v>46</v>
      </c>
      <c r="C55" s="372">
        <f t="shared" si="22"/>
        <v>3.4821230496191671</v>
      </c>
      <c r="D55" s="289">
        <f>IFERROR(VLOOKUP($B55,'X1'!$C$3:$R$100,11,FALSE),"")</f>
        <v>54092</v>
      </c>
      <c r="E55" s="289">
        <f>IFERROR(VLOOKUP($B55,'X2'!$C$3:$T$100,13,FALSE),"")</f>
        <v>160028</v>
      </c>
      <c r="F55" s="289">
        <f>IFERROR(VLOOKUP($B55,'X3'!$C$3:$T$100,13,FALSE),"")</f>
        <v>242447</v>
      </c>
      <c r="G55" s="289">
        <f>IFERROR(VLOOKUP($B55,'X4'!$C$3:$T$100,13,FALSE),"")</f>
        <v>378017</v>
      </c>
      <c r="H55" s="289">
        <f>IFERROR(VLOOKUP(B55,'1'!$C$3:$S$100,13,FALSE),"")</f>
        <v>390526</v>
      </c>
      <c r="I55" s="289">
        <f>IFERROR(VLOOKUP(B55,'2'!$C$3:$S$100,13,FALSE),"")</f>
        <v>404428</v>
      </c>
      <c r="J55" s="289">
        <f t="shared" ca="1" si="25"/>
        <v>413877</v>
      </c>
      <c r="K55" s="289">
        <f t="shared" ca="1" si="25"/>
        <v>426261</v>
      </c>
      <c r="L55" s="289">
        <f t="shared" ca="1" si="25"/>
        <v>439503</v>
      </c>
      <c r="M55" s="289">
        <f t="shared" ca="1" si="25"/>
        <v>472353</v>
      </c>
      <c r="N55" s="289">
        <f t="shared" ca="1" si="25"/>
        <v>495938</v>
      </c>
      <c r="O55" s="289">
        <f t="shared" ca="1" si="25"/>
        <v>501612</v>
      </c>
      <c r="P55" s="289">
        <f t="shared" ca="1" si="25"/>
        <v>541740</v>
      </c>
      <c r="Q55" s="289">
        <f t="shared" ca="1" si="25"/>
        <v>557836</v>
      </c>
      <c r="R55" s="289">
        <f t="shared" ca="1" si="25"/>
        <v>536547</v>
      </c>
      <c r="S55" s="289">
        <f t="shared" ca="1" si="25"/>
        <v>546338</v>
      </c>
      <c r="T55" s="289">
        <f t="shared" ca="1" si="26"/>
        <v>557093</v>
      </c>
      <c r="U55" s="289">
        <f t="shared" ca="1" si="26"/>
        <v>560598</v>
      </c>
      <c r="V55" s="289">
        <f t="shared" ca="1" si="26"/>
        <v>568119</v>
      </c>
      <c r="W55" s="289">
        <f t="shared" ca="1" si="26"/>
        <v>576300</v>
      </c>
      <c r="X55" s="289">
        <f t="shared" ca="1" si="26"/>
        <v>585684</v>
      </c>
      <c r="Y55" s="289">
        <f t="shared" ca="1" si="26"/>
        <v>595878</v>
      </c>
      <c r="Z55" s="289">
        <f t="shared" ca="1" si="26"/>
        <v>657328</v>
      </c>
      <c r="AA55" s="289">
        <f t="shared" ca="1" si="26"/>
        <v>670256</v>
      </c>
      <c r="AB55" s="289">
        <f t="shared" ca="1" si="26"/>
        <v>682876</v>
      </c>
      <c r="AC55" s="289">
        <f t="shared" ca="1" si="26"/>
        <v>696552</v>
      </c>
      <c r="AD55" s="289">
        <f t="shared" ca="1" si="27"/>
        <v>709978</v>
      </c>
      <c r="AE55" s="289">
        <f t="shared" ca="1" si="27"/>
        <v>724172</v>
      </c>
      <c r="AF55" s="289">
        <f t="shared" ca="1" si="27"/>
        <v>738726</v>
      </c>
      <c r="AG55" s="289">
        <f t="shared" ca="1" si="27"/>
        <v>754402</v>
      </c>
      <c r="AH55" s="289">
        <f t="shared" ca="1" si="27"/>
        <v>771700</v>
      </c>
      <c r="AI55" s="289">
        <f t="shared" ca="1" si="27"/>
        <v>736906</v>
      </c>
      <c r="AJ55" s="289">
        <f t="shared" ca="1" si="27"/>
        <v>751209</v>
      </c>
      <c r="AK55" s="289">
        <f t="shared" ca="1" si="27"/>
        <v>764924</v>
      </c>
      <c r="AL55" s="289">
        <f t="shared" ca="1" si="27"/>
        <v>776044</v>
      </c>
      <c r="AM55" s="289">
        <f t="shared" ca="1" si="27"/>
        <v>787239</v>
      </c>
      <c r="AN55" s="289">
        <f t="shared" ca="1" si="27"/>
        <v>798337</v>
      </c>
      <c r="AO55" s="289">
        <f t="shared" ca="1" si="27"/>
        <v>810290</v>
      </c>
      <c r="AP55" s="289">
        <f t="shared" ca="1" si="27"/>
        <v>820987</v>
      </c>
      <c r="AQ55" s="289">
        <f t="shared" ca="1" si="27"/>
        <v>828938</v>
      </c>
      <c r="AR55" s="289">
        <f t="shared" ca="1" si="21"/>
        <v>837740</v>
      </c>
      <c r="AS55" s="289">
        <f t="shared" ca="1" si="21"/>
        <v>846619</v>
      </c>
      <c r="AT55" s="289">
        <f t="shared" ca="1" si="23"/>
        <v>855628</v>
      </c>
      <c r="AU55" s="289">
        <f t="shared" ca="1" si="23"/>
        <v>862049</v>
      </c>
      <c r="AV55" s="307"/>
      <c r="AW55" s="320">
        <f t="shared" ca="1" si="24"/>
        <v>8.3651004374443228E-4</v>
      </c>
      <c r="AX55" s="320">
        <f t="shared" ca="1" si="8"/>
        <v>0.25658858233558912</v>
      </c>
      <c r="AY55" s="320">
        <f t="shared" ca="1" si="9"/>
        <v>0.12488974170382661</v>
      </c>
      <c r="AZ55" s="320">
        <f t="shared" ca="1" si="10"/>
        <v>0.16982220256043501</v>
      </c>
      <c r="BA55" s="307"/>
      <c r="BB55" s="307"/>
      <c r="BC55" s="308" t="str">
        <f ca="1">IFERROR(AO55/#REF!,"")</f>
        <v/>
      </c>
    </row>
    <row r="56" spans="1:55" x14ac:dyDescent="0.35">
      <c r="A56" s="91" t="s">
        <v>18</v>
      </c>
      <c r="B56" s="91" t="s">
        <v>45</v>
      </c>
      <c r="C56" s="372">
        <f t="shared" si="22"/>
        <v>8.0951106194990796E-2</v>
      </c>
      <c r="D56" s="289">
        <f>IFERROR(VLOOKUP($B56,'X1'!$C$3:$R$100,11,FALSE),"")</f>
        <v>735901</v>
      </c>
      <c r="E56" s="289">
        <f>IFERROR(VLOOKUP($B56,'X2'!$C$3:$T$100,13,FALSE),"")</f>
        <v>785309</v>
      </c>
      <c r="F56" s="289">
        <f>IFERROR(VLOOKUP($B56,'X3'!$C$3:$T$100,13,FALSE),"")</f>
        <v>795473</v>
      </c>
      <c r="G56" s="289">
        <f>IFERROR(VLOOKUP($B56,'X4'!$C$3:$T$100,13,FALSE),"")</f>
        <v>839097</v>
      </c>
      <c r="H56" s="289">
        <f>IFERROR(VLOOKUP(B56,'1'!$C$3:$S$100,13,FALSE),"")</f>
        <v>842587</v>
      </c>
      <c r="I56" s="289">
        <f>IFERROR(VLOOKUP(B56,'2'!$C$3:$S$100,13,FALSE),"")</f>
        <v>849748</v>
      </c>
      <c r="J56" s="289">
        <f t="shared" ca="1" si="25"/>
        <v>854723</v>
      </c>
      <c r="K56" s="289">
        <f t="shared" ca="1" si="25"/>
        <v>864615</v>
      </c>
      <c r="L56" s="289">
        <f t="shared" ca="1" si="25"/>
        <v>874322</v>
      </c>
      <c r="M56" s="289">
        <f t="shared" ca="1" si="25"/>
        <v>886534</v>
      </c>
      <c r="N56" s="289">
        <f t="shared" ca="1" si="25"/>
        <v>895555</v>
      </c>
      <c r="O56" s="289">
        <f t="shared" ca="1" si="25"/>
        <v>914406</v>
      </c>
      <c r="P56" s="289">
        <f t="shared" ca="1" si="25"/>
        <v>926092</v>
      </c>
      <c r="Q56" s="289">
        <f t="shared" ca="1" si="25"/>
        <v>940951</v>
      </c>
      <c r="R56" s="289">
        <f t="shared" ca="1" si="25"/>
        <v>941387</v>
      </c>
      <c r="S56" s="289">
        <f t="shared" ca="1" si="25"/>
        <v>947232</v>
      </c>
      <c r="T56" s="289">
        <f t="shared" ca="1" si="26"/>
        <v>942892</v>
      </c>
      <c r="U56" s="289">
        <f t="shared" ca="1" si="26"/>
        <v>944720</v>
      </c>
      <c r="V56" s="289">
        <f t="shared" ca="1" si="26"/>
        <v>951516</v>
      </c>
      <c r="W56" s="289">
        <f t="shared" ca="1" si="26"/>
        <v>958237</v>
      </c>
      <c r="X56" s="289">
        <f t="shared" ca="1" si="26"/>
        <v>678165</v>
      </c>
      <c r="Y56" s="289">
        <f t="shared" ca="1" si="26"/>
        <v>689216</v>
      </c>
      <c r="Z56" s="289">
        <f t="shared" ca="1" si="26"/>
        <v>696612</v>
      </c>
      <c r="AA56" s="289">
        <f t="shared" ca="1" si="26"/>
        <v>716002</v>
      </c>
      <c r="AB56" s="289">
        <f t="shared" ca="1" si="26"/>
        <v>732137</v>
      </c>
      <c r="AC56" s="289">
        <f t="shared" ca="1" si="26"/>
        <v>749651</v>
      </c>
      <c r="AD56" s="289">
        <f t="shared" ca="1" si="27"/>
        <v>767294</v>
      </c>
      <c r="AE56" s="289">
        <f t="shared" ca="1" si="27"/>
        <v>793571</v>
      </c>
      <c r="AF56" s="289">
        <f t="shared" ca="1" si="27"/>
        <v>825086</v>
      </c>
      <c r="AG56" s="289">
        <f t="shared" ca="1" si="27"/>
        <v>837546</v>
      </c>
      <c r="AH56" s="289">
        <f t="shared" ca="1" si="27"/>
        <v>860723</v>
      </c>
      <c r="AI56" s="289">
        <f t="shared" ca="1" si="27"/>
        <v>879606</v>
      </c>
      <c r="AJ56" s="289">
        <f t="shared" ca="1" si="27"/>
        <v>907416</v>
      </c>
      <c r="AK56" s="289">
        <f t="shared" ca="1" si="27"/>
        <v>934908</v>
      </c>
      <c r="AL56" s="289">
        <f t="shared" ca="1" si="27"/>
        <v>970596</v>
      </c>
      <c r="AM56" s="289">
        <f t="shared" ca="1" si="27"/>
        <v>995965</v>
      </c>
      <c r="AN56" s="289">
        <f t="shared" ca="1" si="27"/>
        <v>1027647</v>
      </c>
      <c r="AO56" s="289">
        <f t="shared" ca="1" si="27"/>
        <v>860088</v>
      </c>
      <c r="AP56" s="289">
        <f t="shared" ca="1" si="27"/>
        <v>934523</v>
      </c>
      <c r="AQ56" s="289">
        <f t="shared" ca="1" si="27"/>
        <v>821559</v>
      </c>
      <c r="AR56" s="289">
        <f t="shared" ca="1" si="21"/>
        <v>852309</v>
      </c>
      <c r="AS56" s="289">
        <f t="shared" ca="1" si="21"/>
        <v>876576</v>
      </c>
      <c r="AT56" s="289">
        <f t="shared" ca="1" si="23"/>
        <v>901316</v>
      </c>
      <c r="AU56" s="289">
        <f t="shared" ca="1" si="23"/>
        <v>940135</v>
      </c>
      <c r="AV56" s="307"/>
      <c r="AW56" s="320">
        <f t="shared" ca="1" si="24"/>
        <v>8.2906363929344772E-4</v>
      </c>
      <c r="AX56" s="320">
        <f t="shared" ca="1" si="8"/>
        <v>-0.17184266522791336</v>
      </c>
      <c r="AY56" s="320">
        <f t="shared" ca="1" si="9"/>
        <v>-6.5992046438973828E-2</v>
      </c>
      <c r="AZ56" s="320">
        <f t="shared" ca="1" si="10"/>
        <v>6.8813764344490602E-2</v>
      </c>
      <c r="BA56" s="307"/>
      <c r="BB56" s="307"/>
      <c r="BC56" s="308" t="str">
        <f ca="1">IFERROR(AO56/#REF!,"")</f>
        <v/>
      </c>
    </row>
    <row r="57" spans="1:55" x14ac:dyDescent="0.35">
      <c r="A57" s="91" t="s">
        <v>18</v>
      </c>
      <c r="B57" s="91" t="s">
        <v>26</v>
      </c>
      <c r="C57" s="372" t="str">
        <f t="shared" si="22"/>
        <v/>
      </c>
      <c r="D57" s="289" t="str">
        <f>IFERROR(VLOOKUP($B57,'X1'!$C$3:$R$100,11,FALSE),"")</f>
        <v/>
      </c>
      <c r="E57" s="289" t="str">
        <f>IFERROR(VLOOKUP($B57,'X2'!$C$3:$T$100,13,FALSE),"")</f>
        <v/>
      </c>
      <c r="F57" s="289">
        <f>IFERROR(VLOOKUP($B57,'X3'!$C$3:$T$100,13,FALSE),"")</f>
        <v>9954</v>
      </c>
      <c r="G57" s="289">
        <f>IFERROR(VLOOKUP($B57,'X4'!$C$3:$T$100,13,FALSE),"")</f>
        <v>38779</v>
      </c>
      <c r="H57" s="289">
        <f>IFERROR(VLOOKUP(B57,'1'!$C$3:$S$100,13,FALSE),"")</f>
        <v>50500</v>
      </c>
      <c r="I57" s="289">
        <f>IFERROR(VLOOKUP(B57,'2'!$C$3:$S$100,13,FALSE),"")</f>
        <v>46433</v>
      </c>
      <c r="J57" s="289">
        <f t="shared" ca="1" si="25"/>
        <v>52011</v>
      </c>
      <c r="K57" s="289">
        <f t="shared" ca="1" si="25"/>
        <v>57693</v>
      </c>
      <c r="L57" s="289">
        <f t="shared" ca="1" si="25"/>
        <v>81778</v>
      </c>
      <c r="M57" s="289">
        <f t="shared" ca="1" si="25"/>
        <v>112254</v>
      </c>
      <c r="N57" s="289">
        <f t="shared" ca="1" si="25"/>
        <v>134661</v>
      </c>
      <c r="O57" s="289">
        <f t="shared" ca="1" si="25"/>
        <v>248119</v>
      </c>
      <c r="P57" s="289">
        <f t="shared" ca="1" si="25"/>
        <v>291887</v>
      </c>
      <c r="Q57" s="289">
        <f t="shared" ca="1" si="25"/>
        <v>353844</v>
      </c>
      <c r="R57" s="289">
        <f t="shared" ca="1" si="25"/>
        <v>404244</v>
      </c>
      <c r="S57" s="289">
        <f t="shared" ca="1" si="25"/>
        <v>470671</v>
      </c>
      <c r="T57" s="289">
        <f t="shared" ca="1" si="26"/>
        <v>535402</v>
      </c>
      <c r="U57" s="289">
        <f t="shared" ca="1" si="26"/>
        <v>568106</v>
      </c>
      <c r="V57" s="289">
        <f t="shared" ca="1" si="26"/>
        <v>602345</v>
      </c>
      <c r="W57" s="289">
        <f t="shared" ca="1" si="26"/>
        <v>631757</v>
      </c>
      <c r="X57" s="289">
        <f t="shared" ca="1" si="26"/>
        <v>652383</v>
      </c>
      <c r="Y57" s="289">
        <f t="shared" ca="1" si="26"/>
        <v>667063</v>
      </c>
      <c r="Z57" s="289">
        <f t="shared" ca="1" si="26"/>
        <v>689256</v>
      </c>
      <c r="AA57" s="289">
        <f t="shared" ca="1" si="26"/>
        <v>716788</v>
      </c>
      <c r="AB57" s="289">
        <f t="shared" ca="1" si="26"/>
        <v>728098</v>
      </c>
      <c r="AC57" s="289">
        <f t="shared" ca="1" si="26"/>
        <v>734483</v>
      </c>
      <c r="AD57" s="289">
        <f t="shared" ca="1" si="27"/>
        <v>740025</v>
      </c>
      <c r="AE57" s="289">
        <f t="shared" ca="1" si="27"/>
        <v>747790</v>
      </c>
      <c r="AF57" s="289">
        <f t="shared" ca="1" si="27"/>
        <v>754217</v>
      </c>
      <c r="AG57" s="289">
        <f t="shared" ca="1" si="27"/>
        <v>759875</v>
      </c>
      <c r="AH57" s="289">
        <f t="shared" ca="1" si="27"/>
        <v>772513</v>
      </c>
      <c r="AI57" s="289">
        <f t="shared" ca="1" si="27"/>
        <v>777851</v>
      </c>
      <c r="AJ57" s="289">
        <f t="shared" ca="1" si="27"/>
        <v>783148</v>
      </c>
      <c r="AK57" s="289">
        <f t="shared" ca="1" si="27"/>
        <v>788018</v>
      </c>
      <c r="AL57" s="289">
        <f t="shared" ca="1" si="27"/>
        <v>794288</v>
      </c>
      <c r="AM57" s="289">
        <f t="shared" ca="1" si="27"/>
        <v>801145</v>
      </c>
      <c r="AN57" s="289">
        <f t="shared" ca="1" si="27"/>
        <v>806906</v>
      </c>
      <c r="AO57" s="289">
        <f t="shared" ca="1" si="27"/>
        <v>811456</v>
      </c>
      <c r="AP57" s="289">
        <f t="shared" ca="1" si="27"/>
        <v>815677</v>
      </c>
      <c r="AQ57" s="289">
        <f t="shared" ca="1" si="27"/>
        <v>820325</v>
      </c>
      <c r="AR57" s="289">
        <f t="shared" ca="1" si="27"/>
        <v>824658</v>
      </c>
      <c r="AS57" s="289">
        <f t="shared" ca="1" si="27"/>
        <v>829126</v>
      </c>
      <c r="AT57" s="289">
        <f t="shared" ca="1" si="23"/>
        <v>827331</v>
      </c>
      <c r="AU57" s="289">
        <f t="shared" ca="1" si="23"/>
        <v>839040</v>
      </c>
      <c r="AV57" s="307"/>
      <c r="AW57" s="320">
        <f t="shared" ca="1" si="24"/>
        <v>8.2781836715731618E-4</v>
      </c>
      <c r="AX57" s="320">
        <f t="shared" ca="1" si="8"/>
        <v>0.18366713783939081</v>
      </c>
      <c r="AY57" s="320">
        <f t="shared" ca="1" si="9"/>
        <v>5.4604287967747078E-2</v>
      </c>
      <c r="AZ57" s="320">
        <f t="shared" ca="1" si="10"/>
        <v>7.8664165759252169E-2</v>
      </c>
      <c r="BA57" s="307"/>
      <c r="BB57" s="307"/>
      <c r="BC57" s="308" t="str">
        <f ca="1">IFERROR(AO57/#REF!,"")</f>
        <v/>
      </c>
    </row>
    <row r="58" spans="1:55" x14ac:dyDescent="0.35">
      <c r="A58" s="99" t="s">
        <v>63</v>
      </c>
      <c r="B58" s="91" t="s">
        <v>42</v>
      </c>
      <c r="C58" s="372">
        <f t="shared" si="22"/>
        <v>7.2841961005221112E-2</v>
      </c>
      <c r="D58" s="289">
        <f>IFERROR(VLOOKUP($B58,'X1'!$C$3:$R$100,11,FALSE),"")</f>
        <v>475756</v>
      </c>
      <c r="E58" s="289">
        <f>IFERROR(VLOOKUP($B58,'X2'!$C$3:$T$100,13,FALSE),"")</f>
        <v>523498</v>
      </c>
      <c r="F58" s="289">
        <f>IFERROR(VLOOKUP($B58,'X3'!$C$3:$T$100,13,FALSE),"")</f>
        <v>510411</v>
      </c>
      <c r="G58" s="289">
        <f>IFERROR(VLOOKUP($B58,'X4'!$C$3:$T$100,13,FALSE),"")</f>
        <v>504642</v>
      </c>
      <c r="H58" s="289">
        <f>IFERROR(VLOOKUP(B58,'1'!$C$3:$S$100,13,FALSE),"")</f>
        <v>508403</v>
      </c>
      <c r="I58" s="289">
        <f>IFERROR(VLOOKUP(B58,'2'!$C$3:$S$100,13,FALSE),"")</f>
        <v>507119</v>
      </c>
      <c r="J58" s="289">
        <f t="shared" ca="1" si="25"/>
        <v>503775</v>
      </c>
      <c r="K58" s="289">
        <f t="shared" ca="1" si="25"/>
        <v>509355</v>
      </c>
      <c r="L58" s="289">
        <f t="shared" ca="1" si="25"/>
        <v>513144</v>
      </c>
      <c r="M58" s="289">
        <f t="shared" ca="1" si="25"/>
        <v>513243</v>
      </c>
      <c r="N58" s="289">
        <f t="shared" ca="1" si="25"/>
        <v>515156</v>
      </c>
      <c r="O58" s="289">
        <f t="shared" ca="1" si="25"/>
        <v>518391</v>
      </c>
      <c r="P58" s="289">
        <f t="shared" ca="1" si="25"/>
        <v>518467</v>
      </c>
      <c r="Q58" s="289">
        <f t="shared" ca="1" si="25"/>
        <v>516483</v>
      </c>
      <c r="R58" s="289">
        <f t="shared" ca="1" si="25"/>
        <v>525552</v>
      </c>
      <c r="S58" s="289">
        <f t="shared" ca="1" si="25"/>
        <v>531589</v>
      </c>
      <c r="T58" s="289">
        <f t="shared" ca="1" si="26"/>
        <v>533066</v>
      </c>
      <c r="U58" s="289">
        <f t="shared" ca="1" si="26"/>
        <v>532329</v>
      </c>
      <c r="V58" s="289">
        <f t="shared" ca="1" si="26"/>
        <v>538487</v>
      </c>
      <c r="W58" s="289">
        <f t="shared" ca="1" si="26"/>
        <v>542783</v>
      </c>
      <c r="X58" s="289">
        <f t="shared" ca="1" si="26"/>
        <v>539969</v>
      </c>
      <c r="Y58" s="289">
        <f t="shared" ca="1" si="26"/>
        <v>542633</v>
      </c>
      <c r="Z58" s="289">
        <f t="shared" ca="1" si="26"/>
        <v>547256</v>
      </c>
      <c r="AA58" s="289">
        <f t="shared" ca="1" si="26"/>
        <v>554723</v>
      </c>
      <c r="AB58" s="289">
        <f t="shared" ca="1" si="26"/>
        <v>553506</v>
      </c>
      <c r="AC58" s="289">
        <f t="shared" ca="1" si="26"/>
        <v>555631</v>
      </c>
      <c r="AD58" s="289">
        <f t="shared" ca="1" si="27"/>
        <v>549536</v>
      </c>
      <c r="AE58" s="289">
        <f t="shared" ca="1" si="27"/>
        <v>538997</v>
      </c>
      <c r="AF58" s="289">
        <f t="shared" ca="1" si="27"/>
        <v>539211</v>
      </c>
      <c r="AG58" s="289">
        <f t="shared" ca="1" si="27"/>
        <v>540673</v>
      </c>
      <c r="AH58" s="289">
        <f t="shared" ca="1" si="27"/>
        <v>542549</v>
      </c>
      <c r="AI58" s="289">
        <f t="shared" ca="1" si="27"/>
        <v>540660</v>
      </c>
      <c r="AJ58" s="289">
        <f t="shared" ca="1" si="27"/>
        <v>541949</v>
      </c>
      <c r="AK58" s="289">
        <f t="shared" ca="1" si="27"/>
        <v>546640</v>
      </c>
      <c r="AL58" s="289">
        <f t="shared" ca="1" si="27"/>
        <v>547958</v>
      </c>
      <c r="AM58" s="289">
        <f t="shared" ca="1" si="27"/>
        <v>547300</v>
      </c>
      <c r="AN58" s="289">
        <f t="shared" ca="1" si="27"/>
        <v>559783</v>
      </c>
      <c r="AO58" s="289">
        <f t="shared" ca="1" si="27"/>
        <v>561721</v>
      </c>
      <c r="AP58" s="289">
        <f t="shared" ca="1" si="27"/>
        <v>570465</v>
      </c>
      <c r="AQ58" s="289">
        <f t="shared" ca="1" si="27"/>
        <v>574838</v>
      </c>
      <c r="AR58" s="289">
        <f t="shared" ca="1" si="27"/>
        <v>579552</v>
      </c>
      <c r="AS58" s="289">
        <f t="shared" ca="1" si="27"/>
        <v>580920</v>
      </c>
      <c r="AT58" s="289">
        <f t="shared" ca="1" si="23"/>
        <v>585425</v>
      </c>
      <c r="AU58" s="289">
        <f t="shared" ca="1" si="23"/>
        <v>589522</v>
      </c>
      <c r="AV58" s="307"/>
      <c r="AW58" s="320">
        <f t="shared" ca="1" si="24"/>
        <v>5.8008893370307783E-4</v>
      </c>
      <c r="AX58" s="320">
        <f t="shared" ca="1" si="8"/>
        <v>-6.9751631867616126E-3</v>
      </c>
      <c r="AY58" s="320">
        <f t="shared" ca="1" si="9"/>
        <v>6.3215329412199983E-2</v>
      </c>
      <c r="AZ58" s="320">
        <f t="shared" ca="1" si="10"/>
        <v>9.0374727185292159E-2</v>
      </c>
      <c r="BA58" s="307"/>
      <c r="BB58" s="307"/>
      <c r="BC58" s="308" t="str">
        <f ca="1">IFERROR(AO58/#REF!,"")</f>
        <v/>
      </c>
    </row>
    <row r="59" spans="1:55" x14ac:dyDescent="0.35">
      <c r="A59" s="99" t="s">
        <v>63</v>
      </c>
      <c r="B59" s="91" t="s">
        <v>72</v>
      </c>
      <c r="C59" s="372">
        <f t="shared" si="22"/>
        <v>0.5690343433302858</v>
      </c>
      <c r="D59" s="289">
        <f>IFERROR(VLOOKUP($B59,'X1'!$C$3:$R$100,11,FALSE),"")</f>
        <v>155314</v>
      </c>
      <c r="E59" s="289">
        <f>IFERROR(VLOOKUP($B59,'X2'!$C$3:$T$100,13,FALSE),"")</f>
        <v>226485</v>
      </c>
      <c r="F59" s="289">
        <f>IFERROR(VLOOKUP($B59,'X3'!$C$3:$T$100,13,FALSE),"")</f>
        <v>243693</v>
      </c>
      <c r="G59" s="289">
        <f>IFERROR(VLOOKUP($B59,'X4'!$C$3:$T$100,13,FALSE),"")</f>
        <v>297360</v>
      </c>
      <c r="H59" s="289">
        <f>IFERROR(VLOOKUP(B59,'1'!$C$3:$S$100,13,FALSE),"")</f>
        <v>297839</v>
      </c>
      <c r="I59" s="289">
        <f>IFERROR(VLOOKUP(B59,'2'!$C$3:$S$100,13,FALSE),"")</f>
        <v>298337</v>
      </c>
      <c r="J59" s="289">
        <f t="shared" ca="1" si="25"/>
        <v>303473</v>
      </c>
      <c r="K59" s="289">
        <f t="shared" ca="1" si="25"/>
        <v>306569</v>
      </c>
      <c r="L59" s="289">
        <f t="shared" ca="1" si="25"/>
        <v>311903</v>
      </c>
      <c r="M59" s="289">
        <f t="shared" ca="1" si="25"/>
        <v>317945</v>
      </c>
      <c r="N59" s="289">
        <f t="shared" ca="1" si="25"/>
        <v>326990</v>
      </c>
      <c r="O59" s="289">
        <f t="shared" ca="1" si="25"/>
        <v>335069</v>
      </c>
      <c r="P59" s="289">
        <f t="shared" ca="1" si="25"/>
        <v>344870</v>
      </c>
      <c r="Q59" s="289">
        <f t="shared" ca="1" si="25"/>
        <v>352283</v>
      </c>
      <c r="R59" s="289">
        <f t="shared" ca="1" si="25"/>
        <v>362093</v>
      </c>
      <c r="S59" s="289">
        <f t="shared" ca="1" si="25"/>
        <v>373413</v>
      </c>
      <c r="T59" s="289">
        <f t="shared" ca="1" si="26"/>
        <v>381660</v>
      </c>
      <c r="U59" s="289">
        <f t="shared" ca="1" si="26"/>
        <v>384306</v>
      </c>
      <c r="V59" s="289">
        <f t="shared" ca="1" si="26"/>
        <v>390875</v>
      </c>
      <c r="W59" s="289">
        <f t="shared" ca="1" si="26"/>
        <v>393695</v>
      </c>
      <c r="X59" s="289">
        <f t="shared" ca="1" si="26"/>
        <v>393695</v>
      </c>
      <c r="Y59" s="289">
        <f t="shared" ca="1" si="26"/>
        <v>393695</v>
      </c>
      <c r="Z59" s="289">
        <f t="shared" ca="1" si="26"/>
        <v>393696</v>
      </c>
      <c r="AA59" s="289">
        <f t="shared" ca="1" si="26"/>
        <v>393696</v>
      </c>
      <c r="AB59" s="289">
        <f t="shared" ca="1" si="26"/>
        <v>394954</v>
      </c>
      <c r="AC59" s="289">
        <f t="shared" ca="1" si="26"/>
        <v>396434</v>
      </c>
      <c r="AD59" s="289">
        <f t="shared" ca="1" si="27"/>
        <v>405842</v>
      </c>
      <c r="AE59" s="289">
        <f t="shared" ca="1" si="27"/>
        <v>409960</v>
      </c>
      <c r="AF59" s="289">
        <f t="shared" ca="1" si="27"/>
        <v>416278</v>
      </c>
      <c r="AG59" s="289">
        <f t="shared" ca="1" si="27"/>
        <v>425872</v>
      </c>
      <c r="AH59" s="289">
        <f t="shared" ca="1" si="27"/>
        <v>441410</v>
      </c>
      <c r="AI59" s="289">
        <f t="shared" ca="1" si="27"/>
        <v>447833</v>
      </c>
      <c r="AJ59" s="289">
        <f t="shared" ca="1" si="27"/>
        <v>455697</v>
      </c>
      <c r="AK59" s="289">
        <f t="shared" ca="1" si="27"/>
        <v>460605</v>
      </c>
      <c r="AL59" s="289">
        <f t="shared" ca="1" si="27"/>
        <v>466306</v>
      </c>
      <c r="AM59" s="289">
        <f t="shared" ca="1" si="27"/>
        <v>402312</v>
      </c>
      <c r="AN59" s="289">
        <f t="shared" ca="1" si="27"/>
        <v>394631</v>
      </c>
      <c r="AO59" s="289">
        <f t="shared" ca="1" si="27"/>
        <v>391472</v>
      </c>
      <c r="AP59" s="289">
        <f t="shared" ca="1" si="27"/>
        <v>375669</v>
      </c>
      <c r="AQ59" s="289">
        <f t="shared" ca="1" si="27"/>
        <v>379538</v>
      </c>
      <c r="AR59" s="289">
        <f t="shared" ca="1" si="27"/>
        <v>479760</v>
      </c>
      <c r="AS59" s="289">
        <f t="shared" ca="1" si="27"/>
        <v>573482</v>
      </c>
      <c r="AT59" s="289">
        <f t="shared" ca="1" si="23"/>
        <v>734294</v>
      </c>
      <c r="AU59" s="289">
        <f t="shared" ca="1" si="23"/>
        <v>919300</v>
      </c>
      <c r="AV59" s="307"/>
      <c r="AW59" s="320">
        <f t="shared" ca="1" si="24"/>
        <v>3.8300494003492939E-4</v>
      </c>
      <c r="AX59" s="320">
        <f t="shared" ca="1" si="8"/>
        <v>4.1313707311497527E-2</v>
      </c>
      <c r="AY59" s="320">
        <f t="shared" ca="1" si="9"/>
        <v>-0.15250104391592401</v>
      </c>
      <c r="AZ59" s="320">
        <f t="shared" ca="1" si="10"/>
        <v>1.0527741367875971</v>
      </c>
      <c r="BA59" s="307"/>
      <c r="BB59" s="307"/>
      <c r="BC59" s="308" t="str">
        <f ca="1">IFERROR(AO59/#REF!,"")</f>
        <v/>
      </c>
    </row>
    <row r="60" spans="1:55" x14ac:dyDescent="0.35">
      <c r="A60" s="99" t="s">
        <v>63</v>
      </c>
      <c r="B60" s="99" t="s">
        <v>67</v>
      </c>
      <c r="C60" s="372" t="str">
        <f t="shared" si="22"/>
        <v/>
      </c>
      <c r="D60" s="289">
        <f>IFERROR(VLOOKUP($B60,'X1'!$C$3:$R$100,11,FALSE),"")</f>
        <v>0</v>
      </c>
      <c r="E60" s="289">
        <f>IFERROR(VLOOKUP($B60,'X2'!$C$3:$T$100,13,FALSE),"")</f>
        <v>0</v>
      </c>
      <c r="F60" s="289">
        <f>IFERROR(VLOOKUP($B60,'X3'!$C$3:$T$100,13,FALSE),"")</f>
        <v>0</v>
      </c>
      <c r="G60" s="289">
        <f>IFERROR(VLOOKUP($B60,'X4'!$C$3:$T$100,13,FALSE),"")</f>
        <v>0</v>
      </c>
      <c r="H60" s="289">
        <f>IFERROR(VLOOKUP(B60,'1'!$C$3:$S$100,13,FALSE),"")</f>
        <v>0</v>
      </c>
      <c r="I60" s="289">
        <f>IFERROR(VLOOKUP(B60,'2'!$C$3:$S$100,13,FALSE),"")</f>
        <v>0</v>
      </c>
      <c r="J60" s="289">
        <f t="shared" ca="1" si="25"/>
        <v>0</v>
      </c>
      <c r="K60" s="289">
        <f t="shared" ca="1" si="25"/>
        <v>0</v>
      </c>
      <c r="L60" s="289">
        <f t="shared" ca="1" si="25"/>
        <v>0</v>
      </c>
      <c r="M60" s="289">
        <f t="shared" ca="1" si="25"/>
        <v>0</v>
      </c>
      <c r="N60" s="289">
        <f t="shared" ca="1" si="25"/>
        <v>0</v>
      </c>
      <c r="O60" s="289">
        <f t="shared" ca="1" si="25"/>
        <v>0</v>
      </c>
      <c r="P60" s="289" t="str">
        <f t="shared" ca="1" si="25"/>
        <v/>
      </c>
      <c r="Q60" s="289">
        <f t="shared" ca="1" si="25"/>
        <v>0</v>
      </c>
      <c r="R60" s="289">
        <f t="shared" ca="1" si="25"/>
        <v>0</v>
      </c>
      <c r="S60" s="289">
        <f t="shared" ca="1" si="25"/>
        <v>0</v>
      </c>
      <c r="T60" s="289">
        <f t="shared" ca="1" si="26"/>
        <v>0</v>
      </c>
      <c r="U60" s="289">
        <f t="shared" ca="1" si="26"/>
        <v>0</v>
      </c>
      <c r="V60" s="289">
        <f t="shared" ca="1" si="26"/>
        <v>0</v>
      </c>
      <c r="W60" s="289">
        <f t="shared" ca="1" si="26"/>
        <v>0</v>
      </c>
      <c r="X60" s="289">
        <f t="shared" ca="1" si="26"/>
        <v>0</v>
      </c>
      <c r="Y60" s="289">
        <f t="shared" ca="1" si="26"/>
        <v>0</v>
      </c>
      <c r="Z60" s="289">
        <f t="shared" ca="1" si="26"/>
        <v>0</v>
      </c>
      <c r="AA60" s="289">
        <f t="shared" ca="1" si="26"/>
        <v>0</v>
      </c>
      <c r="AB60" s="289">
        <f t="shared" ca="1" si="26"/>
        <v>0</v>
      </c>
      <c r="AC60" s="289">
        <f t="shared" ca="1" si="26"/>
        <v>0</v>
      </c>
      <c r="AD60" s="289">
        <f t="shared" ca="1" si="27"/>
        <v>0</v>
      </c>
      <c r="AE60" s="289">
        <f t="shared" ca="1" si="27"/>
        <v>0</v>
      </c>
      <c r="AF60" s="289">
        <f t="shared" ca="1" si="27"/>
        <v>0</v>
      </c>
      <c r="AG60" s="289">
        <f t="shared" ca="1" si="27"/>
        <v>36</v>
      </c>
      <c r="AH60" s="289">
        <f t="shared" ca="1" si="27"/>
        <v>56</v>
      </c>
      <c r="AI60" s="289">
        <f t="shared" ca="1" si="27"/>
        <v>64</v>
      </c>
      <c r="AJ60" s="289">
        <f t="shared" ca="1" si="27"/>
        <v>4298</v>
      </c>
      <c r="AK60" s="289">
        <f t="shared" ca="1" si="27"/>
        <v>37313</v>
      </c>
      <c r="AL60" s="289">
        <f t="shared" ca="1" si="27"/>
        <v>96774</v>
      </c>
      <c r="AM60" s="289">
        <f t="shared" ca="1" si="27"/>
        <v>212350</v>
      </c>
      <c r="AN60" s="289">
        <f t="shared" ca="1" si="27"/>
        <v>259051</v>
      </c>
      <c r="AO60" s="289">
        <f t="shared" ca="1" si="27"/>
        <v>298576</v>
      </c>
      <c r="AP60" s="289">
        <f t="shared" ca="1" si="27"/>
        <v>333757</v>
      </c>
      <c r="AQ60" s="289">
        <f t="shared" ca="1" si="27"/>
        <v>373897</v>
      </c>
      <c r="AR60" s="289">
        <f t="shared" ca="1" si="27"/>
        <v>439854</v>
      </c>
      <c r="AS60" s="289">
        <f t="shared" ca="1" si="27"/>
        <v>496210</v>
      </c>
      <c r="AT60" s="289">
        <f t="shared" ca="1" si="23"/>
        <v>562058</v>
      </c>
      <c r="AU60" s="289">
        <f t="shared" ca="1" si="23"/>
        <v>622570</v>
      </c>
      <c r="AV60" s="307"/>
      <c r="AW60" s="320">
        <f t="shared" ca="1" si="24"/>
        <v>3.7731241157470399E-4</v>
      </c>
      <c r="AX60" s="320" t="e">
        <f t="shared" ca="1" si="8"/>
        <v>#DIV/0!</v>
      </c>
      <c r="AY60" s="320">
        <f t="shared" ca="1" si="9"/>
        <v>5841.140625</v>
      </c>
      <c r="AZ60" s="320">
        <f t="shared" ca="1" si="10"/>
        <v>9726.65625</v>
      </c>
      <c r="BA60" s="307"/>
      <c r="BB60" s="307"/>
      <c r="BC60" s="308" t="str">
        <f ca="1">IFERROR(AO60/#REF!,"")</f>
        <v/>
      </c>
    </row>
    <row r="61" spans="1:55" x14ac:dyDescent="0.35">
      <c r="A61" s="99" t="s">
        <v>63</v>
      </c>
      <c r="B61" s="91" t="s">
        <v>54</v>
      </c>
      <c r="C61" s="372" t="str">
        <f t="shared" si="22"/>
        <v/>
      </c>
      <c r="D61" s="289" t="str">
        <f>IFERROR(VLOOKUP($B61,'X1'!$C$3:$R$100,11,FALSE),"")</f>
        <v/>
      </c>
      <c r="E61" s="289" t="str">
        <f>IFERROR(VLOOKUP($B61,'X2'!$C$3:$T$100,13,FALSE),"")</f>
        <v/>
      </c>
      <c r="F61" s="289" t="str">
        <f>IFERROR(VLOOKUP($B61,'X3'!$C$3:$T$100,13,FALSE),"")</f>
        <v/>
      </c>
      <c r="G61" s="289" t="str">
        <f>IFERROR(VLOOKUP($B61,'X4'!$C$3:$T$100,13,FALSE),"")</f>
        <v/>
      </c>
      <c r="H61" s="289" t="str">
        <f>IFERROR(VLOOKUP(B61,'1'!$C$3:$S$100,13,FALSE),"")</f>
        <v/>
      </c>
      <c r="I61" s="289" t="str">
        <f>IFERROR(VLOOKUP(B61,'2'!$C$3:$S$100,13,FALSE),"")</f>
        <v/>
      </c>
      <c r="J61" s="289" t="str">
        <f t="shared" ref="J61:S71" ca="1" si="28">IFERROR(VLOOKUP($B61,INDIRECT("'" &amp; J$2 &amp; "'!$C$3:$R$100"),9,FALSE),"")</f>
        <v/>
      </c>
      <c r="K61" s="289" t="str">
        <f t="shared" ca="1" si="28"/>
        <v/>
      </c>
      <c r="L61" s="289" t="str">
        <f t="shared" ca="1" si="28"/>
        <v/>
      </c>
      <c r="M61" s="289" t="str">
        <f t="shared" ca="1" si="28"/>
        <v/>
      </c>
      <c r="N61" s="289" t="str">
        <f t="shared" ca="1" si="28"/>
        <v/>
      </c>
      <c r="O61" s="289" t="str">
        <f t="shared" ca="1" si="28"/>
        <v/>
      </c>
      <c r="P61" s="289" t="str">
        <f t="shared" ca="1" si="28"/>
        <v/>
      </c>
      <c r="Q61" s="289">
        <f t="shared" ca="1" si="28"/>
        <v>192504</v>
      </c>
      <c r="R61" s="289">
        <f t="shared" ca="1" si="28"/>
        <v>195401</v>
      </c>
      <c r="S61" s="289">
        <f t="shared" ca="1" si="28"/>
        <v>198232</v>
      </c>
      <c r="T61" s="289">
        <f t="shared" ref="T61:AC71" ca="1" si="29">IFERROR(VLOOKUP($B61,INDIRECT("'" &amp; T$2 &amp; "'!$C$3:$R$100"),9,FALSE),"")</f>
        <v>200911</v>
      </c>
      <c r="U61" s="289">
        <f t="shared" ca="1" si="29"/>
        <v>203344</v>
      </c>
      <c r="V61" s="289">
        <f t="shared" ca="1" si="29"/>
        <v>206055</v>
      </c>
      <c r="W61" s="289">
        <f t="shared" ca="1" si="29"/>
        <v>208441</v>
      </c>
      <c r="X61" s="289">
        <f t="shared" ca="1" si="29"/>
        <v>211221</v>
      </c>
      <c r="Y61" s="289">
        <f t="shared" ca="1" si="29"/>
        <v>214304</v>
      </c>
      <c r="Z61" s="289">
        <f t="shared" ca="1" si="29"/>
        <v>217410</v>
      </c>
      <c r="AA61" s="289">
        <f t="shared" ca="1" si="29"/>
        <v>220533</v>
      </c>
      <c r="AB61" s="289">
        <f t="shared" ca="1" si="29"/>
        <v>224256</v>
      </c>
      <c r="AC61" s="289">
        <f t="shared" ca="1" si="29"/>
        <v>228266</v>
      </c>
      <c r="AD61" s="289">
        <f t="shared" ref="AD61:AS75" ca="1" si="30">IFERROR(VLOOKUP($B61,INDIRECT("'" &amp; AD$2 &amp; "'!$C$3:$R$100"),9,FALSE),"")</f>
        <v>232985</v>
      </c>
      <c r="AE61" s="289">
        <f t="shared" ca="1" si="30"/>
        <v>238053</v>
      </c>
      <c r="AF61" s="289">
        <f t="shared" ca="1" si="30"/>
        <v>241813</v>
      </c>
      <c r="AG61" s="289">
        <f t="shared" ca="1" si="30"/>
        <v>247406</v>
      </c>
      <c r="AH61" s="289">
        <f t="shared" ca="1" si="30"/>
        <v>251780</v>
      </c>
      <c r="AI61" s="289">
        <f t="shared" ca="1" si="30"/>
        <v>255210</v>
      </c>
      <c r="AJ61" s="289">
        <f t="shared" ca="1" si="30"/>
        <v>258864</v>
      </c>
      <c r="AK61" s="289">
        <f t="shared" ca="1" si="30"/>
        <v>262632</v>
      </c>
      <c r="AL61" s="289">
        <f t="shared" ca="1" si="30"/>
        <v>268000</v>
      </c>
      <c r="AM61" s="289">
        <f t="shared" ca="1" si="30"/>
        <v>271958</v>
      </c>
      <c r="AN61" s="289">
        <f t="shared" ca="1" si="30"/>
        <v>275222</v>
      </c>
      <c r="AO61" s="289">
        <f t="shared" ca="1" si="30"/>
        <v>278460</v>
      </c>
      <c r="AP61" s="289">
        <f t="shared" ca="1" si="30"/>
        <v>281620</v>
      </c>
      <c r="AQ61" s="289">
        <f t="shared" ca="1" si="30"/>
        <v>284607</v>
      </c>
      <c r="AR61" s="289">
        <f t="shared" ca="1" si="27"/>
        <v>288139</v>
      </c>
      <c r="AS61" s="289">
        <f t="shared" ca="1" si="27"/>
        <v>292403</v>
      </c>
      <c r="AT61" s="289">
        <f t="shared" ca="1" si="23"/>
        <v>296252</v>
      </c>
      <c r="AU61" s="289">
        <f t="shared" ca="1" si="23"/>
        <v>299463</v>
      </c>
      <c r="AV61" s="307"/>
      <c r="AW61" s="320">
        <f t="shared" ca="1" si="24"/>
        <v>2.8720678026579986E-4</v>
      </c>
      <c r="AX61" s="320">
        <f t="shared" ca="1" si="8"/>
        <v>0.14206418123113984</v>
      </c>
      <c r="AY61" s="320">
        <f t="shared" ca="1" si="9"/>
        <v>0.11518749265310912</v>
      </c>
      <c r="AZ61" s="320">
        <f t="shared" ca="1" si="10"/>
        <v>0.17339837780651224</v>
      </c>
      <c r="BA61" s="307"/>
      <c r="BB61" s="307"/>
      <c r="BC61" s="308" t="str">
        <f ca="1">IFERROR(AO61/#REF!,"")</f>
        <v/>
      </c>
    </row>
    <row r="62" spans="1:55" x14ac:dyDescent="0.35">
      <c r="A62" s="99" t="s">
        <v>63</v>
      </c>
      <c r="B62" s="91" t="s">
        <v>70</v>
      </c>
      <c r="C62" s="372">
        <f t="shared" si="22"/>
        <v>0.21192667094657258</v>
      </c>
      <c r="D62" s="289">
        <f>IFERROR(VLOOKUP($B62,'X1'!$C$3:$R$100,11,FALSE),"")</f>
        <v>126171</v>
      </c>
      <c r="E62" s="289">
        <f>IFERROR(VLOOKUP($B62,'X2'!$C$3:$T$100,13,FALSE),"")</f>
        <v>144997</v>
      </c>
      <c r="F62" s="289">
        <f>IFERROR(VLOOKUP($B62,'X3'!$C$3:$T$100,13,FALSE),"")</f>
        <v>152910</v>
      </c>
      <c r="G62" s="289">
        <f>IFERROR(VLOOKUP($B62,'X4'!$C$3:$T$100,13,FALSE),"")</f>
        <v>176329</v>
      </c>
      <c r="H62" s="289">
        <f>IFERROR(VLOOKUP(B62,'1'!$C$3:$S$100,13,FALSE),"")</f>
        <v>178645</v>
      </c>
      <c r="I62" s="289">
        <f>IFERROR(VLOOKUP(B62,'2'!$C$3:$S$100,13,FALSE),"")</f>
        <v>181035</v>
      </c>
      <c r="J62" s="289">
        <f t="shared" ca="1" si="28"/>
        <v>183510</v>
      </c>
      <c r="K62" s="289">
        <f t="shared" ca="1" si="28"/>
        <v>185559</v>
      </c>
      <c r="L62" s="289">
        <f t="shared" ca="1" si="28"/>
        <v>188366</v>
      </c>
      <c r="M62" s="289">
        <f t="shared" ca="1" si="28"/>
        <v>190939</v>
      </c>
      <c r="N62" s="289">
        <f t="shared" ca="1" si="28"/>
        <v>193436</v>
      </c>
      <c r="O62" s="289">
        <f t="shared" ca="1" si="28"/>
        <v>195956</v>
      </c>
      <c r="P62" s="289">
        <f t="shared" ca="1" si="28"/>
        <v>198437</v>
      </c>
      <c r="Q62" s="289">
        <f t="shared" ca="1" si="28"/>
        <v>200649</v>
      </c>
      <c r="R62" s="289">
        <f t="shared" ca="1" si="28"/>
        <v>202896</v>
      </c>
      <c r="S62" s="289">
        <f t="shared" ca="1" si="28"/>
        <v>205230</v>
      </c>
      <c r="T62" s="289">
        <f t="shared" ca="1" si="29"/>
        <v>207556</v>
      </c>
      <c r="U62" s="289">
        <f t="shared" ca="1" si="29"/>
        <v>200240</v>
      </c>
      <c r="V62" s="289">
        <f t="shared" ca="1" si="29"/>
        <v>200677</v>
      </c>
      <c r="W62" s="289">
        <f t="shared" ca="1" si="29"/>
        <v>261950</v>
      </c>
      <c r="X62" s="289">
        <f t="shared" ca="1" si="29"/>
        <v>252024</v>
      </c>
      <c r="Y62" s="289">
        <f t="shared" ca="1" si="29"/>
        <v>274089</v>
      </c>
      <c r="Z62" s="289">
        <f t="shared" ca="1" si="29"/>
        <v>269198</v>
      </c>
      <c r="AA62" s="289">
        <f t="shared" ca="1" si="29"/>
        <v>271631</v>
      </c>
      <c r="AB62" s="289">
        <f t="shared" ca="1" si="29"/>
        <v>274388</v>
      </c>
      <c r="AC62" s="289">
        <f t="shared" ca="1" si="29"/>
        <v>274381</v>
      </c>
      <c r="AD62" s="289">
        <f t="shared" ca="1" si="30"/>
        <v>277244</v>
      </c>
      <c r="AE62" s="289">
        <f t="shared" ca="1" si="30"/>
        <v>266402</v>
      </c>
      <c r="AF62" s="289">
        <f t="shared" ca="1" si="30"/>
        <v>261342</v>
      </c>
      <c r="AG62" s="289">
        <f t="shared" ca="1" si="30"/>
        <v>256465</v>
      </c>
      <c r="AH62" s="289">
        <f t="shared" ca="1" si="30"/>
        <v>252963</v>
      </c>
      <c r="AI62" s="289">
        <f t="shared" ca="1" si="30"/>
        <v>248266</v>
      </c>
      <c r="AJ62" s="289">
        <f t="shared" ca="1" si="30"/>
        <v>247179</v>
      </c>
      <c r="AK62" s="289">
        <f t="shared" ca="1" si="30"/>
        <v>245962</v>
      </c>
      <c r="AL62" s="289">
        <f t="shared" ca="1" si="30"/>
        <v>245620</v>
      </c>
      <c r="AM62" s="289">
        <f t="shared" ca="1" si="30"/>
        <v>241979</v>
      </c>
      <c r="AN62" s="289">
        <f t="shared" ca="1" si="30"/>
        <v>241749</v>
      </c>
      <c r="AO62" s="289">
        <f t="shared" ca="1" si="30"/>
        <v>240317</v>
      </c>
      <c r="AP62" s="289">
        <f t="shared" ca="1" si="30"/>
        <v>239529</v>
      </c>
      <c r="AQ62" s="289">
        <f t="shared" ca="1" si="30"/>
        <v>235870</v>
      </c>
      <c r="AR62" s="289">
        <f t="shared" ca="1" si="27"/>
        <v>235625</v>
      </c>
      <c r="AS62" s="289">
        <f t="shared" ca="1" si="27"/>
        <v>237510</v>
      </c>
      <c r="AT62" s="289">
        <f t="shared" ca="1" si="23"/>
        <v>231923</v>
      </c>
      <c r="AU62" s="289">
        <f t="shared" ca="1" si="23"/>
        <v>233162</v>
      </c>
      <c r="AV62" s="307"/>
      <c r="AW62" s="320">
        <f t="shared" ca="1" si="24"/>
        <v>2.3802458569639615E-4</v>
      </c>
      <c r="AX62" s="320">
        <f t="shared" ca="1" si="8"/>
        <v>1.6995609849207893E-2</v>
      </c>
      <c r="AY62" s="320">
        <f t="shared" ca="1" si="9"/>
        <v>-4.9930316676467967E-2</v>
      </c>
      <c r="AZ62" s="320">
        <f t="shared" ca="1" si="10"/>
        <v>-6.0837972175005861E-2</v>
      </c>
      <c r="BA62" s="307"/>
      <c r="BB62" s="307"/>
      <c r="BC62" s="308" t="str">
        <f ca="1">IFERROR(AO62/#REF!,"")</f>
        <v/>
      </c>
    </row>
    <row r="63" spans="1:55" x14ac:dyDescent="0.35">
      <c r="A63" s="99" t="s">
        <v>63</v>
      </c>
      <c r="B63" s="91" t="s">
        <v>58</v>
      </c>
      <c r="C63" s="372">
        <f t="shared" si="22"/>
        <v>-1.9779190577104755E-2</v>
      </c>
      <c r="D63" s="289">
        <f>IFERROR(VLOOKUP($B63,'X1'!$C$3:$R$100,11,FALSE),"")</f>
        <v>125991</v>
      </c>
      <c r="E63" s="289">
        <f>IFERROR(VLOOKUP($B63,'X2'!$C$3:$T$100,13,FALSE),"")</f>
        <v>123689</v>
      </c>
      <c r="F63" s="289">
        <f>IFERROR(VLOOKUP($B63,'X3'!$C$3:$T$100,13,FALSE),"")</f>
        <v>123499</v>
      </c>
      <c r="G63" s="289">
        <f>IFERROR(VLOOKUP($B63,'X4'!$C$3:$T$100,13,FALSE),"")</f>
        <v>124918</v>
      </c>
      <c r="H63" s="289">
        <f>IFERROR(VLOOKUP(B63,'1'!$C$3:$S$100,13,FALSE),"")</f>
        <v>118612</v>
      </c>
      <c r="I63" s="289">
        <f>IFERROR(VLOOKUP(B63,'2'!$C$3:$S$100,13,FALSE),"")</f>
        <v>119597</v>
      </c>
      <c r="J63" s="289">
        <f t="shared" ca="1" si="28"/>
        <v>121093</v>
      </c>
      <c r="K63" s="289">
        <f t="shared" ca="1" si="28"/>
        <v>118492</v>
      </c>
      <c r="L63" s="289">
        <f t="shared" ca="1" si="28"/>
        <v>118513</v>
      </c>
      <c r="M63" s="289">
        <f t="shared" ca="1" si="28"/>
        <v>120095</v>
      </c>
      <c r="N63" s="289">
        <f t="shared" ca="1" si="28"/>
        <v>121353</v>
      </c>
      <c r="O63" s="289">
        <f t="shared" ca="1" si="28"/>
        <v>118747</v>
      </c>
      <c r="P63" s="289">
        <f t="shared" ca="1" si="28"/>
        <v>118573</v>
      </c>
      <c r="Q63" s="289">
        <f t="shared" ca="1" si="28"/>
        <v>118881</v>
      </c>
      <c r="R63" s="289">
        <f t="shared" ca="1" si="28"/>
        <v>117513</v>
      </c>
      <c r="S63" s="289">
        <f t="shared" ca="1" si="28"/>
        <v>116949</v>
      </c>
      <c r="T63" s="289">
        <f t="shared" ca="1" si="29"/>
        <v>116575</v>
      </c>
      <c r="U63" s="289">
        <f t="shared" ca="1" si="29"/>
        <v>117661</v>
      </c>
      <c r="V63" s="289">
        <f t="shared" ca="1" si="29"/>
        <v>115898</v>
      </c>
      <c r="W63" s="289">
        <f t="shared" ca="1" si="29"/>
        <v>115788</v>
      </c>
      <c r="X63" s="289">
        <f t="shared" ca="1" si="29"/>
        <v>116797</v>
      </c>
      <c r="Y63" s="289">
        <f t="shared" ca="1" si="29"/>
        <v>116840</v>
      </c>
      <c r="Z63" s="289">
        <f t="shared" ca="1" si="29"/>
        <v>117996</v>
      </c>
      <c r="AA63" s="289">
        <f t="shared" ca="1" si="29"/>
        <v>118694</v>
      </c>
      <c r="AB63" s="289">
        <f t="shared" ca="1" si="29"/>
        <v>118020</v>
      </c>
      <c r="AC63" s="289">
        <f t="shared" ca="1" si="29"/>
        <v>118751</v>
      </c>
      <c r="AD63" s="289">
        <f t="shared" ca="1" si="30"/>
        <v>119383</v>
      </c>
      <c r="AE63" s="289">
        <f t="shared" ca="1" si="30"/>
        <v>119760</v>
      </c>
      <c r="AF63" s="289">
        <f t="shared" ca="1" si="30"/>
        <v>116557</v>
      </c>
      <c r="AG63" s="289">
        <f t="shared" ca="1" si="30"/>
        <v>117676</v>
      </c>
      <c r="AH63" s="289">
        <f t="shared" ca="1" si="30"/>
        <v>118573</v>
      </c>
      <c r="AI63" s="289">
        <f t="shared" ca="1" si="30"/>
        <v>112062</v>
      </c>
      <c r="AJ63" s="289">
        <f t="shared" ca="1" si="30"/>
        <v>112810</v>
      </c>
      <c r="AK63" s="289">
        <f t="shared" ca="1" si="30"/>
        <v>110850</v>
      </c>
      <c r="AL63" s="289">
        <f t="shared" ca="1" si="30"/>
        <v>112218</v>
      </c>
      <c r="AM63" s="289">
        <f t="shared" ca="1" si="30"/>
        <v>112997</v>
      </c>
      <c r="AN63" s="289">
        <f t="shared" ca="1" si="30"/>
        <v>113549</v>
      </c>
      <c r="AO63" s="289">
        <f t="shared" ca="1" si="30"/>
        <v>106125</v>
      </c>
      <c r="AP63" s="289">
        <f t="shared" ca="1" si="30"/>
        <v>106125</v>
      </c>
      <c r="AQ63" s="289">
        <f t="shared" ca="1" si="30"/>
        <v>104832</v>
      </c>
      <c r="AR63" s="289">
        <f t="shared" ca="1" si="27"/>
        <v>104271</v>
      </c>
      <c r="AS63" s="289">
        <f t="shared" ca="1" si="27"/>
        <v>103662</v>
      </c>
      <c r="AT63" s="289">
        <f t="shared" ca="1" si="23"/>
        <v>104159</v>
      </c>
      <c r="AU63" s="289">
        <f t="shared" ca="1" si="23"/>
        <v>102198</v>
      </c>
      <c r="AV63" s="307"/>
      <c r="AW63" s="320">
        <f t="shared" ca="1" si="24"/>
        <v>1.0578960176251579E-4</v>
      </c>
      <c r="AX63" s="320">
        <f t="shared" ca="1" si="8"/>
        <v>3.4304072960928522E-2</v>
      </c>
      <c r="AY63" s="320">
        <f t="shared" ca="1" si="9"/>
        <v>-6.4517856186753764E-2</v>
      </c>
      <c r="AZ63" s="320">
        <f t="shared" ca="1" si="10"/>
        <v>-8.8022701718691421E-2</v>
      </c>
      <c r="BA63" s="307"/>
      <c r="BB63" s="307"/>
      <c r="BC63" s="308" t="str">
        <f ca="1">IFERROR(AO63/#REF!,"")</f>
        <v/>
      </c>
    </row>
    <row r="64" spans="1:55" x14ac:dyDescent="0.35">
      <c r="A64" s="91" t="s">
        <v>21</v>
      </c>
      <c r="B64" s="91" t="s">
        <v>73</v>
      </c>
      <c r="C64" s="372" t="str">
        <f t="shared" si="22"/>
        <v/>
      </c>
      <c r="D64" s="289" t="str">
        <f>IFERROR(VLOOKUP($B64,'X1'!$C$3:$R$100,11,FALSE),"")</f>
        <v/>
      </c>
      <c r="E64" s="289" t="str">
        <f>IFERROR(VLOOKUP($B64,'X2'!$C$3:$T$100,13,FALSE),"")</f>
        <v/>
      </c>
      <c r="F64" s="289" t="str">
        <f>IFERROR(VLOOKUP($B64,'X3'!$C$3:$T$100,13,FALSE),"")</f>
        <v/>
      </c>
      <c r="G64" s="289" t="str">
        <f>IFERROR(VLOOKUP($B64,'X4'!$C$3:$T$100,13,FALSE),"")</f>
        <v/>
      </c>
      <c r="H64" s="289" t="str">
        <f>IFERROR(VLOOKUP(B64,'1'!$C$3:$S$100,13,FALSE),"")</f>
        <v/>
      </c>
      <c r="I64" s="289" t="str">
        <f>IFERROR(VLOOKUP(B64,'2'!$C$3:$S$100,13,FALSE),"")</f>
        <v/>
      </c>
      <c r="J64" s="289" t="str">
        <f t="shared" ca="1" si="28"/>
        <v/>
      </c>
      <c r="K64" s="289" t="str">
        <f t="shared" ca="1" si="28"/>
        <v/>
      </c>
      <c r="L64" s="289" t="str">
        <f t="shared" ca="1" si="28"/>
        <v/>
      </c>
      <c r="M64" s="289" t="str">
        <f t="shared" ca="1" si="28"/>
        <v/>
      </c>
      <c r="N64" s="289" t="str">
        <f t="shared" ca="1" si="28"/>
        <v/>
      </c>
      <c r="O64" s="289" t="str">
        <f t="shared" ca="1" si="28"/>
        <v/>
      </c>
      <c r="P64" s="289" t="str">
        <f t="shared" ca="1" si="28"/>
        <v/>
      </c>
      <c r="Q64" s="289" t="str">
        <f t="shared" ca="1" si="28"/>
        <v/>
      </c>
      <c r="R64" s="289" t="str">
        <f t="shared" ca="1" si="28"/>
        <v/>
      </c>
      <c r="S64" s="289">
        <f t="shared" ca="1" si="28"/>
        <v>86681</v>
      </c>
      <c r="T64" s="289">
        <f t="shared" ca="1" si="29"/>
        <v>88305</v>
      </c>
      <c r="U64" s="289">
        <f t="shared" ca="1" si="29"/>
        <v>83898</v>
      </c>
      <c r="V64" s="289">
        <f t="shared" ca="1" si="29"/>
        <v>84352</v>
      </c>
      <c r="W64" s="289">
        <f t="shared" ca="1" si="29"/>
        <v>84947</v>
      </c>
      <c r="X64" s="289">
        <f t="shared" ca="1" si="29"/>
        <v>86552</v>
      </c>
      <c r="Y64" s="289">
        <f t="shared" ca="1" si="29"/>
        <v>86252</v>
      </c>
      <c r="Z64" s="289">
        <f t="shared" ca="1" si="29"/>
        <v>82099</v>
      </c>
      <c r="AA64" s="289">
        <f t="shared" ca="1" si="29"/>
        <v>81162</v>
      </c>
      <c r="AB64" s="289">
        <f t="shared" ca="1" si="29"/>
        <v>82450</v>
      </c>
      <c r="AC64" s="289">
        <f t="shared" ca="1" si="29"/>
        <v>82588</v>
      </c>
      <c r="AD64" s="289">
        <f t="shared" ca="1" si="30"/>
        <v>83364</v>
      </c>
      <c r="AE64" s="289">
        <f t="shared" ca="1" si="30"/>
        <v>82101</v>
      </c>
      <c r="AF64" s="289">
        <f t="shared" ca="1" si="30"/>
        <v>81751</v>
      </c>
      <c r="AG64" s="289">
        <f t="shared" ca="1" si="30"/>
        <v>81802</v>
      </c>
      <c r="AH64" s="289">
        <f t="shared" ca="1" si="30"/>
        <v>82037</v>
      </c>
      <c r="AI64" s="289">
        <f t="shared" ca="1" si="30"/>
        <v>79599</v>
      </c>
      <c r="AJ64" s="289">
        <f t="shared" ca="1" si="30"/>
        <v>75135</v>
      </c>
      <c r="AK64" s="289">
        <f t="shared" ca="1" si="30"/>
        <v>74659</v>
      </c>
      <c r="AL64" s="289">
        <f t="shared" ca="1" si="30"/>
        <v>75397</v>
      </c>
      <c r="AM64" s="289">
        <f t="shared" ca="1" si="30"/>
        <v>73843</v>
      </c>
      <c r="AN64" s="289">
        <f t="shared" ca="1" si="30"/>
        <v>69589</v>
      </c>
      <c r="AO64" s="289">
        <f t="shared" ca="1" si="30"/>
        <v>68748</v>
      </c>
      <c r="AP64" s="289">
        <f t="shared" ca="1" si="30"/>
        <v>69493</v>
      </c>
      <c r="AQ64" s="289">
        <f t="shared" ca="1" si="30"/>
        <v>70234</v>
      </c>
      <c r="AR64" s="289">
        <f t="shared" ca="1" si="27"/>
        <v>70974</v>
      </c>
      <c r="AS64" s="289">
        <f t="shared" ca="1" si="27"/>
        <v>71822</v>
      </c>
      <c r="AT64" s="289">
        <f t="shared" ca="1" si="23"/>
        <v>70504</v>
      </c>
      <c r="AU64" s="289">
        <f t="shared" ca="1" si="23"/>
        <v>69110</v>
      </c>
      <c r="AV64" s="307"/>
      <c r="AW64" s="320">
        <f t="shared" ca="1" si="24"/>
        <v>7.0875561757750819E-5</v>
      </c>
      <c r="AX64" s="320">
        <f t="shared" ca="1" si="8"/>
        <v>-3.350324319870035E-2</v>
      </c>
      <c r="AY64" s="320">
        <f t="shared" ca="1" si="9"/>
        <v>-0.11765223181195739</v>
      </c>
      <c r="AZ64" s="320">
        <f t="shared" ca="1" si="10"/>
        <v>-0.13177301222377169</v>
      </c>
      <c r="BA64" s="307"/>
      <c r="BB64" s="307"/>
      <c r="BC64" s="308" t="str">
        <f ca="1">IFERROR(AO64/#REF!,"")</f>
        <v/>
      </c>
    </row>
    <row r="65" spans="1:73" x14ac:dyDescent="0.35">
      <c r="A65" s="91" t="s">
        <v>21</v>
      </c>
      <c r="B65" s="91" t="s">
        <v>75</v>
      </c>
      <c r="C65" s="372" t="str">
        <f t="shared" si="22"/>
        <v/>
      </c>
      <c r="D65" s="289" t="str">
        <f>IFERROR(VLOOKUP($B65,'X1'!$C$3:$R$100,11,FALSE),"")</f>
        <v/>
      </c>
      <c r="E65" s="289" t="str">
        <f>IFERROR(VLOOKUP($B65,'X2'!$C$3:$T$100,13,FALSE),"")</f>
        <v/>
      </c>
      <c r="F65" s="289" t="str">
        <f>IFERROR(VLOOKUP($B65,'X3'!$C$3:$T$100,13,FALSE),"")</f>
        <v/>
      </c>
      <c r="G65" s="289" t="str">
        <f>IFERROR(VLOOKUP($B65,'X4'!$C$3:$T$100,13,FALSE),"")</f>
        <v/>
      </c>
      <c r="H65" s="289">
        <f>IFERROR(VLOOKUP(B65,'1'!$C$3:$S$100,13,FALSE),"")</f>
        <v>0</v>
      </c>
      <c r="I65" s="289">
        <f>IFERROR(VLOOKUP(B65,'2'!$C$3:$S$100,13,FALSE),"")</f>
        <v>0</v>
      </c>
      <c r="J65" s="289">
        <f t="shared" ca="1" si="28"/>
        <v>0</v>
      </c>
      <c r="K65" s="289">
        <f t="shared" ca="1" si="28"/>
        <v>0</v>
      </c>
      <c r="L65" s="289">
        <f t="shared" ca="1" si="28"/>
        <v>0</v>
      </c>
      <c r="M65" s="289">
        <f t="shared" ca="1" si="28"/>
        <v>0</v>
      </c>
      <c r="N65" s="289">
        <f t="shared" ca="1" si="28"/>
        <v>0</v>
      </c>
      <c r="O65" s="289">
        <f t="shared" ca="1" si="28"/>
        <v>0</v>
      </c>
      <c r="P65" s="289">
        <f t="shared" ca="1" si="28"/>
        <v>537288</v>
      </c>
      <c r="Q65" s="289">
        <f t="shared" ca="1" si="28"/>
        <v>537286</v>
      </c>
      <c r="R65" s="289">
        <f t="shared" ca="1" si="28"/>
        <v>537283</v>
      </c>
      <c r="S65" s="289">
        <f t="shared" ca="1" si="28"/>
        <v>0</v>
      </c>
      <c r="T65" s="289">
        <f t="shared" ca="1" si="29"/>
        <v>0</v>
      </c>
      <c r="U65" s="289">
        <f t="shared" ca="1" si="29"/>
        <v>0</v>
      </c>
      <c r="V65" s="289">
        <f t="shared" ca="1" si="29"/>
        <v>0</v>
      </c>
      <c r="W65" s="289">
        <f t="shared" ca="1" si="29"/>
        <v>0</v>
      </c>
      <c r="X65" s="289">
        <f t="shared" ca="1" si="29"/>
        <v>0</v>
      </c>
      <c r="Y65" s="289">
        <f t="shared" ca="1" si="29"/>
        <v>0</v>
      </c>
      <c r="Z65" s="289">
        <f t="shared" ca="1" si="29"/>
        <v>0</v>
      </c>
      <c r="AA65" s="289">
        <f t="shared" ca="1" si="29"/>
        <v>6</v>
      </c>
      <c r="AB65" s="289">
        <f t="shared" ca="1" si="29"/>
        <v>6</v>
      </c>
      <c r="AC65" s="289">
        <f t="shared" ca="1" si="29"/>
        <v>6</v>
      </c>
      <c r="AD65" s="289">
        <f t="shared" ca="1" si="30"/>
        <v>10</v>
      </c>
      <c r="AE65" s="289">
        <f t="shared" ca="1" si="30"/>
        <v>11</v>
      </c>
      <c r="AF65" s="289">
        <f t="shared" ca="1" si="30"/>
        <v>31</v>
      </c>
      <c r="AG65" s="289">
        <f t="shared" ca="1" si="30"/>
        <v>36</v>
      </c>
      <c r="AH65" s="289">
        <f t="shared" ca="1" si="30"/>
        <v>1162</v>
      </c>
      <c r="AI65" s="289">
        <f t="shared" ca="1" si="30"/>
        <v>9281</v>
      </c>
      <c r="AJ65" s="289">
        <f t="shared" ca="1" si="30"/>
        <v>16250</v>
      </c>
      <c r="AK65" s="289">
        <f t="shared" ca="1" si="30"/>
        <v>21698</v>
      </c>
      <c r="AL65" s="289">
        <f t="shared" ca="1" si="30"/>
        <v>28420</v>
      </c>
      <c r="AM65" s="289">
        <f t="shared" ca="1" si="30"/>
        <v>34844</v>
      </c>
      <c r="AN65" s="289">
        <f t="shared" ca="1" si="30"/>
        <v>39972</v>
      </c>
      <c r="AO65" s="289">
        <f t="shared" ca="1" si="30"/>
        <v>45668</v>
      </c>
      <c r="AP65" s="289">
        <f t="shared" ca="1" si="30"/>
        <v>51656</v>
      </c>
      <c r="AQ65" s="289">
        <f t="shared" ca="1" si="30"/>
        <v>59135</v>
      </c>
      <c r="AR65" s="289">
        <f t="shared" ca="1" si="27"/>
        <v>67016</v>
      </c>
      <c r="AS65" s="289">
        <f t="shared" ca="1" si="27"/>
        <v>73008</v>
      </c>
      <c r="AT65" s="289">
        <f t="shared" ca="1" si="23"/>
        <v>78099</v>
      </c>
      <c r="AU65" s="289">
        <f t="shared" ca="1" si="23"/>
        <v>83188</v>
      </c>
      <c r="AV65" s="307"/>
      <c r="AW65" s="320">
        <f t="shared" ca="1" si="24"/>
        <v>5.9675176474992097E-5</v>
      </c>
      <c r="AX65" s="320" t="e">
        <f t="shared" ca="1" si="8"/>
        <v>#DIV/0!</v>
      </c>
      <c r="AY65" s="320">
        <f t="shared" ca="1" si="9"/>
        <v>5.3716194375606081</v>
      </c>
      <c r="AZ65" s="320">
        <f t="shared" ca="1" si="10"/>
        <v>7.9632582695830187</v>
      </c>
      <c r="BA65" s="307"/>
      <c r="BB65" s="307"/>
      <c r="BC65" s="308" t="str">
        <f ca="1">IFERROR(AO65/#REF!,"")</f>
        <v/>
      </c>
    </row>
    <row r="66" spans="1:73" x14ac:dyDescent="0.35">
      <c r="A66" s="91" t="s">
        <v>21</v>
      </c>
      <c r="B66" s="91" t="s">
        <v>59</v>
      </c>
      <c r="C66" s="372" t="str">
        <f t="shared" si="22"/>
        <v/>
      </c>
      <c r="D66" s="289" t="str">
        <f>IFERROR(VLOOKUP($B66,'X1'!$C$3:$R$100,11,FALSE),"")</f>
        <v/>
      </c>
      <c r="E66" s="289" t="str">
        <f>IFERROR(VLOOKUP($B66,'X2'!$C$3:$T$100,13,FALSE),"")</f>
        <v/>
      </c>
      <c r="F66" s="289" t="str">
        <f>IFERROR(VLOOKUP($B66,'X3'!$C$3:$T$100,13,FALSE),"")</f>
        <v/>
      </c>
      <c r="G66" s="289" t="str">
        <f>IFERROR(VLOOKUP($B66,'X4'!$C$3:$T$100,13,FALSE),"")</f>
        <v/>
      </c>
      <c r="H66" s="289" t="str">
        <f>IFERROR(VLOOKUP(B66,'1'!$C$3:$S$100,13,FALSE),"")</f>
        <v/>
      </c>
      <c r="I66" s="289" t="str">
        <f>IFERROR(VLOOKUP(B66,'2'!$C$3:$S$100,13,FALSE),"")</f>
        <v/>
      </c>
      <c r="J66" s="289" t="str">
        <f t="shared" ca="1" si="28"/>
        <v/>
      </c>
      <c r="K66" s="289" t="str">
        <f t="shared" ca="1" si="28"/>
        <v/>
      </c>
      <c r="L66" s="289" t="str">
        <f t="shared" ca="1" si="28"/>
        <v/>
      </c>
      <c r="M66" s="289" t="str">
        <f t="shared" ca="1" si="28"/>
        <v/>
      </c>
      <c r="N66" s="289" t="str">
        <f t="shared" ca="1" si="28"/>
        <v/>
      </c>
      <c r="O66" s="289" t="str">
        <f t="shared" ca="1" si="28"/>
        <v/>
      </c>
      <c r="P66" s="289" t="str">
        <f t="shared" ca="1" si="28"/>
        <v/>
      </c>
      <c r="Q66" s="289" t="str">
        <f t="shared" ca="1" si="28"/>
        <v/>
      </c>
      <c r="R66" s="289" t="str">
        <f t="shared" ca="1" si="28"/>
        <v/>
      </c>
      <c r="S66" s="289" t="str">
        <f t="shared" ca="1" si="28"/>
        <v/>
      </c>
      <c r="T66" s="289" t="str">
        <f t="shared" ca="1" si="29"/>
        <v/>
      </c>
      <c r="U66" s="289" t="str">
        <f t="shared" ca="1" si="29"/>
        <v/>
      </c>
      <c r="V66" s="289" t="str">
        <f t="shared" ca="1" si="29"/>
        <v/>
      </c>
      <c r="W66" s="289" t="str">
        <f t="shared" ca="1" si="29"/>
        <v/>
      </c>
      <c r="X66" s="289" t="str">
        <f t="shared" ca="1" si="29"/>
        <v/>
      </c>
      <c r="Y66" s="289" t="str">
        <f t="shared" ca="1" si="29"/>
        <v/>
      </c>
      <c r="Z66" s="289" t="str">
        <f t="shared" ca="1" si="29"/>
        <v/>
      </c>
      <c r="AA66" s="289" t="str">
        <f t="shared" ca="1" si="29"/>
        <v/>
      </c>
      <c r="AB66" s="289" t="str">
        <f t="shared" ca="1" si="29"/>
        <v/>
      </c>
      <c r="AC66" s="289" t="str">
        <f t="shared" ca="1" si="29"/>
        <v/>
      </c>
      <c r="AD66" s="289" t="str">
        <f t="shared" ca="1" si="30"/>
        <v/>
      </c>
      <c r="AE66" s="289">
        <f t="shared" ca="1" si="30"/>
        <v>20695</v>
      </c>
      <c r="AF66" s="289">
        <f t="shared" ca="1" si="30"/>
        <v>20916</v>
      </c>
      <c r="AG66" s="289">
        <f t="shared" ca="1" si="30"/>
        <v>21205</v>
      </c>
      <c r="AH66" s="289">
        <f t="shared" ca="1" si="30"/>
        <v>21345</v>
      </c>
      <c r="AI66" s="289">
        <f t="shared" ca="1" si="30"/>
        <v>21520</v>
      </c>
      <c r="AJ66" s="289">
        <f t="shared" ca="1" si="30"/>
        <v>21696</v>
      </c>
      <c r="AK66" s="289">
        <f t="shared" ca="1" si="30"/>
        <v>21959</v>
      </c>
      <c r="AL66" s="289">
        <f t="shared" ca="1" si="30"/>
        <v>22105</v>
      </c>
      <c r="AM66" s="289">
        <f t="shared" ca="1" si="30"/>
        <v>22239</v>
      </c>
      <c r="AN66" s="289">
        <f t="shared" ca="1" si="30"/>
        <v>22304</v>
      </c>
      <c r="AO66" s="289">
        <f t="shared" ca="1" si="30"/>
        <v>22453</v>
      </c>
      <c r="AP66" s="289">
        <f t="shared" ca="1" si="30"/>
        <v>22543</v>
      </c>
      <c r="AQ66" s="289">
        <f t="shared" ca="1" si="30"/>
        <v>22614</v>
      </c>
      <c r="AR66" s="289">
        <f t="shared" ca="1" si="27"/>
        <v>22703</v>
      </c>
      <c r="AS66" s="289">
        <f t="shared" ca="1" si="27"/>
        <v>22882</v>
      </c>
      <c r="AT66" s="289">
        <f t="shared" ca="1" si="23"/>
        <v>22951</v>
      </c>
      <c r="AU66" s="289">
        <f t="shared" ca="1" si="23"/>
        <v>22990</v>
      </c>
      <c r="AV66" s="307"/>
      <c r="AW66" s="320">
        <f t="shared" ca="1" si="24"/>
        <v>2.2820570572511562E-5</v>
      </c>
      <c r="AX66" s="320" t="e">
        <f t="shared" ca="1" si="8"/>
        <v>#VALUE!</v>
      </c>
      <c r="AY66" s="320">
        <f t="shared" ca="1" si="9"/>
        <v>5.0836431226765733E-2</v>
      </c>
      <c r="AZ66" s="320">
        <f t="shared" ca="1" si="10"/>
        <v>6.8308550185873562E-2</v>
      </c>
      <c r="BA66" s="307"/>
      <c r="BB66" s="307"/>
      <c r="BC66" s="308" t="str">
        <f ca="1">IFERROR(AO66/#REF!,"")</f>
        <v/>
      </c>
    </row>
    <row r="67" spans="1:73" x14ac:dyDescent="0.35">
      <c r="A67" s="91" t="s">
        <v>21</v>
      </c>
      <c r="B67" s="91" t="s">
        <v>60</v>
      </c>
      <c r="C67" s="372" t="str">
        <f t="shared" si="22"/>
        <v/>
      </c>
      <c r="D67" s="289" t="str">
        <f>IFERROR(VLOOKUP($B67,'X1'!$C$3:$R$100,11,FALSE),"")</f>
        <v/>
      </c>
      <c r="E67" s="289" t="str">
        <f>IFERROR(VLOOKUP($B67,'X2'!$C$3:$T$100,13,FALSE),"")</f>
        <v/>
      </c>
      <c r="F67" s="289" t="str">
        <f>IFERROR(VLOOKUP($B67,'X3'!$C$3:$T$100,13,FALSE),"")</f>
        <v/>
      </c>
      <c r="G67" s="289" t="str">
        <f>IFERROR(VLOOKUP($B67,'X4'!$C$3:$T$100,13,FALSE),"")</f>
        <v/>
      </c>
      <c r="H67" s="289" t="str">
        <f>IFERROR(VLOOKUP(B67,'1'!$C$3:$S$100,13,FALSE),"")</f>
        <v/>
      </c>
      <c r="I67" s="289" t="str">
        <f>IFERROR(VLOOKUP(B67,'2'!$C$3:$S$100,13,FALSE),"")</f>
        <v/>
      </c>
      <c r="J67" s="289" t="str">
        <f t="shared" ca="1" si="28"/>
        <v/>
      </c>
      <c r="K67" s="289" t="str">
        <f t="shared" ca="1" si="28"/>
        <v/>
      </c>
      <c r="L67" s="289" t="str">
        <f t="shared" ca="1" si="28"/>
        <v/>
      </c>
      <c r="M67" s="289" t="str">
        <f t="shared" ca="1" si="28"/>
        <v/>
      </c>
      <c r="N67" s="289" t="str">
        <f t="shared" ca="1" si="28"/>
        <v/>
      </c>
      <c r="O67" s="289" t="str">
        <f t="shared" ca="1" si="28"/>
        <v/>
      </c>
      <c r="P67" s="289" t="str">
        <f t="shared" ca="1" si="28"/>
        <v/>
      </c>
      <c r="Q67" s="289" t="str">
        <f t="shared" ca="1" si="28"/>
        <v/>
      </c>
      <c r="R67" s="289" t="str">
        <f t="shared" ca="1" si="28"/>
        <v/>
      </c>
      <c r="S67" s="289" t="str">
        <f t="shared" ca="1" si="28"/>
        <v/>
      </c>
      <c r="T67" s="289" t="str">
        <f t="shared" ca="1" si="29"/>
        <v/>
      </c>
      <c r="U67" s="289" t="str">
        <f t="shared" ca="1" si="29"/>
        <v/>
      </c>
      <c r="V67" s="289" t="str">
        <f t="shared" ca="1" si="29"/>
        <v/>
      </c>
      <c r="W67" s="289" t="str">
        <f t="shared" ca="1" si="29"/>
        <v/>
      </c>
      <c r="X67" s="289" t="str">
        <f t="shared" ca="1" si="29"/>
        <v/>
      </c>
      <c r="Y67" s="289" t="str">
        <f t="shared" ca="1" si="29"/>
        <v/>
      </c>
      <c r="Z67" s="289" t="str">
        <f t="shared" ca="1" si="29"/>
        <v/>
      </c>
      <c r="AA67" s="289" t="str">
        <f t="shared" ca="1" si="29"/>
        <v/>
      </c>
      <c r="AB67" s="289" t="str">
        <f t="shared" ca="1" si="29"/>
        <v/>
      </c>
      <c r="AC67" s="289" t="str">
        <f t="shared" ca="1" si="29"/>
        <v/>
      </c>
      <c r="AD67" s="289" t="str">
        <f t="shared" ca="1" si="30"/>
        <v/>
      </c>
      <c r="AE67" s="289">
        <f t="shared" ca="1" si="30"/>
        <v>1331</v>
      </c>
      <c r="AF67" s="289">
        <f t="shared" ca="1" si="30"/>
        <v>1353</v>
      </c>
      <c r="AG67" s="289">
        <f t="shared" ca="1" si="30"/>
        <v>1415</v>
      </c>
      <c r="AH67" s="289">
        <f t="shared" ca="1" si="30"/>
        <v>1440</v>
      </c>
      <c r="AI67" s="289">
        <f t="shared" ca="1" si="30"/>
        <v>1453</v>
      </c>
      <c r="AJ67" s="289">
        <f t="shared" ca="1" si="30"/>
        <v>1474</v>
      </c>
      <c r="AK67" s="289">
        <f t="shared" ca="1" si="30"/>
        <v>1488</v>
      </c>
      <c r="AL67" s="289">
        <f t="shared" ca="1" si="30"/>
        <v>1503</v>
      </c>
      <c r="AM67" s="289">
        <f t="shared" ca="1" si="30"/>
        <v>1530</v>
      </c>
      <c r="AN67" s="289">
        <f t="shared" ca="1" si="30"/>
        <v>1548</v>
      </c>
      <c r="AO67" s="289">
        <f t="shared" ca="1" si="30"/>
        <v>1575</v>
      </c>
      <c r="AP67" s="289">
        <f t="shared" ca="1" si="30"/>
        <v>1593</v>
      </c>
      <c r="AQ67" s="289">
        <f t="shared" ca="1" si="30"/>
        <v>1601</v>
      </c>
      <c r="AR67" s="289">
        <f t="shared" ca="1" si="30"/>
        <v>1628</v>
      </c>
      <c r="AS67" s="289">
        <f t="shared" ca="1" si="30"/>
        <v>1659</v>
      </c>
      <c r="AT67" s="289">
        <f t="shared" ca="1" si="23"/>
        <v>1687</v>
      </c>
      <c r="AU67" s="289">
        <f t="shared" ca="1" si="23"/>
        <v>1697</v>
      </c>
      <c r="AV67" s="307"/>
      <c r="AW67" s="320">
        <f t="shared" ca="1" si="24"/>
        <v>1.6156245461480062E-6</v>
      </c>
      <c r="AX67" s="320" t="e">
        <f t="shared" ca="1" si="8"/>
        <v>#VALUE!</v>
      </c>
      <c r="AY67" s="320">
        <f t="shared" ca="1" si="9"/>
        <v>0.1018582243633861</v>
      </c>
      <c r="AZ67" s="320">
        <f t="shared" ca="1" si="10"/>
        <v>0.16792842395044727</v>
      </c>
      <c r="BA67" s="307"/>
      <c r="BB67" s="307"/>
      <c r="BC67" s="308" t="str">
        <f ca="1">IFERROR(AO67/#REF!,"")</f>
        <v/>
      </c>
    </row>
    <row r="68" spans="1:73" x14ac:dyDescent="0.35">
      <c r="A68" s="91" t="s">
        <v>21</v>
      </c>
      <c r="B68" s="110" t="s">
        <v>62</v>
      </c>
      <c r="C68" s="372" t="str">
        <f t="shared" si="22"/>
        <v/>
      </c>
      <c r="D68" s="289" t="str">
        <f>IFERROR(VLOOKUP($B68,'X1'!$C$3:$R$100,11,FALSE),"")</f>
        <v/>
      </c>
      <c r="E68" s="289" t="str">
        <f>IFERROR(VLOOKUP($B68,'X2'!$C$3:$T$100,13,FALSE),"")</f>
        <v/>
      </c>
      <c r="F68" s="289" t="str">
        <f>IFERROR(VLOOKUP($B68,'X3'!$C$3:$T$100,13,FALSE),"")</f>
        <v/>
      </c>
      <c r="G68" s="289" t="str">
        <f>IFERROR(VLOOKUP($B68,'X4'!$C$3:$T$100,13,FALSE),"")</f>
        <v/>
      </c>
      <c r="H68" s="289" t="str">
        <f>IFERROR(VLOOKUP(B68,'1'!$C$3:$S$100,13,FALSE),"")</f>
        <v/>
      </c>
      <c r="I68" s="289" t="str">
        <f>IFERROR(VLOOKUP(B68,'2'!$C$3:$S$100,13,FALSE),"")</f>
        <v/>
      </c>
      <c r="J68" s="289" t="str">
        <f t="shared" ca="1" si="28"/>
        <v/>
      </c>
      <c r="K68" s="289" t="str">
        <f t="shared" ca="1" si="28"/>
        <v/>
      </c>
      <c r="L68" s="289" t="str">
        <f t="shared" ca="1" si="28"/>
        <v/>
      </c>
      <c r="M68" s="289" t="str">
        <f t="shared" ca="1" si="28"/>
        <v/>
      </c>
      <c r="N68" s="289" t="str">
        <f t="shared" ca="1" si="28"/>
        <v/>
      </c>
      <c r="O68" s="289" t="str">
        <f t="shared" ca="1" si="28"/>
        <v/>
      </c>
      <c r="P68" s="289" t="str">
        <f t="shared" ca="1" si="28"/>
        <v/>
      </c>
      <c r="Q68" s="289" t="str">
        <f t="shared" ca="1" si="28"/>
        <v/>
      </c>
      <c r="R68" s="289">
        <f t="shared" ca="1" si="28"/>
        <v>1091</v>
      </c>
      <c r="S68" s="289">
        <f t="shared" ca="1" si="28"/>
        <v>1121</v>
      </c>
      <c r="T68" s="289">
        <f t="shared" ca="1" si="29"/>
        <v>949</v>
      </c>
      <c r="U68" s="289">
        <f t="shared" ca="1" si="29"/>
        <v>960</v>
      </c>
      <c r="V68" s="289">
        <f t="shared" ca="1" si="29"/>
        <v>977</v>
      </c>
      <c r="W68" s="289">
        <f t="shared" ca="1" si="29"/>
        <v>989</v>
      </c>
      <c r="X68" s="289">
        <f t="shared" ca="1" si="29"/>
        <v>1003</v>
      </c>
      <c r="Y68" s="289">
        <f t="shared" ca="1" si="29"/>
        <v>1021</v>
      </c>
      <c r="Z68" s="289">
        <f t="shared" ca="1" si="29"/>
        <v>1033</v>
      </c>
      <c r="AA68" s="289">
        <f t="shared" ca="1" si="29"/>
        <v>1062</v>
      </c>
      <c r="AB68" s="289">
        <f t="shared" ca="1" si="29"/>
        <v>1078</v>
      </c>
      <c r="AC68" s="289">
        <f t="shared" ca="1" si="29"/>
        <v>1089</v>
      </c>
      <c r="AD68" s="289">
        <f t="shared" ca="1" si="30"/>
        <v>1103</v>
      </c>
      <c r="AE68" s="289">
        <f t="shared" ca="1" si="30"/>
        <v>972</v>
      </c>
      <c r="AF68" s="289">
        <f t="shared" ca="1" si="30"/>
        <v>1100</v>
      </c>
      <c r="AG68" s="289">
        <f t="shared" ca="1" si="30"/>
        <v>1114</v>
      </c>
      <c r="AH68" s="289">
        <f t="shared" ca="1" si="30"/>
        <v>1139</v>
      </c>
      <c r="AI68" s="289">
        <f t="shared" ca="1" si="30"/>
        <v>1152</v>
      </c>
      <c r="AJ68" s="289">
        <f t="shared" ca="1" si="30"/>
        <v>1170</v>
      </c>
      <c r="AK68" s="289">
        <f t="shared" ca="1" si="30"/>
        <v>1191</v>
      </c>
      <c r="AL68" s="289">
        <f t="shared" ca="1" si="30"/>
        <v>1218</v>
      </c>
      <c r="AM68" s="289">
        <f t="shared" ca="1" si="30"/>
        <v>1234</v>
      </c>
      <c r="AN68" s="289">
        <f t="shared" ca="1" si="30"/>
        <v>1246</v>
      </c>
      <c r="AO68" s="289">
        <f t="shared" ca="1" si="30"/>
        <v>1259</v>
      </c>
      <c r="AP68" s="289">
        <f t="shared" ca="1" si="30"/>
        <v>1265</v>
      </c>
      <c r="AQ68" s="289">
        <f t="shared" ca="1" si="30"/>
        <v>1282</v>
      </c>
      <c r="AR68" s="289">
        <f t="shared" ca="1" si="30"/>
        <v>1293</v>
      </c>
      <c r="AS68" s="289">
        <f t="shared" ca="1" si="30"/>
        <v>1314</v>
      </c>
      <c r="AT68" s="289">
        <f t="shared" ca="1" si="23"/>
        <v>1332</v>
      </c>
      <c r="AU68" s="289">
        <f t="shared" ca="1" si="23"/>
        <v>1352</v>
      </c>
      <c r="AV68" s="307"/>
      <c r="AW68" s="320">
        <f t="shared" ca="1" si="24"/>
        <v>1.2937105984770419E-6</v>
      </c>
      <c r="AX68" s="320">
        <f t="shared" ca="1" si="8"/>
        <v>-1.7189079878665359E-2</v>
      </c>
      <c r="AY68" s="320">
        <f t="shared" ca="1" si="9"/>
        <v>0.11284722222222232</v>
      </c>
      <c r="AZ68" s="320">
        <f t="shared" ca="1" si="10"/>
        <v>0.17361111111111116</v>
      </c>
      <c r="BA68" s="307"/>
      <c r="BB68" s="307"/>
      <c r="BC68" s="308" t="str">
        <f ca="1">IFERROR(AO68/#REF!,"")</f>
        <v/>
      </c>
    </row>
    <row r="69" spans="1:73" x14ac:dyDescent="0.35">
      <c r="A69" s="91" t="s">
        <v>21</v>
      </c>
      <c r="B69" s="91" t="s">
        <v>57</v>
      </c>
      <c r="C69" s="372">
        <f t="shared" si="22"/>
        <v>-8.7617344658024177E-2</v>
      </c>
      <c r="D69" s="289">
        <f>IFERROR(VLOOKUP($B69,'X1'!$C$3:$R$100,11,FALSE),"")</f>
        <v>2237</v>
      </c>
      <c r="E69" s="289">
        <f>IFERROR(VLOOKUP($B69,'X2'!$C$3:$T$100,13,FALSE),"")</f>
        <v>2126</v>
      </c>
      <c r="F69" s="289">
        <f>IFERROR(VLOOKUP($B69,'X3'!$C$3:$T$100,13,FALSE),"")</f>
        <v>2041</v>
      </c>
      <c r="G69" s="289">
        <f>IFERROR(VLOOKUP($B69,'X4'!$C$3:$T$100,13,FALSE),"")</f>
        <v>2037</v>
      </c>
      <c r="H69" s="289">
        <f>IFERROR(VLOOKUP(B69,'1'!$C$3:$S$100,13,FALSE),"")</f>
        <v>1947</v>
      </c>
      <c r="I69" s="289">
        <f>IFERROR(VLOOKUP(B69,'2'!$C$3:$S$100,13,FALSE),"")</f>
        <v>1797</v>
      </c>
      <c r="J69" s="289">
        <f t="shared" ca="1" si="28"/>
        <v>1736</v>
      </c>
      <c r="K69" s="289">
        <f t="shared" ca="1" si="28"/>
        <v>1702</v>
      </c>
      <c r="L69" s="289">
        <f t="shared" ca="1" si="28"/>
        <v>1696</v>
      </c>
      <c r="M69" s="289">
        <f t="shared" ca="1" si="28"/>
        <v>1679</v>
      </c>
      <c r="N69" s="289">
        <f t="shared" ca="1" si="28"/>
        <v>1645</v>
      </c>
      <c r="O69" s="289">
        <f t="shared" ca="1" si="28"/>
        <v>1650</v>
      </c>
      <c r="P69" s="289">
        <f t="shared" ca="1" si="28"/>
        <v>980</v>
      </c>
      <c r="Q69" s="289">
        <f t="shared" ca="1" si="28"/>
        <v>912</v>
      </c>
      <c r="R69" s="289">
        <f t="shared" ca="1" si="28"/>
        <v>903</v>
      </c>
      <c r="S69" s="289">
        <f t="shared" ca="1" si="28"/>
        <v>893</v>
      </c>
      <c r="T69" s="289">
        <f t="shared" ca="1" si="29"/>
        <v>890</v>
      </c>
      <c r="U69" s="289">
        <f t="shared" ca="1" si="29"/>
        <v>889</v>
      </c>
      <c r="V69" s="289">
        <f t="shared" ca="1" si="29"/>
        <v>908</v>
      </c>
      <c r="W69" s="289">
        <f t="shared" ca="1" si="29"/>
        <v>914</v>
      </c>
      <c r="X69" s="289">
        <f t="shared" ca="1" si="29"/>
        <v>919</v>
      </c>
      <c r="Y69" s="289">
        <f t="shared" ca="1" si="29"/>
        <v>919</v>
      </c>
      <c r="Z69" s="289">
        <f t="shared" ca="1" si="29"/>
        <v>923</v>
      </c>
      <c r="AA69" s="289">
        <f t="shared" ca="1" si="29"/>
        <v>924</v>
      </c>
      <c r="AB69" s="289">
        <f t="shared" ca="1" si="29"/>
        <v>841</v>
      </c>
      <c r="AC69" s="289">
        <f t="shared" ca="1" si="29"/>
        <v>845</v>
      </c>
      <c r="AD69" s="289">
        <f t="shared" ca="1" si="30"/>
        <v>840</v>
      </c>
      <c r="AE69" s="289">
        <f t="shared" ca="1" si="30"/>
        <v>837</v>
      </c>
      <c r="AF69" s="289">
        <f t="shared" ca="1" si="30"/>
        <v>844</v>
      </c>
      <c r="AG69" s="289">
        <f t="shared" ca="1" si="30"/>
        <v>789</v>
      </c>
      <c r="AH69" s="289">
        <f t="shared" ca="1" si="30"/>
        <v>788</v>
      </c>
      <c r="AI69" s="289">
        <f t="shared" ca="1" si="30"/>
        <v>769</v>
      </c>
      <c r="AJ69" s="289">
        <f t="shared" ca="1" si="30"/>
        <v>773</v>
      </c>
      <c r="AK69" s="289">
        <f t="shared" ca="1" si="30"/>
        <v>776</v>
      </c>
      <c r="AL69" s="289">
        <f t="shared" ca="1" si="30"/>
        <v>789</v>
      </c>
      <c r="AM69" s="289">
        <f t="shared" ca="1" si="30"/>
        <v>761</v>
      </c>
      <c r="AN69" s="289">
        <f t="shared" ca="1" si="30"/>
        <v>779</v>
      </c>
      <c r="AO69" s="289">
        <f t="shared" ca="1" si="30"/>
        <v>775</v>
      </c>
      <c r="AP69" s="289">
        <f t="shared" ca="1" si="30"/>
        <v>771</v>
      </c>
      <c r="AQ69" s="289">
        <f t="shared" ca="1" si="30"/>
        <v>1058</v>
      </c>
      <c r="AR69" s="289">
        <f t="shared" ca="1" si="30"/>
        <v>1061</v>
      </c>
      <c r="AS69" s="289">
        <f t="shared" ca="1" si="30"/>
        <v>1024</v>
      </c>
      <c r="AT69" s="289">
        <f t="shared" ca="1" si="23"/>
        <v>466</v>
      </c>
      <c r="AU69" s="289">
        <f t="shared" ca="1" si="23"/>
        <v>468</v>
      </c>
      <c r="AV69" s="307"/>
      <c r="AW69" s="320">
        <f t="shared" ca="1" si="24"/>
        <v>1.0676644408648286E-6</v>
      </c>
      <c r="AX69" s="320">
        <f t="shared" ca="1" si="8"/>
        <v>-8.424507658643321E-2</v>
      </c>
      <c r="AY69" s="320">
        <f t="shared" ca="1" si="9"/>
        <v>0.37581274382314689</v>
      </c>
      <c r="AZ69" s="320">
        <f t="shared" ref="AZ69:AZ76" ca="1" si="31">AU69/AI69-1</f>
        <v>-0.39141742522756828</v>
      </c>
      <c r="BA69" s="307"/>
      <c r="BB69" s="307"/>
      <c r="BC69" s="308" t="str">
        <f ca="1">IFERROR(AO69/#REF!,"")</f>
        <v/>
      </c>
    </row>
    <row r="70" spans="1:73" x14ac:dyDescent="0.35">
      <c r="A70" s="91" t="s">
        <v>21</v>
      </c>
      <c r="B70" s="91" t="s">
        <v>56</v>
      </c>
      <c r="C70" s="372" t="str">
        <f t="shared" si="22"/>
        <v/>
      </c>
      <c r="D70" s="289" t="str">
        <f>IFERROR(VLOOKUP($B70,'X1'!$C$3:$R$100,11,FALSE),"")</f>
        <v/>
      </c>
      <c r="E70" s="289" t="str">
        <f>IFERROR(VLOOKUP($B70,'X2'!$C$3:$T$100,13,FALSE),"")</f>
        <v/>
      </c>
      <c r="F70" s="289" t="str">
        <f>IFERROR(VLOOKUP($B70,'X3'!$C$3:$T$100,13,FALSE),"")</f>
        <v/>
      </c>
      <c r="G70" s="289" t="str">
        <f>IFERROR(VLOOKUP($B70,'X4'!$C$3:$T$100,13,FALSE),"")</f>
        <v/>
      </c>
      <c r="H70" s="289" t="str">
        <f>IFERROR(VLOOKUP(B70,'1'!$C$3:$S$100,13,FALSE),"")</f>
        <v/>
      </c>
      <c r="I70" s="289" t="str">
        <f>IFERROR(VLOOKUP(B70,'2'!$C$3:$S$100,13,FALSE),"")</f>
        <v/>
      </c>
      <c r="J70" s="289" t="str">
        <f t="shared" ca="1" si="28"/>
        <v/>
      </c>
      <c r="K70" s="289" t="str">
        <f t="shared" ca="1" si="28"/>
        <v/>
      </c>
      <c r="L70" s="289" t="str">
        <f t="shared" ca="1" si="28"/>
        <v/>
      </c>
      <c r="M70" s="289" t="str">
        <f t="shared" ca="1" si="28"/>
        <v/>
      </c>
      <c r="N70" s="289" t="str">
        <f t="shared" ca="1" si="28"/>
        <v/>
      </c>
      <c r="O70" s="289" t="str">
        <f t="shared" ca="1" si="28"/>
        <v/>
      </c>
      <c r="P70" s="289" t="str">
        <f t="shared" ca="1" si="28"/>
        <v/>
      </c>
      <c r="Q70" s="289" t="str">
        <f t="shared" ca="1" si="28"/>
        <v/>
      </c>
      <c r="R70" s="289" t="str">
        <f t="shared" ca="1" si="28"/>
        <v/>
      </c>
      <c r="S70" s="289" t="str">
        <f t="shared" ca="1" si="28"/>
        <v/>
      </c>
      <c r="T70" s="289" t="str">
        <f t="shared" ca="1" si="29"/>
        <v/>
      </c>
      <c r="U70" s="289" t="str">
        <f t="shared" ca="1" si="29"/>
        <v/>
      </c>
      <c r="V70" s="289" t="str">
        <f t="shared" ca="1" si="29"/>
        <v/>
      </c>
      <c r="W70" s="289" t="str">
        <f t="shared" ca="1" si="29"/>
        <v/>
      </c>
      <c r="X70" s="289" t="str">
        <f t="shared" ca="1" si="29"/>
        <v/>
      </c>
      <c r="Y70" s="289" t="str">
        <f t="shared" ca="1" si="29"/>
        <v/>
      </c>
      <c r="Z70" s="289" t="str">
        <f t="shared" ca="1" si="29"/>
        <v/>
      </c>
      <c r="AA70" s="289" t="str">
        <f t="shared" ca="1" si="29"/>
        <v/>
      </c>
      <c r="AB70" s="289" t="str">
        <f t="shared" ca="1" si="29"/>
        <v/>
      </c>
      <c r="AC70" s="289" t="str">
        <f t="shared" ca="1" si="29"/>
        <v/>
      </c>
      <c r="AD70" s="289" t="str">
        <f t="shared" ca="1" si="30"/>
        <v/>
      </c>
      <c r="AE70" s="289">
        <f t="shared" ca="1" si="30"/>
        <v>37</v>
      </c>
      <c r="AF70" s="289">
        <f t="shared" ca="1" si="30"/>
        <v>70</v>
      </c>
      <c r="AG70" s="289">
        <f t="shared" ca="1" si="30"/>
        <v>109</v>
      </c>
      <c r="AH70" s="289">
        <f t="shared" ca="1" si="30"/>
        <v>173</v>
      </c>
      <c r="AI70" s="289">
        <f t="shared" ca="1" si="30"/>
        <v>272</v>
      </c>
      <c r="AJ70" s="289">
        <f t="shared" ca="1" si="30"/>
        <v>370</v>
      </c>
      <c r="AK70" s="289">
        <f t="shared" ca="1" si="30"/>
        <v>439</v>
      </c>
      <c r="AL70" s="289">
        <f t="shared" ca="1" si="30"/>
        <v>553</v>
      </c>
      <c r="AM70" s="289">
        <f t="shared" ca="1" si="30"/>
        <v>631</v>
      </c>
      <c r="AN70" s="289">
        <f t="shared" ca="1" si="30"/>
        <v>639</v>
      </c>
      <c r="AO70" s="289">
        <f t="shared" ca="1" si="30"/>
        <v>641</v>
      </c>
      <c r="AP70" s="289">
        <f t="shared" ca="1" si="30"/>
        <v>780</v>
      </c>
      <c r="AQ70" s="289">
        <f t="shared" ca="1" si="30"/>
        <v>802</v>
      </c>
      <c r="AR70" s="289">
        <f t="shared" ca="1" si="30"/>
        <v>859</v>
      </c>
      <c r="AS70" s="289">
        <f t="shared" ca="1" si="30"/>
        <v>900</v>
      </c>
      <c r="AT70" s="289">
        <f t="shared" ca="1" si="23"/>
        <v>934</v>
      </c>
      <c r="AU70" s="289">
        <f t="shared" ca="1" si="23"/>
        <v>965</v>
      </c>
      <c r="AV70" s="307"/>
      <c r="AW70" s="320">
        <f t="shared" ca="1" si="24"/>
        <v>8.0932597502229922E-7</v>
      </c>
      <c r="AX70" s="320" t="e">
        <f t="shared" ca="1" si="8"/>
        <v>#VALUE!</v>
      </c>
      <c r="AY70" s="320">
        <f t="shared" ca="1" si="9"/>
        <v>1.9485294117647061</v>
      </c>
      <c r="AZ70" s="320">
        <f t="shared" ca="1" si="31"/>
        <v>2.5477941176470589</v>
      </c>
      <c r="BA70" s="307"/>
      <c r="BB70" s="307"/>
      <c r="BC70" s="308" t="str">
        <f ca="1">IFERROR(AO70/#REF!,"")</f>
        <v/>
      </c>
    </row>
    <row r="71" spans="1:73" x14ac:dyDescent="0.35">
      <c r="A71" s="91" t="s">
        <v>21</v>
      </c>
      <c r="B71" s="91" t="s">
        <v>61</v>
      </c>
      <c r="C71" s="372" t="str">
        <f t="shared" si="22"/>
        <v/>
      </c>
      <c r="D71" s="289" t="str">
        <f>IFERROR(VLOOKUP($B71,'X1'!$C$3:$R$100,11,FALSE),"")</f>
        <v/>
      </c>
      <c r="E71" s="289" t="str">
        <f>IFERROR(VLOOKUP($B71,'X2'!$C$3:$T$100,13,FALSE),"")</f>
        <v/>
      </c>
      <c r="F71" s="289" t="str">
        <f>IFERROR(VLOOKUP($B71,'X3'!$C$3:$T$100,13,FALSE),"")</f>
        <v/>
      </c>
      <c r="G71" s="289" t="str">
        <f>IFERROR(VLOOKUP($B71,'X4'!$C$3:$T$100,13,FALSE),"")</f>
        <v/>
      </c>
      <c r="H71" s="289" t="str">
        <f>IFERROR(VLOOKUP(B71,'1'!$C$3:$S$100,13,FALSE),"")</f>
        <v/>
      </c>
      <c r="I71" s="289" t="str">
        <f>IFERROR(VLOOKUP(B71,'2'!$C$3:$S$100,13,FALSE),"")</f>
        <v/>
      </c>
      <c r="J71" s="289" t="str">
        <f t="shared" ca="1" si="28"/>
        <v/>
      </c>
      <c r="K71" s="289" t="str">
        <f t="shared" ca="1" si="28"/>
        <v/>
      </c>
      <c r="L71" s="289" t="str">
        <f t="shared" ca="1" si="28"/>
        <v/>
      </c>
      <c r="M71" s="289" t="str">
        <f t="shared" ca="1" si="28"/>
        <v/>
      </c>
      <c r="N71" s="289" t="str">
        <f t="shared" ca="1" si="28"/>
        <v/>
      </c>
      <c r="O71" s="289" t="str">
        <f t="shared" ca="1" si="28"/>
        <v/>
      </c>
      <c r="P71" s="289" t="str">
        <f t="shared" ca="1" si="28"/>
        <v/>
      </c>
      <c r="Q71" s="289" t="str">
        <f t="shared" ca="1" si="28"/>
        <v/>
      </c>
      <c r="R71" s="289" t="str">
        <f t="shared" ca="1" si="28"/>
        <v/>
      </c>
      <c r="S71" s="289" t="str">
        <f t="shared" ca="1" si="28"/>
        <v/>
      </c>
      <c r="T71" s="289" t="str">
        <f t="shared" ca="1" si="29"/>
        <v/>
      </c>
      <c r="U71" s="289" t="str">
        <f t="shared" ca="1" si="29"/>
        <v/>
      </c>
      <c r="V71" s="289" t="str">
        <f t="shared" ca="1" si="29"/>
        <v/>
      </c>
      <c r="W71" s="289" t="str">
        <f t="shared" ca="1" si="29"/>
        <v/>
      </c>
      <c r="X71" s="289" t="str">
        <f t="shared" ca="1" si="29"/>
        <v/>
      </c>
      <c r="Y71" s="289" t="str">
        <f t="shared" ca="1" si="29"/>
        <v/>
      </c>
      <c r="Z71" s="289" t="str">
        <f t="shared" ca="1" si="29"/>
        <v/>
      </c>
      <c r="AA71" s="289" t="str">
        <f t="shared" ca="1" si="29"/>
        <v/>
      </c>
      <c r="AB71" s="289" t="str">
        <f t="shared" ca="1" si="29"/>
        <v/>
      </c>
      <c r="AC71" s="289" t="str">
        <f t="shared" ca="1" si="29"/>
        <v/>
      </c>
      <c r="AD71" s="289" t="str">
        <f t="shared" ca="1" si="30"/>
        <v/>
      </c>
      <c r="AE71" s="289">
        <f t="shared" ca="1" si="30"/>
        <v>236</v>
      </c>
      <c r="AF71" s="289">
        <f t="shared" ca="1" si="30"/>
        <v>356</v>
      </c>
      <c r="AG71" s="289">
        <f t="shared" ca="1" si="30"/>
        <v>366</v>
      </c>
      <c r="AH71" s="289">
        <f t="shared" ca="1" si="30"/>
        <v>373</v>
      </c>
      <c r="AI71" s="289">
        <f t="shared" ca="1" si="30"/>
        <v>379</v>
      </c>
      <c r="AJ71" s="289">
        <f t="shared" ca="1" si="30"/>
        <v>384</v>
      </c>
      <c r="AK71" s="289">
        <f t="shared" ca="1" si="30"/>
        <v>390</v>
      </c>
      <c r="AL71" s="289">
        <f t="shared" ca="1" si="30"/>
        <v>393</v>
      </c>
      <c r="AM71" s="289">
        <f t="shared" ca="1" si="30"/>
        <v>406</v>
      </c>
      <c r="AN71" s="289">
        <f t="shared" ca="1" si="30"/>
        <v>420</v>
      </c>
      <c r="AO71" s="289">
        <f t="shared" ca="1" si="30"/>
        <v>441</v>
      </c>
      <c r="AP71" s="289">
        <f t="shared" ca="1" si="30"/>
        <v>462</v>
      </c>
      <c r="AQ71" s="289">
        <f t="shared" ca="1" si="30"/>
        <v>481</v>
      </c>
      <c r="AR71" s="289">
        <f t="shared" ca="1" si="30"/>
        <v>493</v>
      </c>
      <c r="AS71" s="289">
        <f t="shared" ca="1" si="30"/>
        <v>521</v>
      </c>
      <c r="AT71" s="289">
        <f t="shared" ca="1" si="23"/>
        <v>531</v>
      </c>
      <c r="AU71" s="289">
        <f t="shared" ca="1" si="23"/>
        <v>549</v>
      </c>
      <c r="AV71" s="307"/>
      <c r="AW71" s="320">
        <f t="shared" ca="1" si="24"/>
        <v>4.8539375808694005E-7</v>
      </c>
      <c r="AX71" s="320" t="e">
        <f t="shared" ca="1" si="8"/>
        <v>#VALUE!</v>
      </c>
      <c r="AY71" s="320">
        <f t="shared" ca="1" si="9"/>
        <v>0.26912928759894461</v>
      </c>
      <c r="AZ71" s="320">
        <f t="shared" ca="1" si="31"/>
        <v>0.44854881266490776</v>
      </c>
      <c r="BA71" s="307"/>
      <c r="BB71" s="307"/>
      <c r="BC71" s="308" t="str">
        <f ca="1">IFERROR(AO71/#REF!,"")</f>
        <v/>
      </c>
    </row>
    <row r="72" spans="1:73" x14ac:dyDescent="0.35">
      <c r="A72" s="91" t="s">
        <v>21</v>
      </c>
      <c r="B72" s="91" t="s">
        <v>48</v>
      </c>
      <c r="C72" s="372">
        <f t="shared" si="22"/>
        <v>-5.3907971353074013E-2</v>
      </c>
      <c r="D72" s="289">
        <f>IFERROR(VLOOKUP($B72,'X1'!$C$3:$R$100,11,FALSE),"")</f>
        <v>2769442</v>
      </c>
      <c r="E72" s="289">
        <f>IFERROR(VLOOKUP($B72,'X2'!$C$3:$T$100,13,FALSE),"")</f>
        <v>2491588</v>
      </c>
      <c r="F72" s="289">
        <f>IFERROR(VLOOKUP($B72,'X3'!$C$3:$T$100,13,FALSE),"")</f>
        <v>2620147</v>
      </c>
      <c r="G72" s="289">
        <f>IFERROR(VLOOKUP($B72,'X4'!$C$3:$T$100,13,FALSE),"")</f>
        <v>3032073</v>
      </c>
      <c r="H72" s="289">
        <f>IFERROR(VLOOKUP(B72,'1'!$C$3:$S$100,13,FALSE),0)</f>
        <v>3123063</v>
      </c>
      <c r="I72" s="289">
        <f>IFERROR(VLOOKUP(H72,'1'!$C$3:$S$100,13,FALSE),0)</f>
        <v>0</v>
      </c>
      <c r="J72" s="289">
        <f>IFERROR(VLOOKUP(I72,'1'!$C$3:$S$100,13,FALSE),0)</f>
        <v>0</v>
      </c>
      <c r="K72" s="289">
        <f>IFERROR(VLOOKUP(J72,'1'!$C$3:$S$100,13,FALSE),0)</f>
        <v>0</v>
      </c>
      <c r="L72" s="289">
        <f>IFERROR(VLOOKUP(K72,'1'!$C$3:$S$100,13,FALSE),0)</f>
        <v>0</v>
      </c>
      <c r="M72" s="289">
        <f>IFERROR(VLOOKUP(L72,'1'!$C$3:$S$100,13,FALSE),0)</f>
        <v>0</v>
      </c>
      <c r="N72" s="289">
        <f>IFERROR(VLOOKUP(M72,'1'!$C$3:$S$100,13,FALSE),0)</f>
        <v>0</v>
      </c>
      <c r="O72" s="289">
        <f>IFERROR(VLOOKUP(N72,'1'!$C$3:$S$100,13,FALSE),0)</f>
        <v>0</v>
      </c>
      <c r="P72" s="289">
        <f>IFERROR(VLOOKUP(O72,'1'!$C$3:$S$100,13,FALSE),0)</f>
        <v>0</v>
      </c>
      <c r="Q72" s="289">
        <f>IFERROR(VLOOKUP(P72,'1'!$C$3:$S$100,13,FALSE),0)</f>
        <v>0</v>
      </c>
      <c r="R72" s="289">
        <f>IFERROR(VLOOKUP(Q72,'1'!$C$3:$S$100,13,FALSE),0)</f>
        <v>0</v>
      </c>
      <c r="S72" s="289">
        <f>IFERROR(VLOOKUP(R72,'1'!$C$3:$S$100,13,FALSE),0)</f>
        <v>0</v>
      </c>
      <c r="T72" s="289">
        <f>IFERROR(VLOOKUP(S72,'1'!$C$3:$S$100,13,FALSE),0)</f>
        <v>0</v>
      </c>
      <c r="U72" s="289">
        <f>IFERROR(VLOOKUP(T72,'1'!$C$3:$S$100,13,FALSE),0)</f>
        <v>0</v>
      </c>
      <c r="V72" s="289">
        <f>IFERROR(VLOOKUP(U72,'1'!$C$3:$S$100,13,FALSE),0)</f>
        <v>0</v>
      </c>
      <c r="W72" s="289">
        <f>IFERROR(VLOOKUP(V72,'1'!$C$3:$S$100,13,FALSE),0)</f>
        <v>0</v>
      </c>
      <c r="X72" s="289">
        <f>IFERROR(VLOOKUP(W72,'1'!$C$3:$S$100,13,FALSE),0)</f>
        <v>0</v>
      </c>
      <c r="Y72" s="289">
        <f>IFERROR(VLOOKUP(X72,'1'!$C$3:$S$100,13,FALSE),0)</f>
        <v>0</v>
      </c>
      <c r="Z72" s="289">
        <f>IFERROR(VLOOKUP(Y72,'1'!$C$3:$S$100,13,FALSE),0)</f>
        <v>0</v>
      </c>
      <c r="AA72" s="289">
        <f>IFERROR(VLOOKUP(Z72,'1'!$C$3:$S$100,13,FALSE),0)</f>
        <v>0</v>
      </c>
      <c r="AB72" s="289">
        <f>IFERROR(VLOOKUP(AA72,'1'!$C$3:$S$100,13,FALSE),0)</f>
        <v>0</v>
      </c>
      <c r="AC72" s="289">
        <f>IFERROR(VLOOKUP(AB72,'1'!$C$3:$S$100,13,FALSE),0)</f>
        <v>0</v>
      </c>
      <c r="AD72" s="289">
        <f>IFERROR(VLOOKUP(AC72,'1'!$C$3:$S$100,13,FALSE),0)</f>
        <v>0</v>
      </c>
      <c r="AE72" s="289">
        <f>IFERROR(VLOOKUP(AD72,'1'!$C$3:$S$100,13,FALSE),0)</f>
        <v>0</v>
      </c>
      <c r="AF72" s="289">
        <f>IFERROR(VLOOKUP(AE72,'1'!$C$3:$S$100,13,FALSE),0)</f>
        <v>0</v>
      </c>
      <c r="AG72" s="289">
        <f>IFERROR(VLOOKUP(AF72,'1'!$C$3:$S$100,13,FALSE),0)</f>
        <v>0</v>
      </c>
      <c r="AH72" s="289">
        <f>IFERROR(VLOOKUP(AG72,'1'!$C$3:$S$100,13,FALSE),0)</f>
        <v>0</v>
      </c>
      <c r="AI72" s="289">
        <f>IFERROR(VLOOKUP(AH72,'1'!$C$3:$S$100,13,FALSE),0)</f>
        <v>0</v>
      </c>
      <c r="AJ72" s="289">
        <f>IFERROR(VLOOKUP(AI72,'1'!$C$3:$S$100,13,FALSE),0)</f>
        <v>0</v>
      </c>
      <c r="AK72" s="289">
        <f>IFERROR(VLOOKUP(AJ72,'1'!$C$3:$S$100,13,FALSE),0)</f>
        <v>0</v>
      </c>
      <c r="AL72" s="289">
        <f>IFERROR(VLOOKUP(AK72,'1'!$C$3:$S$100,13,FALSE),0)</f>
        <v>0</v>
      </c>
      <c r="AM72" s="289">
        <f>IFERROR(VLOOKUP(AL72,'1'!$C$3:$S$100,13,FALSE),0)</f>
        <v>0</v>
      </c>
      <c r="AN72" s="289">
        <f>IFERROR(VLOOKUP(AM72,'1'!$C$3:$S$100,13,FALSE),0)</f>
        <v>0</v>
      </c>
      <c r="AO72" s="289">
        <f>IFERROR(VLOOKUP(AN72,'1'!$C$3:$S$100,13,FALSE),0)</f>
        <v>0</v>
      </c>
      <c r="AP72" s="289">
        <f>IFERROR(VLOOKUP(AO72,'1'!$C$3:$S$100,13,FALSE),0)</f>
        <v>0</v>
      </c>
      <c r="AQ72" s="289">
        <f>IFERROR(VLOOKUP(AP72,'1'!$C$3:$S$100,13,FALSE),0)</f>
        <v>0</v>
      </c>
      <c r="AR72" s="289">
        <f>IFERROR(VLOOKUP(AQ72,'1'!$C$3:$S$100,13,FALSE),0)</f>
        <v>0</v>
      </c>
      <c r="AS72" s="289">
        <f>IFERROR(VLOOKUP(AR72,'1'!$C$3:$S$100,13,FALSE),0)</f>
        <v>0</v>
      </c>
      <c r="AT72" s="289">
        <f>IFERROR(VLOOKUP(AS72,'1'!$C$3:$S$100,13,FALSE),0)</f>
        <v>0</v>
      </c>
      <c r="AU72" s="289">
        <f>IFERROR(VLOOKUP(AT72,'1'!$C$3:$S$100,13,FALSE),0)</f>
        <v>0</v>
      </c>
      <c r="AV72" s="307"/>
      <c r="AW72" s="320">
        <f t="shared" ca="1" si="24"/>
        <v>0</v>
      </c>
      <c r="AX72" s="320" t="e">
        <f t="shared" si="8"/>
        <v>#DIV/0!</v>
      </c>
      <c r="AY72" s="320" t="e">
        <f t="shared" si="9"/>
        <v>#DIV/0!</v>
      </c>
      <c r="AZ72" s="320" t="e">
        <f t="shared" si="31"/>
        <v>#DIV/0!</v>
      </c>
      <c r="BA72" s="307"/>
      <c r="BB72" s="307"/>
      <c r="BC72" s="308" t="str">
        <f>IFERROR(AO72/#REF!,"")</f>
        <v/>
      </c>
    </row>
    <row r="73" spans="1:73" x14ac:dyDescent="0.35">
      <c r="A73" s="91" t="s">
        <v>21</v>
      </c>
      <c r="B73" s="91" t="s">
        <v>19</v>
      </c>
      <c r="C73" s="372" t="str">
        <f t="shared" si="22"/>
        <v/>
      </c>
      <c r="D73" s="289">
        <f>IFERROR(VLOOKUP($B73,'X1'!$C$3:$R$100,11,FALSE),"")</f>
        <v>0</v>
      </c>
      <c r="E73" s="289">
        <f>IFERROR(VLOOKUP($B73,'X2'!$C$3:$T$100,13,FALSE),"")</f>
        <v>0</v>
      </c>
      <c r="F73" s="289">
        <f>IFERROR(VLOOKUP($B73,'X3'!$C$3:$T$100,13,FALSE),"")</f>
        <v>0</v>
      </c>
      <c r="G73" s="289">
        <f>IFERROR(VLOOKUP($B73,'X4'!$C$3:$T$100,13,FALSE),"")</f>
        <v>0</v>
      </c>
      <c r="H73" s="289">
        <f>IFERROR(VLOOKUP(B73,'1'!$C$3:$S$100,13,FALSE),"")</f>
        <v>0</v>
      </c>
      <c r="I73" s="289">
        <f>IFERROR(VLOOKUP(B73,'2'!$C$3:$S$100,13,FALSE),"")</f>
        <v>0</v>
      </c>
      <c r="J73" s="289">
        <f t="shared" ref="J73:S75" ca="1" si="32">IFERROR(VLOOKUP($B73,INDIRECT("'" &amp; J$2 &amp; "'!$C$3:$R$100"),9,FALSE),"")</f>
        <v>0</v>
      </c>
      <c r="K73" s="289">
        <f t="shared" ca="1" si="32"/>
        <v>0</v>
      </c>
      <c r="L73" s="289">
        <f t="shared" ca="1" si="32"/>
        <v>0</v>
      </c>
      <c r="M73" s="289">
        <f t="shared" ca="1" si="32"/>
        <v>0</v>
      </c>
      <c r="N73" s="289">
        <f t="shared" ca="1" si="32"/>
        <v>0</v>
      </c>
      <c r="O73" s="289">
        <f t="shared" ca="1" si="32"/>
        <v>0</v>
      </c>
      <c r="P73" s="289">
        <f t="shared" ca="1" si="32"/>
        <v>0</v>
      </c>
      <c r="Q73" s="289">
        <f t="shared" ca="1" si="32"/>
        <v>0</v>
      </c>
      <c r="R73" s="289">
        <f t="shared" ca="1" si="32"/>
        <v>0</v>
      </c>
      <c r="S73" s="289">
        <f t="shared" ca="1" si="32"/>
        <v>0</v>
      </c>
      <c r="T73" s="289">
        <f t="shared" ref="T73:AC75" ca="1" si="33">IFERROR(VLOOKUP($B73,INDIRECT("'" &amp; T$2 &amp; "'!$C$3:$R$100"),9,FALSE),"")</f>
        <v>0</v>
      </c>
      <c r="U73" s="289">
        <f t="shared" ca="1" si="33"/>
        <v>0</v>
      </c>
      <c r="V73" s="289">
        <f t="shared" ca="1" si="33"/>
        <v>0</v>
      </c>
      <c r="W73" s="289">
        <f t="shared" ca="1" si="33"/>
        <v>0</v>
      </c>
      <c r="X73" s="289">
        <f t="shared" ca="1" si="33"/>
        <v>0</v>
      </c>
      <c r="Y73" s="289">
        <f t="shared" ca="1" si="33"/>
        <v>0</v>
      </c>
      <c r="Z73" s="289">
        <f t="shared" ca="1" si="33"/>
        <v>0</v>
      </c>
      <c r="AA73" s="289">
        <f t="shared" ca="1" si="33"/>
        <v>0</v>
      </c>
      <c r="AB73" s="289">
        <f t="shared" ca="1" si="33"/>
        <v>0</v>
      </c>
      <c r="AC73" s="289">
        <f t="shared" ca="1" si="33"/>
        <v>0</v>
      </c>
      <c r="AD73" s="289">
        <f t="shared" ref="AD73:AQ75" ca="1" si="34">IFERROR(VLOOKUP($B73,INDIRECT("'" &amp; AD$2 &amp; "'!$C$3:$R$100"),9,FALSE),"")</f>
        <v>0</v>
      </c>
      <c r="AE73" s="289">
        <f t="shared" ca="1" si="34"/>
        <v>0</v>
      </c>
      <c r="AF73" s="289">
        <f t="shared" ca="1" si="34"/>
        <v>0</v>
      </c>
      <c r="AG73" s="289">
        <f t="shared" ca="1" si="34"/>
        <v>0</v>
      </c>
      <c r="AH73" s="289">
        <f t="shared" ca="1" si="34"/>
        <v>0</v>
      </c>
      <c r="AI73" s="289">
        <f t="shared" ca="1" si="34"/>
        <v>0</v>
      </c>
      <c r="AJ73" s="289">
        <f t="shared" ca="1" si="34"/>
        <v>0</v>
      </c>
      <c r="AK73" s="289">
        <f t="shared" ca="1" si="34"/>
        <v>0</v>
      </c>
      <c r="AL73" s="289">
        <f t="shared" ca="1" si="34"/>
        <v>0</v>
      </c>
      <c r="AM73" s="289">
        <f t="shared" ca="1" si="34"/>
        <v>0</v>
      </c>
      <c r="AN73" s="289">
        <f t="shared" ca="1" si="34"/>
        <v>0</v>
      </c>
      <c r="AO73" s="289">
        <f t="shared" ca="1" si="34"/>
        <v>0</v>
      </c>
      <c r="AP73" s="289">
        <f t="shared" ca="1" si="34"/>
        <v>0</v>
      </c>
      <c r="AQ73" s="289">
        <f t="shared" ca="1" si="34"/>
        <v>0</v>
      </c>
      <c r="AR73" s="289">
        <f t="shared" ca="1" si="30"/>
        <v>0</v>
      </c>
      <c r="AS73" s="289">
        <f t="shared" ca="1" si="30"/>
        <v>0</v>
      </c>
      <c r="AT73" s="289">
        <f t="shared" ca="1" si="23"/>
        <v>0</v>
      </c>
      <c r="AU73" s="289">
        <f t="shared" ca="1" si="23"/>
        <v>0</v>
      </c>
      <c r="AV73" s="307"/>
      <c r="AW73" s="320">
        <f t="shared" ca="1" si="24"/>
        <v>0</v>
      </c>
      <c r="AX73" s="320" t="e">
        <f t="shared" ca="1" si="8"/>
        <v>#DIV/0!</v>
      </c>
      <c r="AY73" s="320" t="e">
        <f t="shared" ca="1" si="9"/>
        <v>#DIV/0!</v>
      </c>
      <c r="AZ73" s="320" t="e">
        <f t="shared" ca="1" si="31"/>
        <v>#DIV/0!</v>
      </c>
      <c r="BA73" s="307"/>
      <c r="BB73" s="307"/>
      <c r="BC73" s="308" t="str">
        <f ca="1">IFERROR(AO73/#REF!,"")</f>
        <v/>
      </c>
    </row>
    <row r="74" spans="1:73" x14ac:dyDescent="0.35">
      <c r="A74" s="91" t="s">
        <v>21</v>
      </c>
      <c r="B74" s="91" t="s">
        <v>55</v>
      </c>
      <c r="C74" s="372" t="str">
        <f t="shared" si="22"/>
        <v/>
      </c>
      <c r="D74" s="289">
        <f>IFERROR(VLOOKUP($B74,'X1'!$C$3:$R$100,11,FALSE),"")</f>
        <v>0</v>
      </c>
      <c r="E74" s="289">
        <f>IFERROR(VLOOKUP($B74,'X2'!$C$3:$T$100,13,FALSE),"")</f>
        <v>0</v>
      </c>
      <c r="F74" s="289">
        <f>IFERROR(VLOOKUP($B74,'X3'!$C$3:$T$100,13,FALSE),"")</f>
        <v>0</v>
      </c>
      <c r="G74" s="289">
        <f>IFERROR(VLOOKUP($B74,'X4'!$C$3:$T$100,13,FALSE),"")</f>
        <v>0</v>
      </c>
      <c r="H74" s="289">
        <f>IFERROR(VLOOKUP(B74,'1'!$C$3:$S$100,13,FALSE),"")</f>
        <v>0</v>
      </c>
      <c r="I74" s="289">
        <f>IFERROR(VLOOKUP(B74,'2'!$C$3:$S$100,13,FALSE),"")</f>
        <v>0</v>
      </c>
      <c r="J74" s="289">
        <f t="shared" ca="1" si="32"/>
        <v>0</v>
      </c>
      <c r="K74" s="289">
        <f t="shared" ca="1" si="32"/>
        <v>0</v>
      </c>
      <c r="L74" s="289">
        <f t="shared" ca="1" si="32"/>
        <v>0</v>
      </c>
      <c r="M74" s="289">
        <f t="shared" ca="1" si="32"/>
        <v>0</v>
      </c>
      <c r="N74" s="289">
        <f t="shared" ca="1" si="32"/>
        <v>0</v>
      </c>
      <c r="O74" s="289">
        <f t="shared" ca="1" si="32"/>
        <v>0</v>
      </c>
      <c r="P74" s="289">
        <f t="shared" ca="1" si="32"/>
        <v>0</v>
      </c>
      <c r="Q74" s="289">
        <f t="shared" ca="1" si="32"/>
        <v>0</v>
      </c>
      <c r="R74" s="289">
        <f t="shared" ca="1" si="32"/>
        <v>0</v>
      </c>
      <c r="S74" s="289">
        <f t="shared" ca="1" si="32"/>
        <v>0</v>
      </c>
      <c r="T74" s="289">
        <f t="shared" ca="1" si="33"/>
        <v>0</v>
      </c>
      <c r="U74" s="289">
        <f t="shared" ca="1" si="33"/>
        <v>0</v>
      </c>
      <c r="V74" s="289">
        <f t="shared" ca="1" si="33"/>
        <v>0</v>
      </c>
      <c r="W74" s="289">
        <f t="shared" ca="1" si="33"/>
        <v>0</v>
      </c>
      <c r="X74" s="289">
        <f t="shared" ca="1" si="33"/>
        <v>0</v>
      </c>
      <c r="Y74" s="289">
        <f t="shared" ca="1" si="33"/>
        <v>0</v>
      </c>
      <c r="Z74" s="289">
        <f t="shared" ca="1" si="33"/>
        <v>0</v>
      </c>
      <c r="AA74" s="289">
        <f t="shared" ca="1" si="33"/>
        <v>0</v>
      </c>
      <c r="AB74" s="289">
        <f t="shared" ca="1" si="33"/>
        <v>0</v>
      </c>
      <c r="AC74" s="289">
        <f t="shared" ca="1" si="33"/>
        <v>0</v>
      </c>
      <c r="AD74" s="289">
        <f t="shared" ca="1" si="34"/>
        <v>0</v>
      </c>
      <c r="AE74" s="289">
        <f t="shared" ca="1" si="34"/>
        <v>0</v>
      </c>
      <c r="AF74" s="289">
        <f t="shared" ca="1" si="34"/>
        <v>0</v>
      </c>
      <c r="AG74" s="289">
        <f t="shared" ca="1" si="34"/>
        <v>0</v>
      </c>
      <c r="AH74" s="289">
        <f t="shared" ca="1" si="34"/>
        <v>0</v>
      </c>
      <c r="AI74" s="289">
        <f t="shared" ca="1" si="34"/>
        <v>0</v>
      </c>
      <c r="AJ74" s="289">
        <f t="shared" ca="1" si="34"/>
        <v>0</v>
      </c>
      <c r="AK74" s="289">
        <f t="shared" ca="1" si="34"/>
        <v>0</v>
      </c>
      <c r="AL74" s="289">
        <f t="shared" ca="1" si="34"/>
        <v>0</v>
      </c>
      <c r="AM74" s="289">
        <f t="shared" ca="1" si="34"/>
        <v>0</v>
      </c>
      <c r="AN74" s="289">
        <f t="shared" ca="1" si="34"/>
        <v>0</v>
      </c>
      <c r="AO74" s="289">
        <f t="shared" ca="1" si="34"/>
        <v>0</v>
      </c>
      <c r="AP74" s="289">
        <f t="shared" ca="1" si="34"/>
        <v>0</v>
      </c>
      <c r="AQ74" s="289">
        <f t="shared" ca="1" si="34"/>
        <v>0</v>
      </c>
      <c r="AR74" s="289">
        <f t="shared" ca="1" si="30"/>
        <v>0</v>
      </c>
      <c r="AS74" s="289">
        <f t="shared" ca="1" si="30"/>
        <v>0</v>
      </c>
      <c r="AT74" s="289">
        <f t="shared" ca="1" si="23"/>
        <v>0</v>
      </c>
      <c r="AU74" s="289">
        <f t="shared" ca="1" si="23"/>
        <v>0</v>
      </c>
      <c r="AV74" s="307"/>
      <c r="AW74" s="320">
        <f t="shared" ca="1" si="24"/>
        <v>0</v>
      </c>
      <c r="AX74" s="320" t="e">
        <f t="shared" ca="1" si="8"/>
        <v>#DIV/0!</v>
      </c>
      <c r="AY74" s="320" t="e">
        <f t="shared" ca="1" si="9"/>
        <v>#DIV/0!</v>
      </c>
      <c r="AZ74" s="320" t="e">
        <f t="shared" ca="1" si="31"/>
        <v>#DIV/0!</v>
      </c>
      <c r="BA74" s="307"/>
      <c r="BB74" s="307"/>
      <c r="BC74" s="308" t="str">
        <f ca="1">IFERROR(AO74/#REF!,"")</f>
        <v/>
      </c>
    </row>
    <row r="75" spans="1:73" x14ac:dyDescent="0.35">
      <c r="A75" s="91" t="s">
        <v>21</v>
      </c>
      <c r="B75" s="91" t="s">
        <v>32</v>
      </c>
      <c r="C75" s="372">
        <f t="shared" si="22"/>
        <v>-2.3463717463436784E-2</v>
      </c>
      <c r="D75" s="289">
        <f>IFERROR(VLOOKUP($B75,'X1'!$C$3:$R$100,11,FALSE),"")</f>
        <v>1695554</v>
      </c>
      <c r="E75" s="289">
        <f>IFERROR(VLOOKUP($B75,'X2'!$C$3:$T$100,13,FALSE),"")</f>
        <v>1664775</v>
      </c>
      <c r="F75" s="289">
        <f>IFERROR(VLOOKUP($B75,'X3'!$C$3:$T$100,13,FALSE),"")</f>
        <v>1655770</v>
      </c>
      <c r="G75" s="289">
        <f>IFERROR(VLOOKUP($B75,'X4'!$C$3:$T$100,13,FALSE),"")</f>
        <v>1573571</v>
      </c>
      <c r="H75" s="289">
        <f>IFERROR(VLOOKUP(B75,'1'!$C$3:$S$100,13,FALSE),"")</f>
        <v>1454747</v>
      </c>
      <c r="I75" s="289">
        <f>IFERROR(VLOOKUP(B75,'2'!$C$3:$S$100,13,FALSE),"")</f>
        <v>1444035</v>
      </c>
      <c r="J75" s="289">
        <f t="shared" ca="1" si="32"/>
        <v>1432288</v>
      </c>
      <c r="K75" s="289">
        <f t="shared" ca="1" si="32"/>
        <v>1424091</v>
      </c>
      <c r="L75" s="289">
        <f t="shared" ca="1" si="32"/>
        <v>1343391</v>
      </c>
      <c r="M75" s="289">
        <f t="shared" ca="1" si="32"/>
        <v>1337043</v>
      </c>
      <c r="N75" s="289">
        <f t="shared" ca="1" si="32"/>
        <v>1333354</v>
      </c>
      <c r="O75" s="289">
        <f t="shared" ca="1" si="32"/>
        <v>1331815</v>
      </c>
      <c r="P75" s="289">
        <f t="shared" ca="1" si="32"/>
        <v>1319374</v>
      </c>
      <c r="Q75" s="289">
        <f t="shared" ca="1" si="32"/>
        <v>1317002</v>
      </c>
      <c r="R75" s="289">
        <f t="shared" ca="1" si="32"/>
        <v>1311767</v>
      </c>
      <c r="S75" s="289">
        <f t="shared" ca="1" si="32"/>
        <v>1282384</v>
      </c>
      <c r="T75" s="289">
        <f t="shared" ca="1" si="33"/>
        <v>1237591</v>
      </c>
      <c r="U75" s="289">
        <f t="shared" ca="1" si="33"/>
        <v>981783</v>
      </c>
      <c r="V75" s="289">
        <f t="shared" ca="1" si="33"/>
        <v>0</v>
      </c>
      <c r="W75" s="289">
        <f t="shared" ca="1" si="33"/>
        <v>0</v>
      </c>
      <c r="X75" s="289">
        <f t="shared" ca="1" si="33"/>
        <v>0</v>
      </c>
      <c r="Y75" s="289">
        <f t="shared" ca="1" si="33"/>
        <v>0</v>
      </c>
      <c r="Z75" s="289">
        <f t="shared" ca="1" si="33"/>
        <v>0</v>
      </c>
      <c r="AA75" s="289">
        <f t="shared" ca="1" si="33"/>
        <v>0</v>
      </c>
      <c r="AB75" s="289">
        <f t="shared" ca="1" si="33"/>
        <v>0</v>
      </c>
      <c r="AC75" s="289">
        <f t="shared" ca="1" si="33"/>
        <v>0</v>
      </c>
      <c r="AD75" s="289">
        <f t="shared" ca="1" si="34"/>
        <v>0</v>
      </c>
      <c r="AE75" s="289">
        <f t="shared" ca="1" si="34"/>
        <v>0</v>
      </c>
      <c r="AF75" s="289">
        <f t="shared" ca="1" si="34"/>
        <v>0</v>
      </c>
      <c r="AG75" s="289">
        <f t="shared" ca="1" si="34"/>
        <v>0</v>
      </c>
      <c r="AH75" s="289">
        <f t="shared" ca="1" si="34"/>
        <v>0</v>
      </c>
      <c r="AI75" s="289">
        <f t="shared" ca="1" si="34"/>
        <v>0</v>
      </c>
      <c r="AJ75" s="289">
        <f t="shared" ca="1" si="34"/>
        <v>0</v>
      </c>
      <c r="AK75" s="289">
        <f t="shared" ca="1" si="34"/>
        <v>0</v>
      </c>
      <c r="AL75" s="289">
        <f t="shared" ca="1" si="34"/>
        <v>0</v>
      </c>
      <c r="AM75" s="289">
        <f t="shared" ca="1" si="34"/>
        <v>0</v>
      </c>
      <c r="AN75" s="289">
        <f t="shared" ca="1" si="34"/>
        <v>0</v>
      </c>
      <c r="AO75" s="289">
        <f t="shared" ca="1" si="34"/>
        <v>0</v>
      </c>
      <c r="AP75" s="289">
        <f t="shared" ca="1" si="34"/>
        <v>0</v>
      </c>
      <c r="AQ75" s="289">
        <f t="shared" ca="1" si="34"/>
        <v>0</v>
      </c>
      <c r="AR75" s="289">
        <f t="shared" ca="1" si="30"/>
        <v>0</v>
      </c>
      <c r="AS75" s="289">
        <f t="shared" ca="1" si="30"/>
        <v>0</v>
      </c>
      <c r="AT75" s="289">
        <f t="shared" ca="1" si="23"/>
        <v>0</v>
      </c>
      <c r="AU75" s="289">
        <f t="shared" ca="1" si="23"/>
        <v>0</v>
      </c>
      <c r="AV75" s="307"/>
      <c r="AW75" s="320">
        <f t="shared" ca="1" si="24"/>
        <v>0</v>
      </c>
      <c r="AX75" s="320" t="e">
        <f t="shared" ca="1" si="8"/>
        <v>#DIV/0!</v>
      </c>
      <c r="AY75" s="320" t="e">
        <f t="shared" ca="1" si="9"/>
        <v>#DIV/0!</v>
      </c>
      <c r="AZ75" s="320" t="e">
        <f t="shared" ca="1" si="31"/>
        <v>#DIV/0!</v>
      </c>
      <c r="BA75" s="307"/>
      <c r="BB75" s="307"/>
      <c r="BC75" s="308" t="str">
        <f ca="1">IFERROR(AO75/#REF!,"")</f>
        <v/>
      </c>
    </row>
    <row r="76" spans="1:73" ht="15" thickBot="1" x14ac:dyDescent="0.4">
      <c r="A76" s="332"/>
      <c r="B76" s="333" t="s">
        <v>76</v>
      </c>
      <c r="C76" s="333"/>
      <c r="D76" s="334">
        <f>SUM(D4:D75)</f>
        <v>828561639</v>
      </c>
      <c r="E76" s="334">
        <f>SUM(E4:E75)</f>
        <v>885659754</v>
      </c>
      <c r="F76" s="334">
        <f>SUM(F4:F75)</f>
        <v>898201796</v>
      </c>
      <c r="G76" s="334">
        <f>SUM(G4:G75)</f>
        <v>937741694</v>
      </c>
      <c r="H76" s="334">
        <f>SUM(H4:H75)</f>
        <v>940928583</v>
      </c>
      <c r="I76" s="334">
        <f t="shared" ref="I76:AU76" si="35">SUM(I4:I75)</f>
        <v>931848434</v>
      </c>
      <c r="J76" s="334">
        <f t="shared" ca="1" si="35"/>
        <v>914350747</v>
      </c>
      <c r="K76" s="334">
        <f t="shared" ca="1" si="35"/>
        <v>916306086</v>
      </c>
      <c r="L76" s="334">
        <f t="shared" ca="1" si="35"/>
        <v>914125576</v>
      </c>
      <c r="M76" s="334">
        <f t="shared" ca="1" si="35"/>
        <v>911887550</v>
      </c>
      <c r="N76" s="334">
        <f t="shared" ca="1" si="35"/>
        <v>924503198</v>
      </c>
      <c r="O76" s="334">
        <f t="shared" ca="1" si="35"/>
        <v>931311729</v>
      </c>
      <c r="P76" s="334">
        <f t="shared" ca="1" si="35"/>
        <v>934722522</v>
      </c>
      <c r="Q76" s="334">
        <f t="shared" ca="1" si="35"/>
        <v>940237017</v>
      </c>
      <c r="R76" s="334">
        <f t="shared" ca="1" si="35"/>
        <v>943617156</v>
      </c>
      <c r="S76" s="334">
        <f t="shared" ca="1" si="35"/>
        <v>935322058</v>
      </c>
      <c r="T76" s="334">
        <f t="shared" ca="1" si="35"/>
        <v>941331262</v>
      </c>
      <c r="U76" s="334">
        <f t="shared" ca="1" si="35"/>
        <v>949755457</v>
      </c>
      <c r="V76" s="334">
        <f t="shared" ca="1" si="35"/>
        <v>956872461</v>
      </c>
      <c r="W76" s="334">
        <f t="shared" ca="1" si="35"/>
        <v>962503618</v>
      </c>
      <c r="X76" s="334">
        <f t="shared" ca="1" si="35"/>
        <v>969297687</v>
      </c>
      <c r="Y76" s="334">
        <f t="shared" ca="1" si="35"/>
        <v>971085775</v>
      </c>
      <c r="Z76" s="334">
        <f t="shared" ca="1" si="35"/>
        <v>965854613</v>
      </c>
      <c r="AA76" s="334">
        <f t="shared" ca="1" si="35"/>
        <v>973053623</v>
      </c>
      <c r="AB76" s="334">
        <f t="shared" ca="1" si="35"/>
        <v>973282903</v>
      </c>
      <c r="AC76" s="334">
        <f t="shared" ca="1" si="35"/>
        <v>975005451</v>
      </c>
      <c r="AD76" s="334">
        <f t="shared" ca="1" si="35"/>
        <v>971274169</v>
      </c>
      <c r="AE76" s="334">
        <f t="shared" ca="1" si="35"/>
        <v>955419346</v>
      </c>
      <c r="AF76" s="334">
        <f t="shared" ca="1" si="35"/>
        <v>952044575</v>
      </c>
      <c r="AG76" s="334">
        <f t="shared" ca="1" si="35"/>
        <v>955152431</v>
      </c>
      <c r="AH76" s="334">
        <f t="shared" ca="1" si="35"/>
        <v>959309716</v>
      </c>
      <c r="AI76" s="334">
        <f t="shared" ca="1" si="35"/>
        <v>969415303</v>
      </c>
      <c r="AJ76" s="334">
        <f t="shared" ca="1" si="35"/>
        <v>974773864</v>
      </c>
      <c r="AK76" s="334">
        <f t="shared" ca="1" si="35"/>
        <v>979710170</v>
      </c>
      <c r="AL76" s="334">
        <f t="shared" ca="1" si="35"/>
        <v>980461898</v>
      </c>
      <c r="AM76" s="334">
        <f t="shared" ca="1" si="35"/>
        <v>985710460</v>
      </c>
      <c r="AN76" s="334">
        <f t="shared" ca="1" si="35"/>
        <v>990717875</v>
      </c>
      <c r="AO76" s="334">
        <f t="shared" ca="1" si="35"/>
        <v>998413032</v>
      </c>
      <c r="AP76" s="334">
        <f t="shared" ca="1" si="35"/>
        <v>979571767</v>
      </c>
      <c r="AQ76" s="334">
        <f t="shared" ca="1" si="35"/>
        <v>990948054</v>
      </c>
      <c r="AR76" s="334">
        <f t="shared" ca="1" si="35"/>
        <v>982039277</v>
      </c>
      <c r="AS76" s="334">
        <f t="shared" ca="1" si="35"/>
        <v>985676745</v>
      </c>
      <c r="AT76" s="334">
        <f t="shared" ca="1" si="35"/>
        <v>990812421</v>
      </c>
      <c r="AU76" s="334">
        <f t="shared" ca="1" si="35"/>
        <v>995983731</v>
      </c>
      <c r="AV76" s="386"/>
      <c r="AZ76" s="320">
        <f t="shared" ca="1" si="31"/>
        <v>2.7406652151848787E-2</v>
      </c>
    </row>
    <row r="77" spans="1:73" ht="15" thickTop="1" x14ac:dyDescent="0.35"/>
    <row r="78" spans="1:73" x14ac:dyDescent="0.35">
      <c r="BL78" s="296"/>
      <c r="BM78" s="296"/>
      <c r="BN78" s="297"/>
    </row>
    <row r="79" spans="1:73" ht="18.5" x14ac:dyDescent="0.45"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4"/>
      <c r="AB79" s="294"/>
      <c r="AC79" s="294"/>
      <c r="AD79" s="294"/>
      <c r="AE79" s="294"/>
      <c r="AF79" s="294"/>
      <c r="AG79" s="294"/>
      <c r="AH79" s="294"/>
      <c r="AI79" s="294"/>
      <c r="AJ79" s="294"/>
      <c r="AK79" s="294"/>
      <c r="AL79" s="294"/>
      <c r="AM79" s="294"/>
      <c r="AN79" s="294"/>
      <c r="BL79" s="296"/>
      <c r="BM79" s="298"/>
      <c r="BN79" s="298"/>
      <c r="BO79" s="301"/>
      <c r="BP79" s="300"/>
    </row>
    <row r="80" spans="1:73" ht="18.5" x14ac:dyDescent="0.45">
      <c r="H80" s="295">
        <v>21</v>
      </c>
      <c r="I80" s="295">
        <f>H80+3</f>
        <v>24</v>
      </c>
      <c r="J80" s="295">
        <f t="shared" ref="J80:M80" si="36">I80+3</f>
        <v>27</v>
      </c>
      <c r="K80" s="295">
        <f t="shared" si="36"/>
        <v>30</v>
      </c>
      <c r="L80" s="295">
        <f t="shared" si="36"/>
        <v>33</v>
      </c>
      <c r="M80" s="295">
        <f t="shared" si="36"/>
        <v>36</v>
      </c>
      <c r="N80" s="295"/>
      <c r="O80" s="295"/>
      <c r="P80" s="295"/>
      <c r="Q80" s="295"/>
      <c r="R80" s="295"/>
      <c r="S80" s="295"/>
      <c r="T80" s="295"/>
      <c r="U80" s="295"/>
      <c r="V80" s="295"/>
      <c r="W80" s="295"/>
      <c r="X80" s="295"/>
      <c r="Y80" s="295"/>
      <c r="Z80" s="295"/>
      <c r="AA80" s="295"/>
      <c r="AB80" s="295"/>
      <c r="AC80" s="295"/>
      <c r="AD80" s="295"/>
      <c r="AE80" s="295"/>
      <c r="AF80" s="295"/>
      <c r="AG80" s="295"/>
      <c r="AH80" s="295"/>
      <c r="AI80" s="295"/>
      <c r="AJ80" s="295"/>
      <c r="AK80" s="295"/>
      <c r="AL80" s="295"/>
      <c r="AM80" s="295"/>
      <c r="AN80" s="295"/>
      <c r="BL80" s="296"/>
      <c r="BM80" s="302"/>
      <c r="BN80" s="298"/>
      <c r="BO80" s="298"/>
      <c r="BP80" s="299"/>
      <c r="BQ80" s="303"/>
      <c r="BR80" s="298"/>
      <c r="BS80" s="298"/>
      <c r="BT80" s="304"/>
      <c r="BU80" s="305"/>
    </row>
    <row r="81" spans="1:73" ht="18.5" x14ac:dyDescent="0.45">
      <c r="A81" s="321" t="s">
        <v>77</v>
      </c>
      <c r="B81" s="321" t="s">
        <v>91</v>
      </c>
      <c r="C81" s="321"/>
      <c r="D81" s="321"/>
      <c r="E81" s="321"/>
      <c r="F81" s="321"/>
      <c r="G81" s="321"/>
      <c r="H81" s="321">
        <v>45170</v>
      </c>
      <c r="I81" s="321">
        <v>45261</v>
      </c>
      <c r="J81" s="321">
        <v>45352</v>
      </c>
      <c r="K81" s="321">
        <v>45444</v>
      </c>
      <c r="L81" s="321">
        <v>45536</v>
      </c>
      <c r="M81" s="321">
        <v>45627</v>
      </c>
      <c r="N81" s="321" t="s">
        <v>79</v>
      </c>
      <c r="O81" s="321" t="s">
        <v>92</v>
      </c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93"/>
      <c r="AB81" s="293"/>
      <c r="AC81" s="293"/>
      <c r="AD81" s="293"/>
      <c r="AE81" s="293"/>
      <c r="AF81" s="293"/>
      <c r="AG81" s="293"/>
      <c r="AH81" s="293"/>
      <c r="AI81" s="293"/>
      <c r="AJ81" s="293"/>
      <c r="AK81" s="293"/>
      <c r="AL81" s="293"/>
      <c r="AM81" s="293"/>
      <c r="AN81" s="293"/>
      <c r="BL81" s="296"/>
      <c r="BM81" s="302"/>
      <c r="BN81" s="298"/>
      <c r="BO81" s="298"/>
      <c r="BP81" s="304"/>
      <c r="BQ81" s="305"/>
      <c r="BR81" s="298"/>
      <c r="BS81" s="298"/>
      <c r="BT81" s="304"/>
      <c r="BU81" s="305"/>
    </row>
    <row r="82" spans="1:73" ht="18.5" x14ac:dyDescent="0.45">
      <c r="A82" s="91">
        <v>1</v>
      </c>
      <c r="B82" s="91" t="s">
        <v>9</v>
      </c>
      <c r="C82" s="86"/>
      <c r="D82" s="86"/>
      <c r="E82" s="86"/>
      <c r="F82" s="86"/>
      <c r="G82" s="86"/>
      <c r="H82" s="322">
        <f t="shared" ref="H82:M91" ca="1" si="37">VLOOKUP($B82,$B$2:$AQ$76,H$80,FALSE)/10^7</f>
        <v>27.390363799999999</v>
      </c>
      <c r="I82" s="322">
        <f t="shared" ca="1" si="37"/>
        <v>26.926863999999998</v>
      </c>
      <c r="J82" s="322">
        <f t="shared" ca="1" si="37"/>
        <v>25.792328099999999</v>
      </c>
      <c r="K82" s="322">
        <f t="shared" ca="1" si="37"/>
        <v>22.646739</v>
      </c>
      <c r="L82" s="322">
        <f t="shared" ca="1" si="37"/>
        <v>22.868331099999999</v>
      </c>
      <c r="M82" s="322">
        <f t="shared" ca="1" si="37"/>
        <v>23.203401800000002</v>
      </c>
      <c r="N82" s="323">
        <f t="shared" ref="N82:N102" ca="1" si="38">M82/$M$104</f>
        <v>0.23683945018147562</v>
      </c>
      <c r="O82" s="323">
        <f t="shared" ref="O82:O102" ca="1" si="39">M82/H82-1</f>
        <v>-0.15286259177032169</v>
      </c>
      <c r="P82" s="292">
        <f ca="1">M82/J82-1</f>
        <v>-0.10037582842318127</v>
      </c>
      <c r="BL82" s="296"/>
      <c r="BM82" s="302"/>
      <c r="BN82" s="298"/>
      <c r="BO82" s="298"/>
      <c r="BP82" s="304"/>
      <c r="BQ82" s="305"/>
      <c r="BR82" s="298"/>
      <c r="BS82" s="298"/>
      <c r="BT82" s="304"/>
      <c r="BU82" s="305"/>
    </row>
    <row r="83" spans="1:73" ht="18.5" x14ac:dyDescent="0.45">
      <c r="A83" s="91">
        <v>2</v>
      </c>
      <c r="B83" s="91" t="s">
        <v>16</v>
      </c>
      <c r="C83" s="86"/>
      <c r="D83" s="86"/>
      <c r="E83" s="86"/>
      <c r="F83" s="86"/>
      <c r="G83" s="86"/>
      <c r="H83" s="322">
        <f t="shared" ca="1" si="37"/>
        <v>8.2585035999999992</v>
      </c>
      <c r="I83" s="322">
        <f t="shared" ca="1" si="37"/>
        <v>8.5726394999999993</v>
      </c>
      <c r="J83" s="322">
        <f t="shared" ca="1" si="37"/>
        <v>9.1480844000000001</v>
      </c>
      <c r="K83" s="322">
        <f t="shared" ca="1" si="37"/>
        <v>9.3535910999999992</v>
      </c>
      <c r="L83" s="322">
        <f t="shared" ca="1" si="37"/>
        <v>9.5411795999999995</v>
      </c>
      <c r="M83" s="322">
        <f t="shared" ca="1" si="37"/>
        <v>9.6681921000000006</v>
      </c>
      <c r="N83" s="323">
        <f t="shared" ca="1" si="38"/>
        <v>9.8684206779235534E-2</v>
      </c>
      <c r="O83" s="323">
        <f t="shared" ca="1" si="39"/>
        <v>0.17069539086960028</v>
      </c>
      <c r="P83" s="292">
        <f t="shared" ref="P83:P102" ca="1" si="40">M83/J83-1</f>
        <v>5.6854274322174048E-2</v>
      </c>
      <c r="BL83" s="296"/>
      <c r="BM83" s="302"/>
      <c r="BN83" s="298"/>
      <c r="BO83" s="298"/>
      <c r="BP83" s="299"/>
      <c r="BQ83" s="303"/>
      <c r="BR83" s="298"/>
      <c r="BS83" s="298"/>
      <c r="BT83" s="299"/>
      <c r="BU83" s="303"/>
    </row>
    <row r="84" spans="1:73" ht="18.5" x14ac:dyDescent="0.45">
      <c r="A84" s="91">
        <v>3</v>
      </c>
      <c r="B84" s="91" t="s">
        <v>28</v>
      </c>
      <c r="C84" s="86"/>
      <c r="D84" s="86"/>
      <c r="E84" s="86"/>
      <c r="F84" s="86"/>
      <c r="G84" s="86"/>
      <c r="H84" s="322">
        <f t="shared" ca="1" si="37"/>
        <v>5.0134669000000001</v>
      </c>
      <c r="I84" s="322">
        <f t="shared" ca="1" si="37"/>
        <v>5.1486042999999997</v>
      </c>
      <c r="J84" s="322">
        <f t="shared" ca="1" si="37"/>
        <v>5.3029563</v>
      </c>
      <c r="K84" s="322">
        <f t="shared" ca="1" si="37"/>
        <v>5.4004327999999999</v>
      </c>
      <c r="L84" s="322">
        <f t="shared" ca="1" si="37"/>
        <v>5.4364252000000004</v>
      </c>
      <c r="M84" s="322">
        <f t="shared" ca="1" si="37"/>
        <v>5.5157257</v>
      </c>
      <c r="N84" s="323">
        <f t="shared" ca="1" si="38"/>
        <v>5.6299565615410524E-2</v>
      </c>
      <c r="O84" s="323">
        <f t="shared" ca="1" si="39"/>
        <v>0.10018193198802217</v>
      </c>
      <c r="P84" s="292">
        <f t="shared" ca="1" si="40"/>
        <v>4.0122789622083044E-2</v>
      </c>
      <c r="BL84" s="296"/>
      <c r="BM84" s="296"/>
      <c r="BN84" s="306"/>
      <c r="BO84" s="306"/>
      <c r="BP84" s="306"/>
      <c r="BQ84" s="303"/>
      <c r="BR84" s="306"/>
      <c r="BS84" s="306"/>
      <c r="BT84" s="306"/>
      <c r="BU84" s="303"/>
    </row>
    <row r="85" spans="1:73" x14ac:dyDescent="0.35">
      <c r="A85" s="91">
        <v>4</v>
      </c>
      <c r="B85" s="91" t="s">
        <v>23</v>
      </c>
      <c r="C85" s="86"/>
      <c r="D85" s="86"/>
      <c r="E85" s="86"/>
      <c r="F85" s="86"/>
      <c r="G85" s="86"/>
      <c r="H85" s="322">
        <f t="shared" ca="1" si="37"/>
        <v>5.1324626000000002</v>
      </c>
      <c r="I85" s="322">
        <f t="shared" ca="1" si="37"/>
        <v>5.2478964000000001</v>
      </c>
      <c r="J85" s="322">
        <f t="shared" ca="1" si="37"/>
        <v>5.4222425000000003</v>
      </c>
      <c r="K85" s="322">
        <f t="shared" ca="1" si="37"/>
        <v>5.7060995999999999</v>
      </c>
      <c r="L85" s="322">
        <f t="shared" ca="1" si="37"/>
        <v>5.7385960000000003</v>
      </c>
      <c r="M85" s="322">
        <f t="shared" ca="1" si="37"/>
        <v>5.7401698000000003</v>
      </c>
      <c r="N85" s="323">
        <f t="shared" ca="1" si="38"/>
        <v>5.8590489062699022E-2</v>
      </c>
      <c r="O85" s="323">
        <f t="shared" ca="1" si="39"/>
        <v>0.11840460366920169</v>
      </c>
      <c r="P85" s="292">
        <f t="shared" ca="1" si="40"/>
        <v>5.8633913920301373E-2</v>
      </c>
      <c r="BL85" s="296"/>
      <c r="BM85" s="296"/>
    </row>
    <row r="86" spans="1:73" x14ac:dyDescent="0.35">
      <c r="A86" s="91">
        <v>5</v>
      </c>
      <c r="B86" s="91" t="s">
        <v>7</v>
      </c>
      <c r="C86" s="86"/>
      <c r="D86" s="86"/>
      <c r="E86" s="86"/>
      <c r="F86" s="86"/>
      <c r="G86" s="86"/>
      <c r="H86" s="322">
        <f t="shared" ca="1" si="37"/>
        <v>5.0744860000000003</v>
      </c>
      <c r="I86" s="322">
        <f t="shared" ca="1" si="37"/>
        <v>5.1038404999999996</v>
      </c>
      <c r="J86" s="322">
        <f t="shared" ca="1" si="37"/>
        <v>5.1919168000000004</v>
      </c>
      <c r="K86" s="322">
        <f t="shared" ca="1" si="37"/>
        <v>5.3330796999999999</v>
      </c>
      <c r="L86" s="322">
        <f t="shared" ca="1" si="37"/>
        <v>5.4675098999999996</v>
      </c>
      <c r="M86" s="322">
        <f t="shared" ca="1" si="37"/>
        <v>5.6396005000000002</v>
      </c>
      <c r="N86" s="323">
        <f t="shared" ca="1" si="38"/>
        <v>5.7563968127430996E-2</v>
      </c>
      <c r="O86" s="323">
        <f t="shared" ca="1" si="39"/>
        <v>0.11136388985997803</v>
      </c>
      <c r="P86" s="292">
        <f t="shared" ca="1" si="40"/>
        <v>8.6227055872698077E-2</v>
      </c>
    </row>
    <row r="87" spans="1:73" x14ac:dyDescent="0.35">
      <c r="A87" s="91">
        <v>6</v>
      </c>
      <c r="B87" s="91" t="s">
        <v>27</v>
      </c>
      <c r="C87" s="86"/>
      <c r="D87" s="86"/>
      <c r="E87" s="86"/>
      <c r="F87" s="86"/>
      <c r="G87" s="86"/>
      <c r="H87" s="322">
        <f t="shared" ca="1" si="37"/>
        <v>4.0691768000000001</v>
      </c>
      <c r="I87" s="322">
        <f t="shared" ca="1" si="37"/>
        <v>4.1690011</v>
      </c>
      <c r="J87" s="322">
        <f t="shared" ca="1" si="37"/>
        <v>4.0614670000000004</v>
      </c>
      <c r="K87" s="322">
        <f t="shared" ca="1" si="37"/>
        <v>4.0290692000000004</v>
      </c>
      <c r="L87" s="322">
        <f t="shared" ca="1" si="37"/>
        <v>4.0080989999999996</v>
      </c>
      <c r="M87" s="322">
        <f t="shared" ca="1" si="37"/>
        <v>4.0564087000000004</v>
      </c>
      <c r="N87" s="323">
        <f t="shared" ca="1" si="38"/>
        <v>4.1404170582408063E-2</v>
      </c>
      <c r="O87" s="323">
        <f t="shared" ca="1" si="39"/>
        <v>-3.1377599518408461E-3</v>
      </c>
      <c r="P87" s="292">
        <f t="shared" ca="1" si="40"/>
        <v>-1.2454366858083432E-3</v>
      </c>
    </row>
    <row r="88" spans="1:73" x14ac:dyDescent="0.35">
      <c r="A88" s="91">
        <v>7</v>
      </c>
      <c r="B88" s="91" t="s">
        <v>11</v>
      </c>
      <c r="C88" s="86"/>
      <c r="D88" s="86"/>
      <c r="E88" s="86"/>
      <c r="F88" s="86"/>
      <c r="G88" s="86"/>
      <c r="H88" s="322">
        <f t="shared" ca="1" si="37"/>
        <v>3.0241706000000002</v>
      </c>
      <c r="I88" s="322">
        <f t="shared" ca="1" si="37"/>
        <v>3.1603498000000001</v>
      </c>
      <c r="J88" s="322">
        <f t="shared" ca="1" si="37"/>
        <v>3.1631497</v>
      </c>
      <c r="K88" s="322">
        <f t="shared" ca="1" si="37"/>
        <v>3.4454156</v>
      </c>
      <c r="L88" s="322">
        <f t="shared" ca="1" si="37"/>
        <v>3.4648677999999999</v>
      </c>
      <c r="M88" s="322">
        <f t="shared" ca="1" si="37"/>
        <v>3.6163343999999999</v>
      </c>
      <c r="N88" s="323">
        <f t="shared" ca="1" si="38"/>
        <v>3.6912288049434049E-2</v>
      </c>
      <c r="O88" s="323">
        <f t="shared" ca="1" si="39"/>
        <v>0.19581031572755836</v>
      </c>
      <c r="P88" s="292">
        <f t="shared" ca="1" si="40"/>
        <v>0.14327007665808544</v>
      </c>
    </row>
    <row r="89" spans="1:73" x14ac:dyDescent="0.35">
      <c r="A89" s="91">
        <v>8</v>
      </c>
      <c r="B89" s="91" t="s">
        <v>35</v>
      </c>
      <c r="C89" s="86"/>
      <c r="D89" s="86"/>
      <c r="E89" s="86"/>
      <c r="F89" s="86"/>
      <c r="G89" s="86"/>
      <c r="H89" s="322">
        <f t="shared" ca="1" si="37"/>
        <v>4.7125002</v>
      </c>
      <c r="I89" s="322">
        <f t="shared" ca="1" si="37"/>
        <v>4.9233970999999999</v>
      </c>
      <c r="J89" s="322">
        <f t="shared" ca="1" si="37"/>
        <v>4.9643402999999999</v>
      </c>
      <c r="K89" s="322">
        <f t="shared" ca="1" si="37"/>
        <v>4.7055119999999997</v>
      </c>
      <c r="L89" s="322">
        <f t="shared" ca="1" si="37"/>
        <v>4.5315703000000003</v>
      </c>
      <c r="M89" s="322">
        <f t="shared" ca="1" si="37"/>
        <v>4.4779517000000002</v>
      </c>
      <c r="N89" s="323">
        <f t="shared" ca="1" si="38"/>
        <v>4.5706902277027499E-2</v>
      </c>
      <c r="O89" s="323">
        <f t="shared" ca="1" si="39"/>
        <v>-4.977156287441642E-2</v>
      </c>
      <c r="P89" s="292">
        <f t="shared" ca="1" si="40"/>
        <v>-9.7976482393843933E-2</v>
      </c>
    </row>
    <row r="90" spans="1:73" x14ac:dyDescent="0.35">
      <c r="A90" s="91">
        <v>9</v>
      </c>
      <c r="B90" s="91" t="s">
        <v>13</v>
      </c>
      <c r="C90" s="86"/>
      <c r="D90" s="86"/>
      <c r="E90" s="86"/>
      <c r="F90" s="86"/>
      <c r="G90" s="86"/>
      <c r="H90" s="322">
        <f t="shared" ca="1" si="37"/>
        <v>2.8291903</v>
      </c>
      <c r="I90" s="322">
        <f t="shared" ca="1" si="37"/>
        <v>2.940766</v>
      </c>
      <c r="J90" s="322">
        <f t="shared" ca="1" si="37"/>
        <v>3.0641864000000001</v>
      </c>
      <c r="K90" s="322">
        <f t="shared" ca="1" si="37"/>
        <v>3.2424605</v>
      </c>
      <c r="L90" s="322">
        <f t="shared" ca="1" si="37"/>
        <v>3.4269935999999999</v>
      </c>
      <c r="M90" s="322">
        <f t="shared" ca="1" si="37"/>
        <v>3.4427656</v>
      </c>
      <c r="N90" s="323">
        <f t="shared" ca="1" si="38"/>
        <v>3.5140653893589772E-2</v>
      </c>
      <c r="O90" s="323">
        <f t="shared" ca="1" si="39"/>
        <v>0.21687311030297263</v>
      </c>
      <c r="P90" s="292">
        <f t="shared" ca="1" si="40"/>
        <v>0.1235496639499476</v>
      </c>
    </row>
    <row r="91" spans="1:73" x14ac:dyDescent="0.35">
      <c r="A91" s="91">
        <v>10</v>
      </c>
      <c r="B91" s="91" t="s">
        <v>31</v>
      </c>
      <c r="C91" s="86"/>
      <c r="D91" s="86"/>
      <c r="E91" s="86"/>
      <c r="F91" s="86"/>
      <c r="G91" s="86"/>
      <c r="H91" s="322">
        <f t="shared" ca="1" si="37"/>
        <v>3.1414437999999998</v>
      </c>
      <c r="I91" s="322">
        <f t="shared" ca="1" si="37"/>
        <v>3.2286910999999998</v>
      </c>
      <c r="J91" s="322">
        <f t="shared" ca="1" si="37"/>
        <v>3.3151076000000002</v>
      </c>
      <c r="K91" s="322">
        <f t="shared" ca="1" si="37"/>
        <v>3.2155600999999998</v>
      </c>
      <c r="L91" s="322">
        <f t="shared" ca="1" si="37"/>
        <v>3.2269733999999999</v>
      </c>
      <c r="M91" s="322">
        <f t="shared" ca="1" si="37"/>
        <v>3.2356053</v>
      </c>
      <c r="N91" s="323">
        <f t="shared" ca="1" si="38"/>
        <v>3.302614792699355E-2</v>
      </c>
      <c r="O91" s="323">
        <f t="shared" ca="1" si="39"/>
        <v>2.9973956560992887E-2</v>
      </c>
      <c r="P91" s="292">
        <f t="shared" ca="1" si="40"/>
        <v>-2.3981815854182242E-2</v>
      </c>
    </row>
    <row r="92" spans="1:73" x14ac:dyDescent="0.35">
      <c r="A92" s="91">
        <v>11</v>
      </c>
      <c r="B92" s="91" t="s">
        <v>10</v>
      </c>
      <c r="C92" s="86"/>
      <c r="D92" s="86"/>
      <c r="E92" s="86"/>
      <c r="F92" s="86"/>
      <c r="G92" s="86"/>
      <c r="H92" s="322">
        <f t="shared" ref="H92:M101" ca="1" si="41">VLOOKUP($B92,$B$2:$AQ$76,H$80,FALSE)/10^7</f>
        <v>3.2750632999999998</v>
      </c>
      <c r="I92" s="322">
        <f t="shared" ca="1" si="41"/>
        <v>3.2592862</v>
      </c>
      <c r="J92" s="322">
        <f t="shared" ca="1" si="41"/>
        <v>3.2606519999999999</v>
      </c>
      <c r="K92" s="322">
        <f t="shared" ca="1" si="41"/>
        <v>3.2481406000000002</v>
      </c>
      <c r="L92" s="322">
        <f t="shared" ca="1" si="41"/>
        <v>3.2311394999999998</v>
      </c>
      <c r="M92" s="322">
        <f t="shared" ca="1" si="41"/>
        <v>3.2064590000000002</v>
      </c>
      <c r="N92" s="323">
        <f t="shared" ca="1" si="38"/>
        <v>3.2728648718630737E-2</v>
      </c>
      <c r="O92" s="323">
        <f t="shared" ca="1" si="39"/>
        <v>-2.094747298472055E-2</v>
      </c>
      <c r="P92" s="292">
        <f t="shared" ca="1" si="40"/>
        <v>-1.6620295572787214E-2</v>
      </c>
    </row>
    <row r="93" spans="1:73" x14ac:dyDescent="0.35">
      <c r="A93" s="314">
        <v>12</v>
      </c>
      <c r="B93" s="112" t="s">
        <v>69</v>
      </c>
      <c r="C93" s="368"/>
      <c r="D93" s="368"/>
      <c r="E93" s="368"/>
      <c r="F93" s="368"/>
      <c r="G93" s="368"/>
      <c r="H93" s="322">
        <f t="shared" ca="1" si="41"/>
        <v>3.7946</v>
      </c>
      <c r="I93" s="322">
        <f t="shared" ca="1" si="41"/>
        <v>3.8194740999999999</v>
      </c>
      <c r="J93" s="322">
        <f t="shared" ca="1" si="41"/>
        <v>3.218642</v>
      </c>
      <c r="K93" s="322">
        <f t="shared" ca="1" si="41"/>
        <v>3.2303761999999998</v>
      </c>
      <c r="L93" s="322">
        <f t="shared" ca="1" si="41"/>
        <v>3.2299494000000002</v>
      </c>
      <c r="M93" s="322">
        <f t="shared" ca="1" si="41"/>
        <v>3.2264225</v>
      </c>
      <c r="N93" s="323">
        <f t="shared" ca="1" si="38"/>
        <v>3.2932418166078649E-2</v>
      </c>
      <c r="O93" s="323">
        <f t="shared" ca="1" si="39"/>
        <v>-0.14973317345701787</v>
      </c>
      <c r="P93" s="292">
        <f t="shared" ca="1" si="40"/>
        <v>2.4173238278752951E-3</v>
      </c>
    </row>
    <row r="94" spans="1:73" x14ac:dyDescent="0.35">
      <c r="A94" s="91">
        <v>13</v>
      </c>
      <c r="B94" s="91" t="s">
        <v>49</v>
      </c>
      <c r="C94" s="86"/>
      <c r="D94" s="86"/>
      <c r="E94" s="86"/>
      <c r="F94" s="86"/>
      <c r="G94" s="86"/>
      <c r="H94" s="322">
        <f t="shared" ca="1" si="41"/>
        <v>2.8360519000000002</v>
      </c>
      <c r="I94" s="322">
        <f t="shared" ca="1" si="41"/>
        <v>2.8431598999999999</v>
      </c>
      <c r="J94" s="322">
        <f t="shared" ca="1" si="41"/>
        <v>2.9438355</v>
      </c>
      <c r="K94" s="322">
        <f t="shared" ca="1" si="41"/>
        <v>2.9324324000000002</v>
      </c>
      <c r="L94" s="322">
        <f t="shared" ca="1" si="41"/>
        <v>2.9265688000000001</v>
      </c>
      <c r="M94" s="322">
        <f t="shared" ca="1" si="41"/>
        <v>2.8707297000000001</v>
      </c>
      <c r="N94" s="323">
        <f t="shared" ca="1" si="38"/>
        <v>2.9301826069642618E-2</v>
      </c>
      <c r="O94" s="323">
        <f t="shared" ca="1" si="39"/>
        <v>1.2227491323413275E-2</v>
      </c>
      <c r="P94" s="292">
        <f t="shared" ca="1" si="40"/>
        <v>-2.4833520758887562E-2</v>
      </c>
    </row>
    <row r="95" spans="1:73" x14ac:dyDescent="0.35">
      <c r="A95" s="99">
        <v>14</v>
      </c>
      <c r="B95" s="99" t="s">
        <v>66</v>
      </c>
      <c r="C95" s="369"/>
      <c r="D95" s="369"/>
      <c r="E95" s="369"/>
      <c r="F95" s="369"/>
      <c r="G95" s="369"/>
      <c r="H95" s="322">
        <f t="shared" ca="1" si="41"/>
        <v>0.97199199999999997</v>
      </c>
      <c r="I95" s="322">
        <f t="shared" ca="1" si="41"/>
        <v>1.0860552999999999</v>
      </c>
      <c r="J95" s="322">
        <f t="shared" ca="1" si="41"/>
        <v>1.2668915999999999</v>
      </c>
      <c r="K95" s="322">
        <f t="shared" ca="1" si="41"/>
        <v>1.3695959</v>
      </c>
      <c r="L95" s="322">
        <f t="shared" ca="1" si="41"/>
        <v>1.5412516999999999</v>
      </c>
      <c r="M95" s="322">
        <f t="shared" ca="1" si="41"/>
        <v>1.7469059</v>
      </c>
      <c r="N95" s="323">
        <f t="shared" ca="1" si="38"/>
        <v>1.7830843789240238E-2</v>
      </c>
      <c r="O95" s="323">
        <f t="shared" ca="1" si="39"/>
        <v>0.79724308430522073</v>
      </c>
      <c r="P95" s="292">
        <f t="shared" ca="1" si="40"/>
        <v>0.37889137476323964</v>
      </c>
    </row>
    <row r="96" spans="1:73" x14ac:dyDescent="0.35">
      <c r="A96" s="91">
        <v>15</v>
      </c>
      <c r="B96" s="91" t="s">
        <v>37</v>
      </c>
      <c r="C96" s="86"/>
      <c r="D96" s="86"/>
      <c r="E96" s="86"/>
      <c r="F96" s="86"/>
      <c r="G96" s="86"/>
      <c r="H96" s="322">
        <f t="shared" ca="1" si="41"/>
        <v>1.6460769</v>
      </c>
      <c r="I96" s="322">
        <f t="shared" ca="1" si="41"/>
        <v>1.7030045</v>
      </c>
      <c r="J96" s="322">
        <f t="shared" ca="1" si="41"/>
        <v>1.7847006999999999</v>
      </c>
      <c r="K96" s="322">
        <f t="shared" ca="1" si="41"/>
        <v>1.8600057000000001</v>
      </c>
      <c r="L96" s="322">
        <f t="shared" ca="1" si="41"/>
        <v>1.8163069000000001</v>
      </c>
      <c r="M96" s="322">
        <f t="shared" ca="1" si="41"/>
        <v>1.8761988000000001</v>
      </c>
      <c r="N96" s="323">
        <f t="shared" ca="1" si="38"/>
        <v>1.9150549391561383E-2</v>
      </c>
      <c r="O96" s="323">
        <f t="shared" ca="1" si="39"/>
        <v>0.13980021225010808</v>
      </c>
      <c r="P96" s="292">
        <f t="shared" ca="1" si="40"/>
        <v>5.126803614746156E-2</v>
      </c>
    </row>
    <row r="97" spans="1:16" x14ac:dyDescent="0.35">
      <c r="A97" s="113">
        <v>16</v>
      </c>
      <c r="B97" s="113" t="s">
        <v>40</v>
      </c>
      <c r="C97" s="108"/>
      <c r="D97" s="108"/>
      <c r="E97" s="108"/>
      <c r="F97" s="108"/>
      <c r="G97" s="108"/>
      <c r="H97" s="322">
        <f t="shared" ca="1" si="41"/>
        <v>1.3377060000000001</v>
      </c>
      <c r="I97" s="322">
        <f t="shared" ca="1" si="41"/>
        <v>1.3572986</v>
      </c>
      <c r="J97" s="322">
        <f t="shared" ca="1" si="41"/>
        <v>1.3897124999999999</v>
      </c>
      <c r="K97" s="322">
        <f t="shared" ca="1" si="41"/>
        <v>1.3567180999999999</v>
      </c>
      <c r="L97" s="322">
        <f t="shared" ca="1" si="41"/>
        <v>1.3586800999999999</v>
      </c>
      <c r="M97" s="322">
        <f t="shared" ca="1" si="41"/>
        <v>1.3808104999999999</v>
      </c>
      <c r="N97" s="323">
        <f t="shared" ca="1" si="38"/>
        <v>1.4094071310906162E-2</v>
      </c>
      <c r="O97" s="323">
        <f t="shared" ca="1" si="39"/>
        <v>3.2222700653207648E-2</v>
      </c>
      <c r="P97" s="292">
        <f t="shared" ca="1" si="40"/>
        <v>-6.4056414546174167E-3</v>
      </c>
    </row>
    <row r="98" spans="1:16" x14ac:dyDescent="0.35">
      <c r="A98" s="91">
        <v>17</v>
      </c>
      <c r="B98" s="91" t="s">
        <v>20</v>
      </c>
      <c r="C98" s="86"/>
      <c r="D98" s="86"/>
      <c r="E98" s="86"/>
      <c r="F98" s="86"/>
      <c r="G98" s="86"/>
      <c r="H98" s="322">
        <f t="shared" ca="1" si="41"/>
        <v>1.3060322</v>
      </c>
      <c r="I98" s="322">
        <f t="shared" ca="1" si="41"/>
        <v>1.3044574</v>
      </c>
      <c r="J98" s="322">
        <f t="shared" ca="1" si="41"/>
        <v>1.3233925</v>
      </c>
      <c r="K98" s="322">
        <f t="shared" ca="1" si="41"/>
        <v>1.3348511000000001</v>
      </c>
      <c r="L98" s="322">
        <f t="shared" ca="1" si="41"/>
        <v>1.3573682</v>
      </c>
      <c r="M98" s="322">
        <f t="shared" ca="1" si="41"/>
        <v>1.3691401999999999</v>
      </c>
      <c r="N98" s="323">
        <f t="shared" ca="1" si="38"/>
        <v>1.3974951387919142E-2</v>
      </c>
      <c r="O98" s="323">
        <f t="shared" ca="1" si="39"/>
        <v>4.8320401288727721E-2</v>
      </c>
      <c r="P98" s="292">
        <f t="shared" ca="1" si="40"/>
        <v>3.4568504808664136E-2</v>
      </c>
    </row>
    <row r="99" spans="1:16" s="311" customFormat="1" x14ac:dyDescent="0.35">
      <c r="A99" s="91">
        <v>18</v>
      </c>
      <c r="B99" s="91" t="s">
        <v>51</v>
      </c>
      <c r="C99" s="86"/>
      <c r="D99" s="86"/>
      <c r="E99" s="86"/>
      <c r="F99" s="86"/>
      <c r="G99" s="86"/>
      <c r="H99" s="322">
        <f t="shared" ca="1" si="41"/>
        <v>1.2526098999999999</v>
      </c>
      <c r="I99" s="322">
        <f t="shared" ca="1" si="41"/>
        <v>1.2486111</v>
      </c>
      <c r="J99" s="322">
        <f t="shared" ca="1" si="41"/>
        <v>1.2661868999999999</v>
      </c>
      <c r="K99" s="322">
        <f t="shared" ca="1" si="41"/>
        <v>1.2840412000000001</v>
      </c>
      <c r="L99" s="322">
        <f t="shared" ca="1" si="41"/>
        <v>1.2911872</v>
      </c>
      <c r="M99" s="322">
        <f t="shared" ca="1" si="41"/>
        <v>1.2876673999999999</v>
      </c>
      <c r="N99" s="323">
        <f t="shared" ca="1" si="38"/>
        <v>1.3143350344112483E-2</v>
      </c>
      <c r="O99" s="323">
        <f t="shared" ca="1" si="39"/>
        <v>2.7987564204945192E-2</v>
      </c>
      <c r="P99" s="292">
        <f t="shared" ca="1" si="40"/>
        <v>1.6964715082741666E-2</v>
      </c>
    </row>
    <row r="100" spans="1:16" x14ac:dyDescent="0.35">
      <c r="A100" s="91">
        <v>19</v>
      </c>
      <c r="B100" s="91" t="s">
        <v>38</v>
      </c>
      <c r="C100" s="86"/>
      <c r="D100" s="86"/>
      <c r="E100" s="86"/>
      <c r="F100" s="86"/>
      <c r="G100" s="86"/>
      <c r="H100" s="322">
        <f t="shared" ca="1" si="41"/>
        <v>1.1384080999999999</v>
      </c>
      <c r="I100" s="322">
        <f t="shared" ca="1" si="41"/>
        <v>1.1245185</v>
      </c>
      <c r="J100" s="322">
        <f t="shared" ca="1" si="41"/>
        <v>1.1498389</v>
      </c>
      <c r="K100" s="322">
        <f t="shared" ca="1" si="41"/>
        <v>1.1582252</v>
      </c>
      <c r="L100" s="322">
        <f t="shared" ca="1" si="41"/>
        <v>1.1818013000000001</v>
      </c>
      <c r="M100" s="322">
        <f t="shared" ca="1" si="41"/>
        <v>1.1992645</v>
      </c>
      <c r="N100" s="323">
        <f t="shared" ca="1" si="38"/>
        <v>1.2241013074305434E-2</v>
      </c>
      <c r="O100" s="323">
        <f t="shared" ca="1" si="39"/>
        <v>5.3457455195548897E-2</v>
      </c>
      <c r="P100" s="292">
        <f t="shared" ca="1" si="40"/>
        <v>4.2984804219095452E-2</v>
      </c>
    </row>
    <row r="101" spans="1:16" x14ac:dyDescent="0.35">
      <c r="A101" s="91">
        <v>20</v>
      </c>
      <c r="B101" s="91" t="s">
        <v>15</v>
      </c>
      <c r="C101" s="86"/>
      <c r="D101" s="86"/>
      <c r="E101" s="86"/>
      <c r="F101" s="86"/>
      <c r="G101" s="86"/>
      <c r="H101" s="322">
        <f t="shared" ca="1" si="41"/>
        <v>0.83772290000000005</v>
      </c>
      <c r="I101" s="322">
        <f t="shared" ca="1" si="41"/>
        <v>0.87664410000000004</v>
      </c>
      <c r="J101" s="322">
        <f t="shared" ca="1" si="41"/>
        <v>0.91823779999999999</v>
      </c>
      <c r="K101" s="322">
        <f t="shared" ca="1" si="41"/>
        <v>1.0160388</v>
      </c>
      <c r="L101" s="322">
        <f t="shared" ca="1" si="41"/>
        <v>1.0761578000000001</v>
      </c>
      <c r="M101" s="322">
        <f t="shared" ca="1" si="41"/>
        <v>1.1273667000000001</v>
      </c>
      <c r="N101" s="323">
        <f t="shared" ca="1" si="38"/>
        <v>1.1507145016163301E-2</v>
      </c>
      <c r="O101" s="323">
        <f t="shared" ca="1" si="39"/>
        <v>0.34575132182730117</v>
      </c>
      <c r="P101" s="292">
        <f t="shared" ca="1" si="40"/>
        <v>0.22775026251369757</v>
      </c>
    </row>
    <row r="102" spans="1:16" x14ac:dyDescent="0.35">
      <c r="A102" s="278"/>
      <c r="B102" s="324" t="s">
        <v>81</v>
      </c>
      <c r="C102" s="90"/>
      <c r="D102" s="90"/>
      <c r="E102" s="90"/>
      <c r="F102" s="90"/>
      <c r="G102" s="90"/>
      <c r="H102" s="325">
        <f ca="1">SUM(H82:H91)</f>
        <v>68.645764599999993</v>
      </c>
      <c r="I102" s="325">
        <f t="shared" ref="I102:M102" ca="1" si="42">SUM(I82:I91)</f>
        <v>69.422049800000011</v>
      </c>
      <c r="J102" s="325">
        <f t="shared" ca="1" si="42"/>
        <v>69.4257791</v>
      </c>
      <c r="K102" s="325">
        <f t="shared" ca="1" si="42"/>
        <v>67.0779596</v>
      </c>
      <c r="L102" s="325">
        <f t="shared" ca="1" si="42"/>
        <v>67.7105459</v>
      </c>
      <c r="M102" s="325">
        <f t="shared" ca="1" si="42"/>
        <v>68.596155600000003</v>
      </c>
      <c r="N102" s="326">
        <f t="shared" ca="1" si="38"/>
        <v>0.70016784249570463</v>
      </c>
      <c r="O102" s="326">
        <f t="shared" ca="1" si="39"/>
        <v>-7.2268114848839105E-4</v>
      </c>
      <c r="P102" s="292">
        <f t="shared" ca="1" si="40"/>
        <v>-1.1949790276102212E-2</v>
      </c>
    </row>
    <row r="103" spans="1:16" x14ac:dyDescent="0.35">
      <c r="A103" s="278"/>
      <c r="B103" s="278" t="s">
        <v>82</v>
      </c>
      <c r="C103" s="86"/>
      <c r="D103" s="86"/>
      <c r="E103" s="86"/>
      <c r="F103" s="86"/>
      <c r="G103" s="86"/>
      <c r="H103" s="325"/>
      <c r="I103" s="323">
        <f ca="1">I102/H102-1</f>
        <v>1.1308566588535296E-2</v>
      </c>
      <c r="J103" s="323">
        <f t="shared" ref="J103:M103" ca="1" si="43">J102/I102-1</f>
        <v>5.3719243536143324E-5</v>
      </c>
      <c r="K103" s="323">
        <f t="shared" ca="1" si="43"/>
        <v>-3.3817690351277574E-2</v>
      </c>
      <c r="L103" s="323">
        <f t="shared" ca="1" si="43"/>
        <v>9.4306133307011653E-3</v>
      </c>
      <c r="M103" s="323">
        <f t="shared" ca="1" si="43"/>
        <v>1.3079346625087584E-2</v>
      </c>
      <c r="N103" s="323"/>
      <c r="O103" s="326"/>
    </row>
    <row r="104" spans="1:16" x14ac:dyDescent="0.35">
      <c r="A104" s="278"/>
      <c r="B104" s="278" t="s">
        <v>76</v>
      </c>
      <c r="C104" s="86"/>
      <c r="D104" s="86"/>
      <c r="E104" s="86"/>
      <c r="F104" s="86"/>
      <c r="G104" s="86"/>
      <c r="H104" s="322">
        <f t="shared" ref="H104:M104" ca="1" si="44">VLOOKUP($B104,$B$2:$AQ$76,H$80,FALSE)/10^7</f>
        <v>95.687246099999996</v>
      </c>
      <c r="I104" s="322">
        <f t="shared" ca="1" si="44"/>
        <v>97.108577499999996</v>
      </c>
      <c r="J104" s="322">
        <f t="shared" ca="1" si="44"/>
        <v>97.328290300000006</v>
      </c>
      <c r="K104" s="322">
        <f t="shared" ca="1" si="44"/>
        <v>95.541934600000005</v>
      </c>
      <c r="L104" s="322">
        <f t="shared" ca="1" si="44"/>
        <v>95.930971600000007</v>
      </c>
      <c r="M104" s="322">
        <f t="shared" ca="1" si="44"/>
        <v>97.971017000000003</v>
      </c>
      <c r="N104" s="323">
        <f ca="1">M104/$M$104</f>
        <v>1</v>
      </c>
      <c r="O104" s="323">
        <f ca="1">M104/H104-1</f>
        <v>2.3867035504536283E-2</v>
      </c>
    </row>
    <row r="105" spans="1:16" x14ac:dyDescent="0.35">
      <c r="A105" s="278"/>
      <c r="B105" s="278" t="s">
        <v>82</v>
      </c>
      <c r="C105" s="86"/>
      <c r="D105" s="86"/>
      <c r="E105" s="86"/>
      <c r="F105" s="86"/>
      <c r="G105" s="86"/>
      <c r="H105" s="323">
        <f ca="1">Y76/AB76-1</f>
        <v>-2.2574402501345237E-3</v>
      </c>
      <c r="I105" s="323">
        <f ca="1">I104/H104-1</f>
        <v>1.4853927330237937E-2</v>
      </c>
      <c r="J105" s="323">
        <f t="shared" ref="J105:M105" ca="1" si="45">J104/I104-1</f>
        <v>2.2625478166438118E-3</v>
      </c>
      <c r="K105" s="323">
        <f t="shared" ca="1" si="45"/>
        <v>-1.8353920473624163E-2</v>
      </c>
      <c r="L105" s="323">
        <f t="shared" ca="1" si="45"/>
        <v>4.0718978700688968E-3</v>
      </c>
      <c r="M105" s="323">
        <f t="shared" ca="1" si="45"/>
        <v>2.1265763975645946E-2</v>
      </c>
      <c r="N105" s="323"/>
      <c r="O105" s="323"/>
    </row>
    <row r="106" spans="1:16" x14ac:dyDescent="0.35">
      <c r="I106" s="297"/>
      <c r="J106" s="297"/>
    </row>
    <row r="124" spans="3:10" x14ac:dyDescent="0.35">
      <c r="D124" s="287">
        <v>43891</v>
      </c>
      <c r="E124" s="287">
        <v>44256</v>
      </c>
      <c r="F124" s="287">
        <v>44650</v>
      </c>
      <c r="G124" s="287">
        <f>EOMONTH(F124,12)-1</f>
        <v>45015</v>
      </c>
      <c r="H124" s="287">
        <f>EOMONTH(G124,12)-1</f>
        <v>45381</v>
      </c>
      <c r="I124" s="287">
        <f>EOMONTH(H124,12)-1</f>
        <v>45746</v>
      </c>
      <c r="J124" s="287">
        <f>EOMONTH(I124,12)-1</f>
        <v>46111</v>
      </c>
    </row>
    <row r="125" spans="3:10" x14ac:dyDescent="0.35">
      <c r="C125" t="s">
        <v>104</v>
      </c>
      <c r="D125" s="373">
        <f t="shared" ref="D125:J125" si="46">_xlfn.XLOOKUP(D124,$D$3:$AU$3,$D$14:$AU$14,"",0,1)/10^6</f>
        <v>46.088262</v>
      </c>
      <c r="E125" s="373">
        <f t="shared" si="46"/>
        <v>39.001364000000002</v>
      </c>
      <c r="F125" s="373">
        <f t="shared" ca="1" si="46"/>
        <v>36.655920000000002</v>
      </c>
      <c r="G125" s="373">
        <f t="shared" ca="1" si="46"/>
        <v>32.750633000000001</v>
      </c>
      <c r="H125" s="373">
        <f t="shared" ca="1" si="46"/>
        <v>32.311394999999997</v>
      </c>
      <c r="I125" s="373">
        <f t="shared" ca="1" si="46"/>
        <v>31.751667000000001</v>
      </c>
      <c r="J125" t="e">
        <f t="shared" si="46"/>
        <v>#VALUE!</v>
      </c>
    </row>
    <row r="126" spans="3:10" x14ac:dyDescent="0.35">
      <c r="C126" t="s">
        <v>105</v>
      </c>
      <c r="D126" s="373">
        <f t="shared" ref="D126:J126" si="47">_xlfn.XLOOKUP(D124,$D$3:$AU$3,$D$9:$AU$9,"",0,1)/10^6</f>
        <v>24.403555000000001</v>
      </c>
      <c r="E126" s="373">
        <f t="shared" si="47"/>
        <v>44.403060000000004</v>
      </c>
      <c r="F126" s="373">
        <f t="shared" ca="1" si="47"/>
        <v>45.957630999999999</v>
      </c>
      <c r="G126" s="373">
        <f t="shared" ca="1" si="47"/>
        <v>40.691768000000003</v>
      </c>
      <c r="H126" s="373">
        <f t="shared" ca="1" si="47"/>
        <v>40.08099</v>
      </c>
      <c r="I126" s="373">
        <f t="shared" ca="1" si="47"/>
        <v>41.109977000000001</v>
      </c>
      <c r="J126" s="373" t="e">
        <f t="shared" si="47"/>
        <v>#VALUE!</v>
      </c>
    </row>
    <row r="127" spans="3:10" x14ac:dyDescent="0.35">
      <c r="C127" t="s">
        <v>11</v>
      </c>
      <c r="D127" s="373">
        <f t="shared" ref="D127:J127" si="48">_xlfn.XLOOKUP(D124,$D$3:$AU$3,$D$10:$AU$10,"",0,1)/10^6</f>
        <v>24.4879</v>
      </c>
      <c r="E127" s="373">
        <f t="shared" si="48"/>
        <v>23.830172999999998</v>
      </c>
      <c r="F127" s="373">
        <f t="shared" ca="1" si="48"/>
        <v>27.747647000000001</v>
      </c>
      <c r="G127" s="373">
        <f t="shared" ca="1" si="48"/>
        <v>30.241706000000001</v>
      </c>
      <c r="H127" s="373">
        <f t="shared" ca="1" si="48"/>
        <v>34.648677999999997</v>
      </c>
      <c r="I127" s="373">
        <f t="shared" ca="1" si="48"/>
        <v>39.34252</v>
      </c>
      <c r="J127" t="e">
        <f t="shared" si="48"/>
        <v>#VALUE!</v>
      </c>
    </row>
  </sheetData>
  <conditionalFormatting sqref="B16">
    <cfRule type="duplicateValues" dxfId="74" priority="5"/>
  </conditionalFormatting>
  <conditionalFormatting sqref="B17">
    <cfRule type="duplicateValues" dxfId="73" priority="4"/>
  </conditionalFormatting>
  <conditionalFormatting sqref="B18">
    <cfRule type="duplicateValues" dxfId="72" priority="3"/>
  </conditionalFormatting>
  <conditionalFormatting sqref="B19">
    <cfRule type="duplicateValues" dxfId="71" priority="2"/>
  </conditionalFormatting>
  <conditionalFormatting sqref="B20:B21">
    <cfRule type="duplicateValues" dxfId="70" priority="1"/>
  </conditionalFormatting>
  <conditionalFormatting sqref="B43">
    <cfRule type="duplicateValues" dxfId="69" priority="6"/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low="1" negative="1" xr2:uid="{A11C14C6-F5D9-4238-9380-60F46E334AC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'Summary DC (2)'!H4:AR4</xm:f>
              <xm:sqref>BB4</xm:sqref>
            </x14:sparkline>
            <x14:sparkline>
              <xm:f>'Summary DC (2)'!H5:AR5</xm:f>
              <xm:sqref>BB5</xm:sqref>
            </x14:sparkline>
            <x14:sparkline>
              <xm:f>'Summary DC (2)'!H6:AR6</xm:f>
              <xm:sqref>BB6</xm:sqref>
            </x14:sparkline>
            <x14:sparkline>
              <xm:f>'Summary DC (2)'!H7:AR7</xm:f>
              <xm:sqref>BB7</xm:sqref>
            </x14:sparkline>
            <x14:sparkline>
              <xm:f>'Summary DC (2)'!H8:AR8</xm:f>
              <xm:sqref>BB8</xm:sqref>
            </x14:sparkline>
            <x14:sparkline>
              <xm:f>'Summary DC (2)'!H9:AR9</xm:f>
              <xm:sqref>BB9</xm:sqref>
            </x14:sparkline>
            <x14:sparkline>
              <xm:f>'Summary DC (2)'!H10:AR10</xm:f>
              <xm:sqref>BB10</xm:sqref>
            </x14:sparkline>
            <x14:sparkline>
              <xm:f>'Summary DC (2)'!H11:AR11</xm:f>
              <xm:sqref>BB11</xm:sqref>
            </x14:sparkline>
            <x14:sparkline>
              <xm:f>'Summary DC (2)'!H12:AR12</xm:f>
              <xm:sqref>BB12</xm:sqref>
            </x14:sparkline>
            <x14:sparkline>
              <xm:f>'Summary DC (2)'!H13:AR13</xm:f>
              <xm:sqref>BB13</xm:sqref>
            </x14:sparkline>
            <x14:sparkline>
              <xm:f>'Summary DC (2)'!H14:AR14</xm:f>
              <xm:sqref>BB14</xm:sqref>
            </x14:sparkline>
            <x14:sparkline>
              <xm:f>'Summary DC (2)'!H15:AR15</xm:f>
              <xm:sqref>BB15</xm:sqref>
            </x14:sparkline>
            <x14:sparkline>
              <xm:f>'Summary DC (2)'!H16:AR16</xm:f>
              <xm:sqref>BB16</xm:sqref>
            </x14:sparkline>
            <x14:sparkline>
              <xm:f>'Summary DC (2)'!H17:AR17</xm:f>
              <xm:sqref>BB17</xm:sqref>
            </x14:sparkline>
            <x14:sparkline>
              <xm:f>'Summary DC (2)'!H18:AR18</xm:f>
              <xm:sqref>BB18</xm:sqref>
            </x14:sparkline>
            <x14:sparkline>
              <xm:f>'Summary DC (2)'!H19:AR19</xm:f>
              <xm:sqref>BB19</xm:sqref>
            </x14:sparkline>
            <x14:sparkline>
              <xm:f>'Summary DC (2)'!H20:AR20</xm:f>
              <xm:sqref>BB20</xm:sqref>
            </x14:sparkline>
            <x14:sparkline>
              <xm:f>'Summary DC (2)'!H21:AR21</xm:f>
              <xm:sqref>BB21</xm:sqref>
            </x14:sparkline>
            <x14:sparkline>
              <xm:f>'Summary DC (2)'!H22:AR22</xm:f>
              <xm:sqref>BB22</xm:sqref>
            </x14:sparkline>
            <x14:sparkline>
              <xm:f>'Summary DC (2)'!H23:AR23</xm:f>
              <xm:sqref>BB23</xm:sqref>
            </x14:sparkline>
            <x14:sparkline>
              <xm:f>'Summary DC (2)'!H24:AR24</xm:f>
              <xm:sqref>BB24</xm:sqref>
            </x14:sparkline>
            <x14:sparkline>
              <xm:f>'Summary DC (2)'!H25:AR25</xm:f>
              <xm:sqref>BB25</xm:sqref>
            </x14:sparkline>
            <x14:sparkline>
              <xm:f>'Summary DC (2)'!H26:AR26</xm:f>
              <xm:sqref>BB26</xm:sqref>
            </x14:sparkline>
            <x14:sparkline>
              <xm:f>'Summary DC (2)'!H27:AR27</xm:f>
              <xm:sqref>BB27</xm:sqref>
            </x14:sparkline>
            <x14:sparkline>
              <xm:f>'Summary DC (2)'!H28:AR28</xm:f>
              <xm:sqref>BB28</xm:sqref>
            </x14:sparkline>
            <x14:sparkline>
              <xm:f>'Summary DC (2)'!H29:AR29</xm:f>
              <xm:sqref>BB29</xm:sqref>
            </x14:sparkline>
            <x14:sparkline>
              <xm:f>'Summary DC (2)'!H30:AR30</xm:f>
              <xm:sqref>BB30</xm:sqref>
            </x14:sparkline>
            <x14:sparkline>
              <xm:f>'Summary DC (2)'!H31:AR31</xm:f>
              <xm:sqref>BB31</xm:sqref>
            </x14:sparkline>
            <x14:sparkline>
              <xm:f>'Summary DC (2)'!H32:AR32</xm:f>
              <xm:sqref>BB32</xm:sqref>
            </x14:sparkline>
            <x14:sparkline>
              <xm:f>'Summary DC (2)'!H33:AR33</xm:f>
              <xm:sqref>BB33</xm:sqref>
            </x14:sparkline>
            <x14:sparkline>
              <xm:f>'Summary DC (2)'!H34:AR34</xm:f>
              <xm:sqref>BB34</xm:sqref>
            </x14:sparkline>
            <x14:sparkline>
              <xm:f>'Summary DC (2)'!H35:AR35</xm:f>
              <xm:sqref>BB35</xm:sqref>
            </x14:sparkline>
            <x14:sparkline>
              <xm:f>'Summary DC (2)'!H36:AR36</xm:f>
              <xm:sqref>BB36</xm:sqref>
            </x14:sparkline>
            <x14:sparkline>
              <xm:f>'Summary DC (2)'!H37:AR37</xm:f>
              <xm:sqref>BB37</xm:sqref>
            </x14:sparkline>
            <x14:sparkline>
              <xm:f>'Summary DC (2)'!H38:AR38</xm:f>
              <xm:sqref>BB38</xm:sqref>
            </x14:sparkline>
            <x14:sparkline>
              <xm:f>'Summary DC (2)'!H39:AR39</xm:f>
              <xm:sqref>BB39</xm:sqref>
            </x14:sparkline>
            <x14:sparkline>
              <xm:f>'Summary DC (2)'!H40:AR40</xm:f>
              <xm:sqref>BB40</xm:sqref>
            </x14:sparkline>
            <x14:sparkline>
              <xm:f>'Summary DC (2)'!H41:AR41</xm:f>
              <xm:sqref>BB41</xm:sqref>
            </x14:sparkline>
            <x14:sparkline>
              <xm:f>'Summary DC (2)'!H42:AR42</xm:f>
              <xm:sqref>BB42</xm:sqref>
            </x14:sparkline>
            <x14:sparkline>
              <xm:f>'Summary DC (2)'!H43:AR43</xm:f>
              <xm:sqref>BB43</xm:sqref>
            </x14:sparkline>
            <x14:sparkline>
              <xm:f>'Summary DC (2)'!H44:AR44</xm:f>
              <xm:sqref>BB44</xm:sqref>
            </x14:sparkline>
            <x14:sparkline>
              <xm:f>'Summary DC (2)'!H45:AR45</xm:f>
              <xm:sqref>BB45</xm:sqref>
            </x14:sparkline>
            <x14:sparkline>
              <xm:f>'Summary DC (2)'!H46:AR46</xm:f>
              <xm:sqref>BB46</xm:sqref>
            </x14:sparkline>
            <x14:sparkline>
              <xm:f>'Summary DC (2)'!H47:AR47</xm:f>
              <xm:sqref>BB47</xm:sqref>
            </x14:sparkline>
            <x14:sparkline>
              <xm:f>'Summary DC (2)'!H48:AR48</xm:f>
              <xm:sqref>BB48</xm:sqref>
            </x14:sparkline>
            <x14:sparkline>
              <xm:f>'Summary DC (2)'!H49:AR49</xm:f>
              <xm:sqref>BB49</xm:sqref>
            </x14:sparkline>
            <x14:sparkline>
              <xm:f>'Summary DC (2)'!H50:AR50</xm:f>
              <xm:sqref>BB50</xm:sqref>
            </x14:sparkline>
            <x14:sparkline>
              <xm:f>'Summary DC (2)'!H51:AR51</xm:f>
              <xm:sqref>BB51</xm:sqref>
            </x14:sparkline>
            <x14:sparkline>
              <xm:f>'Summary DC (2)'!H52:AR52</xm:f>
              <xm:sqref>BB52</xm:sqref>
            </x14:sparkline>
            <x14:sparkline>
              <xm:f>'Summary DC (2)'!H53:AR53</xm:f>
              <xm:sqref>BB53</xm:sqref>
            </x14:sparkline>
            <x14:sparkline>
              <xm:f>'Summary DC (2)'!H54:AR54</xm:f>
              <xm:sqref>BB54</xm:sqref>
            </x14:sparkline>
            <x14:sparkline>
              <xm:f>'Summary DC (2)'!H55:AR55</xm:f>
              <xm:sqref>BB55</xm:sqref>
            </x14:sparkline>
            <x14:sparkline>
              <xm:f>'Summary DC (2)'!H56:AR56</xm:f>
              <xm:sqref>BB56</xm:sqref>
            </x14:sparkline>
            <x14:sparkline>
              <xm:f>'Summary DC (2)'!H57:AR57</xm:f>
              <xm:sqref>BB57</xm:sqref>
            </x14:sparkline>
            <x14:sparkline>
              <xm:f>'Summary DC (2)'!H58:AR58</xm:f>
              <xm:sqref>BB58</xm:sqref>
            </x14:sparkline>
            <x14:sparkline>
              <xm:f>'Summary DC (2)'!H59:AR59</xm:f>
              <xm:sqref>BB59</xm:sqref>
            </x14:sparkline>
            <x14:sparkline>
              <xm:f>'Summary DC (2)'!H60:AR60</xm:f>
              <xm:sqref>BB60</xm:sqref>
            </x14:sparkline>
            <x14:sparkline>
              <xm:f>'Summary DC (2)'!H61:AR61</xm:f>
              <xm:sqref>BB61</xm:sqref>
            </x14:sparkline>
            <x14:sparkline>
              <xm:f>'Summary DC (2)'!H62:AR62</xm:f>
              <xm:sqref>BB62</xm:sqref>
            </x14:sparkline>
            <x14:sparkline>
              <xm:f>'Summary DC (2)'!H63:AR63</xm:f>
              <xm:sqref>BB63</xm:sqref>
            </x14:sparkline>
            <x14:sparkline>
              <xm:f>'Summary DC (2)'!H64:AR64</xm:f>
              <xm:sqref>BB64</xm:sqref>
            </x14:sparkline>
            <x14:sparkline>
              <xm:f>'Summary DC (2)'!H65:AR65</xm:f>
              <xm:sqref>BB65</xm:sqref>
            </x14:sparkline>
            <x14:sparkline>
              <xm:f>'Summary DC (2)'!H66:AR66</xm:f>
              <xm:sqref>BB66</xm:sqref>
            </x14:sparkline>
            <x14:sparkline>
              <xm:f>'Summary DC (2)'!H67:AR67</xm:f>
              <xm:sqref>BB67</xm:sqref>
            </x14:sparkline>
            <x14:sparkline>
              <xm:f>'Summary DC (2)'!H68:AR68</xm:f>
              <xm:sqref>BB68</xm:sqref>
            </x14:sparkline>
            <x14:sparkline>
              <xm:f>'Summary DC (2)'!H69:AR69</xm:f>
              <xm:sqref>BB69</xm:sqref>
            </x14:sparkline>
            <x14:sparkline>
              <xm:f>'Summary DC (2)'!H70:AR70</xm:f>
              <xm:sqref>BB70</xm:sqref>
            </x14:sparkline>
            <x14:sparkline>
              <xm:f>'Summary DC (2)'!H71:AR71</xm:f>
              <xm:sqref>BB71</xm:sqref>
            </x14:sparkline>
            <x14:sparkline>
              <xm:f>'Summary DC (2)'!H72:AR72</xm:f>
              <xm:sqref>BB72</xm:sqref>
            </x14:sparkline>
            <x14:sparkline>
              <xm:f>'Summary DC (2)'!H73:AR73</xm:f>
              <xm:sqref>BB73</xm:sqref>
            </x14:sparkline>
            <x14:sparkline>
              <xm:f>'Summary DC (2)'!H74:AR74</xm:f>
              <xm:sqref>BB74</xm:sqref>
            </x14:sparkline>
            <x14:sparkline>
              <xm:f>'Summary DC (2)'!H75:AR75</xm:f>
              <xm:sqref>BB75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C7D7-8800-4E90-9929-2485F4E4C2B0}">
  <sheetPr>
    <tabColor theme="4"/>
  </sheetPr>
  <dimension ref="A2:BA129"/>
  <sheetViews>
    <sheetView workbookViewId="0">
      <pane xSplit="2" ySplit="3" topLeftCell="AG46" activePane="bottomRight" state="frozen"/>
      <selection pane="topRight" activeCell="D4" sqref="D4"/>
      <selection pane="bottomLeft" activeCell="D4" sqref="D4"/>
      <selection pane="bottomRight" activeCell="D4" sqref="D4"/>
    </sheetView>
  </sheetViews>
  <sheetFormatPr defaultRowHeight="14.5" x14ac:dyDescent="0.35"/>
  <cols>
    <col min="1" max="1" width="11.1796875" customWidth="1"/>
    <col min="2" max="2" width="41.453125" customWidth="1"/>
    <col min="3" max="6" width="13" customWidth="1"/>
    <col min="7" max="7" width="12.453125" customWidth="1"/>
    <col min="8" max="31" width="12.453125" bestFit="1" customWidth="1"/>
    <col min="32" max="38" width="13.453125" bestFit="1" customWidth="1"/>
    <col min="39" max="39" width="13.453125" customWidth="1"/>
    <col min="40" max="46" width="14" customWidth="1"/>
    <col min="47" max="48" width="14" hidden="1" customWidth="1"/>
    <col min="49" max="51" width="14" customWidth="1"/>
    <col min="52" max="52" width="39" customWidth="1"/>
    <col min="53" max="53" width="20.1796875" customWidth="1"/>
  </cols>
  <sheetData>
    <row r="2" spans="1:53" x14ac:dyDescent="0.35">
      <c r="A2" s="286"/>
      <c r="B2" s="286" t="s">
        <v>0</v>
      </c>
      <c r="C2" s="370" t="s">
        <v>93</v>
      </c>
      <c r="D2" s="370" t="s">
        <v>94</v>
      </c>
      <c r="E2" s="370" t="s">
        <v>95</v>
      </c>
      <c r="F2" s="370" t="s">
        <v>96</v>
      </c>
      <c r="G2" s="286">
        <v>1</v>
      </c>
      <c r="H2" s="286">
        <f>G2+1</f>
        <v>2</v>
      </c>
      <c r="I2" s="286">
        <f t="shared" ref="I2:AP2" si="0">H2+1</f>
        <v>3</v>
      </c>
      <c r="J2" s="286">
        <f t="shared" si="0"/>
        <v>4</v>
      </c>
      <c r="K2" s="286">
        <f t="shared" si="0"/>
        <v>5</v>
      </c>
      <c r="L2" s="286">
        <f t="shared" si="0"/>
        <v>6</v>
      </c>
      <c r="M2" s="286">
        <f t="shared" si="0"/>
        <v>7</v>
      </c>
      <c r="N2" s="286">
        <f t="shared" si="0"/>
        <v>8</v>
      </c>
      <c r="O2" s="286">
        <f t="shared" si="0"/>
        <v>9</v>
      </c>
      <c r="P2" s="286">
        <f t="shared" si="0"/>
        <v>10</v>
      </c>
      <c r="Q2" s="286">
        <f t="shared" si="0"/>
        <v>11</v>
      </c>
      <c r="R2" s="286">
        <f t="shared" si="0"/>
        <v>12</v>
      </c>
      <c r="S2" s="286">
        <f t="shared" si="0"/>
        <v>13</v>
      </c>
      <c r="T2" s="286">
        <f t="shared" si="0"/>
        <v>14</v>
      </c>
      <c r="U2" s="286">
        <f t="shared" si="0"/>
        <v>15</v>
      </c>
      <c r="V2" s="286">
        <f t="shared" si="0"/>
        <v>16</v>
      </c>
      <c r="W2" s="286">
        <f t="shared" si="0"/>
        <v>17</v>
      </c>
      <c r="X2" s="286">
        <f t="shared" si="0"/>
        <v>18</v>
      </c>
      <c r="Y2" s="286">
        <f t="shared" si="0"/>
        <v>19</v>
      </c>
      <c r="Z2" s="286">
        <f t="shared" si="0"/>
        <v>20</v>
      </c>
      <c r="AA2" s="286">
        <f t="shared" si="0"/>
        <v>21</v>
      </c>
      <c r="AB2" s="286">
        <f t="shared" si="0"/>
        <v>22</v>
      </c>
      <c r="AC2" s="286">
        <f t="shared" si="0"/>
        <v>23</v>
      </c>
      <c r="AD2" s="286">
        <f t="shared" si="0"/>
        <v>24</v>
      </c>
      <c r="AE2" s="286">
        <f t="shared" si="0"/>
        <v>25</v>
      </c>
      <c r="AF2" s="286">
        <f t="shared" si="0"/>
        <v>26</v>
      </c>
      <c r="AG2" s="286">
        <f t="shared" si="0"/>
        <v>27</v>
      </c>
      <c r="AH2" s="286">
        <f t="shared" si="0"/>
        <v>28</v>
      </c>
      <c r="AI2" s="286">
        <f t="shared" si="0"/>
        <v>29</v>
      </c>
      <c r="AJ2" s="286">
        <f t="shared" si="0"/>
        <v>30</v>
      </c>
      <c r="AK2" s="286">
        <f t="shared" si="0"/>
        <v>31</v>
      </c>
      <c r="AL2" s="286">
        <f t="shared" si="0"/>
        <v>32</v>
      </c>
      <c r="AM2" s="286">
        <f t="shared" si="0"/>
        <v>33</v>
      </c>
      <c r="AN2" s="286">
        <f t="shared" si="0"/>
        <v>34</v>
      </c>
      <c r="AO2" s="286">
        <f t="shared" si="0"/>
        <v>35</v>
      </c>
      <c r="AP2" s="286">
        <f t="shared" si="0"/>
        <v>36</v>
      </c>
      <c r="AQ2" s="286">
        <v>37</v>
      </c>
      <c r="AR2" s="286">
        <v>38</v>
      </c>
      <c r="AS2" s="286">
        <v>39</v>
      </c>
      <c r="AT2" s="286">
        <v>40</v>
      </c>
      <c r="AU2" s="317"/>
      <c r="AV2" s="317"/>
      <c r="AW2" s="317"/>
      <c r="AX2" s="317"/>
      <c r="AY2" s="317"/>
    </row>
    <row r="3" spans="1:53" x14ac:dyDescent="0.35">
      <c r="A3" s="286" t="s">
        <v>1</v>
      </c>
      <c r="B3" s="286" t="s">
        <v>2</v>
      </c>
      <c r="C3" s="287">
        <v>43891</v>
      </c>
      <c r="D3" s="287">
        <v>44166</v>
      </c>
      <c r="E3" s="287">
        <v>44256</v>
      </c>
      <c r="F3" s="287">
        <v>44531</v>
      </c>
      <c r="G3" s="287">
        <v>44562</v>
      </c>
      <c r="H3" s="287">
        <f>EOMONTH(G3,1)-1</f>
        <v>44619</v>
      </c>
      <c r="I3" s="287">
        <f t="shared" ref="I3:AQ3" si="1">EOMONTH(H3,1)-1</f>
        <v>44650</v>
      </c>
      <c r="J3" s="287">
        <f t="shared" si="1"/>
        <v>44680</v>
      </c>
      <c r="K3" s="287">
        <f t="shared" si="1"/>
        <v>44711</v>
      </c>
      <c r="L3" s="287">
        <f t="shared" si="1"/>
        <v>44741</v>
      </c>
      <c r="M3" s="287">
        <f t="shared" si="1"/>
        <v>44772</v>
      </c>
      <c r="N3" s="287">
        <f t="shared" si="1"/>
        <v>44803</v>
      </c>
      <c r="O3" s="287">
        <f t="shared" si="1"/>
        <v>44833</v>
      </c>
      <c r="P3" s="287">
        <f t="shared" si="1"/>
        <v>44864</v>
      </c>
      <c r="Q3" s="287">
        <f t="shared" si="1"/>
        <v>44894</v>
      </c>
      <c r="R3" s="287">
        <f t="shared" si="1"/>
        <v>44925</v>
      </c>
      <c r="S3" s="287">
        <f t="shared" si="1"/>
        <v>44956</v>
      </c>
      <c r="T3" s="287">
        <f t="shared" si="1"/>
        <v>44984</v>
      </c>
      <c r="U3" s="287">
        <f t="shared" si="1"/>
        <v>45015</v>
      </c>
      <c r="V3" s="287">
        <f t="shared" si="1"/>
        <v>45045</v>
      </c>
      <c r="W3" s="287">
        <f t="shared" si="1"/>
        <v>45076</v>
      </c>
      <c r="X3" s="287">
        <f t="shared" si="1"/>
        <v>45106</v>
      </c>
      <c r="Y3" s="287">
        <f t="shared" si="1"/>
        <v>45137</v>
      </c>
      <c r="Z3" s="287">
        <f t="shared" si="1"/>
        <v>45168</v>
      </c>
      <c r="AA3" s="287">
        <f t="shared" si="1"/>
        <v>45198</v>
      </c>
      <c r="AB3" s="287">
        <f t="shared" si="1"/>
        <v>45229</v>
      </c>
      <c r="AC3" s="287">
        <f t="shared" si="1"/>
        <v>45259</v>
      </c>
      <c r="AD3" s="287">
        <f t="shared" si="1"/>
        <v>45290</v>
      </c>
      <c r="AE3" s="287">
        <f t="shared" si="1"/>
        <v>45321</v>
      </c>
      <c r="AF3" s="287">
        <f t="shared" si="1"/>
        <v>45350</v>
      </c>
      <c r="AG3" s="287">
        <f t="shared" si="1"/>
        <v>45381</v>
      </c>
      <c r="AH3" s="287">
        <f t="shared" si="1"/>
        <v>45411</v>
      </c>
      <c r="AI3" s="287">
        <f t="shared" si="1"/>
        <v>45442</v>
      </c>
      <c r="AJ3" s="287">
        <f t="shared" si="1"/>
        <v>45472</v>
      </c>
      <c r="AK3" s="287">
        <f t="shared" si="1"/>
        <v>45503</v>
      </c>
      <c r="AL3" s="287">
        <f t="shared" si="1"/>
        <v>45534</v>
      </c>
      <c r="AM3" s="287">
        <f t="shared" si="1"/>
        <v>45564</v>
      </c>
      <c r="AN3" s="287">
        <f t="shared" si="1"/>
        <v>45595</v>
      </c>
      <c r="AO3" s="287">
        <f t="shared" si="1"/>
        <v>45625</v>
      </c>
      <c r="AP3" s="287">
        <f t="shared" si="1"/>
        <v>45656</v>
      </c>
      <c r="AQ3" s="287">
        <f t="shared" si="1"/>
        <v>45687</v>
      </c>
      <c r="AR3" s="287">
        <v>45689</v>
      </c>
      <c r="AS3" s="287">
        <v>45717</v>
      </c>
      <c r="AT3" s="287">
        <v>45748</v>
      </c>
      <c r="AU3" s="318"/>
      <c r="AV3" s="318" t="s">
        <v>3</v>
      </c>
      <c r="AW3" s="318" t="s">
        <v>4</v>
      </c>
      <c r="AX3" s="318" t="s">
        <v>106</v>
      </c>
      <c r="AY3" s="318"/>
      <c r="BA3" s="310" t="s">
        <v>5</v>
      </c>
    </row>
    <row r="4" spans="1:53" x14ac:dyDescent="0.35">
      <c r="A4" s="91" t="s">
        <v>6</v>
      </c>
      <c r="B4" s="91" t="s">
        <v>7</v>
      </c>
      <c r="C4" s="289">
        <f ca="1">IFERROR(VLOOKUP($B4,INDIRECT("'" &amp; C$2 &amp; "'!$C$3:$R$100"),6,FALSE),"")</f>
        <v>14499647</v>
      </c>
      <c r="D4" s="289">
        <f ca="1">IFERROR(VLOOKUP($B4,INDIRECT("'" &amp; D$2 &amp; "'!$C$3:$R$100"),8,FALSE),"")</f>
        <v>15308843</v>
      </c>
      <c r="E4" s="289">
        <f t="shared" ref="E4:F19" ca="1" si="2">IFERROR(VLOOKUP($B4,INDIRECT("'" &amp; E$2 &amp; "'!$C$3:$R$100"),8,FALSE),"")</f>
        <v>14985844</v>
      </c>
      <c r="F4" s="289">
        <f t="shared" ca="1" si="2"/>
        <v>15835697</v>
      </c>
      <c r="G4" s="289">
        <f>IFERROR(VLOOKUP(B4,'1'!$C$3:$S$100,8,FALSE),"")</f>
        <v>16045393</v>
      </c>
      <c r="H4" s="289">
        <f>IFERROR(VLOOKUP(B4,'2'!$C$3:$S$100,8,FALSE),"")</f>
        <v>16272871</v>
      </c>
      <c r="I4" s="289">
        <f t="shared" ref="I4:R13" ca="1" si="3">IFERROR(VLOOKUP($B4,INDIRECT("'" &amp; I$2 &amp; "'!$C$3:$R$100"),8,FALSE),"")</f>
        <v>16536735</v>
      </c>
      <c r="J4" s="289">
        <f t="shared" ca="1" si="3"/>
        <v>16833724</v>
      </c>
      <c r="K4" s="289">
        <f t="shared" ca="1" si="3"/>
        <v>17219010</v>
      </c>
      <c r="L4" s="289">
        <f t="shared" ca="1" si="3"/>
        <v>17605497</v>
      </c>
      <c r="M4" s="289">
        <f t="shared" ca="1" si="3"/>
        <v>17949861</v>
      </c>
      <c r="N4" s="289">
        <f t="shared" ca="1" si="3"/>
        <v>16428971</v>
      </c>
      <c r="O4" s="289">
        <f t="shared" ca="1" si="3"/>
        <v>16328522</v>
      </c>
      <c r="P4" s="289">
        <f t="shared" ca="1" si="3"/>
        <v>16546501</v>
      </c>
      <c r="Q4" s="289">
        <f t="shared" ca="1" si="3"/>
        <v>16782602</v>
      </c>
      <c r="R4" s="289">
        <f t="shared" ca="1" si="3"/>
        <v>17012255</v>
      </c>
      <c r="S4" s="289">
        <f t="shared" ref="S4:AB13" ca="1" si="4">IFERROR(VLOOKUP($B4,INDIRECT("'" &amp; S$2 &amp; "'!$C$3:$R$100"),8,FALSE),"")</f>
        <v>17235273</v>
      </c>
      <c r="T4" s="289">
        <f t="shared" ca="1" si="4"/>
        <v>17299140</v>
      </c>
      <c r="U4" s="289">
        <f t="shared" ca="1" si="4"/>
        <v>17535910</v>
      </c>
      <c r="V4" s="289">
        <f t="shared" ca="1" si="4"/>
        <v>17878964</v>
      </c>
      <c r="W4" s="289">
        <f t="shared" ca="1" si="4"/>
        <v>18122628</v>
      </c>
      <c r="X4" s="289">
        <f t="shared" ca="1" si="4"/>
        <v>18351008</v>
      </c>
      <c r="Y4" s="289">
        <f t="shared" ca="1" si="4"/>
        <v>18542304</v>
      </c>
      <c r="Z4" s="289">
        <f t="shared" ca="1" si="4"/>
        <v>18533409</v>
      </c>
      <c r="AA4" s="289">
        <f t="shared" ca="1" si="4"/>
        <v>18831933</v>
      </c>
      <c r="AB4" s="289">
        <f t="shared" ca="1" si="4"/>
        <v>19188698</v>
      </c>
      <c r="AC4" s="289">
        <f t="shared" ref="AC4:AT13" ca="1" si="5">IFERROR(VLOOKUP($B4,INDIRECT("'" &amp; AC$2 &amp; "'!$C$3:$R$100"),8,FALSE),"")</f>
        <v>19512140</v>
      </c>
      <c r="AD4" s="289">
        <f t="shared" ca="1" si="5"/>
        <v>19878068</v>
      </c>
      <c r="AE4" s="289">
        <f t="shared" ca="1" si="5"/>
        <v>20103905</v>
      </c>
      <c r="AF4" s="289">
        <f t="shared" ca="1" si="5"/>
        <v>20404625</v>
      </c>
      <c r="AG4" s="289">
        <f t="shared" ca="1" si="5"/>
        <v>20590921</v>
      </c>
      <c r="AH4" s="289">
        <f t="shared" ca="1" si="5"/>
        <v>20822152</v>
      </c>
      <c r="AI4" s="289">
        <f t="shared" ca="1" si="5"/>
        <v>21111287</v>
      </c>
      <c r="AJ4" s="289">
        <f t="shared" ca="1" si="5"/>
        <v>21333467</v>
      </c>
      <c r="AK4" s="289">
        <f t="shared" ca="1" si="5"/>
        <v>21731989</v>
      </c>
      <c r="AL4" s="289">
        <f t="shared" ca="1" si="5"/>
        <v>21973579</v>
      </c>
      <c r="AM4" s="289">
        <f t="shared" ca="1" si="5"/>
        <v>22405188</v>
      </c>
      <c r="AN4" s="289">
        <f t="shared" ca="1" si="5"/>
        <v>22646307</v>
      </c>
      <c r="AO4" s="289">
        <f t="shared" ca="1" si="5"/>
        <v>22833425</v>
      </c>
      <c r="AP4" s="289">
        <f t="shared" ca="1" si="5"/>
        <v>23145038</v>
      </c>
      <c r="AQ4" s="289">
        <f t="shared" ca="1" si="5"/>
        <v>23444799</v>
      </c>
      <c r="AR4" s="289">
        <f t="shared" ca="1" si="5"/>
        <v>23623081</v>
      </c>
      <c r="AS4" s="289">
        <f t="shared" ca="1" si="5"/>
        <v>23840913</v>
      </c>
      <c r="AT4" s="289">
        <f t="shared" ca="1" si="5"/>
        <v>24001417</v>
      </c>
      <c r="AU4" s="320">
        <f t="shared" ref="AU4:AU48" ca="1" si="6">AP4/SUM($AP$4:$AP$75)</f>
        <v>0.21419503172917759</v>
      </c>
      <c r="AV4" s="320">
        <f ca="1">AD4/V4-1</f>
        <v>0.11181319007074464</v>
      </c>
      <c r="AW4" s="320">
        <f ca="1">AP4/AH4-1</f>
        <v>0.11155840184050136</v>
      </c>
      <c r="AX4" s="374">
        <f ca="1">AT4/AH4-1</f>
        <v>0.15268666754521809</v>
      </c>
      <c r="AY4" s="291"/>
      <c r="AZ4" s="291"/>
      <c r="BA4" s="308">
        <f t="shared" ref="BA4:BA48" ca="1" si="7">IFERROR(AN4/$AN$76,"")</f>
        <v>0.21186621848484777</v>
      </c>
    </row>
    <row r="5" spans="1:53" x14ac:dyDescent="0.35">
      <c r="A5" s="91" t="s">
        <v>8</v>
      </c>
      <c r="B5" s="91" t="s">
        <v>9</v>
      </c>
      <c r="C5" s="289">
        <f t="shared" ref="C5:C75" ca="1" si="8">IFERROR(VLOOKUP($B5,INDIRECT("'" &amp; C$2 &amp; "'!$C$3:$R$100"),6,FALSE),"")</f>
        <v>10547502</v>
      </c>
      <c r="D5" s="289">
        <f t="shared" ref="D5:F36" ca="1" si="9">IFERROR(VLOOKUP($B5,INDIRECT("'" &amp; D$2 &amp; "'!$C$3:$R$100"),8,FALSE),"")</f>
        <v>11490041</v>
      </c>
      <c r="E5" s="289">
        <f t="shared" ca="1" si="2"/>
        <v>11821564</v>
      </c>
      <c r="F5" s="289">
        <f t="shared" ca="1" si="2"/>
        <v>13160859</v>
      </c>
      <c r="G5" s="289">
        <f>IFERROR(VLOOKUP(B5,'1'!$C$3:$S$100,8,FALSE),"")</f>
        <v>13312608</v>
      </c>
      <c r="H5" s="289">
        <f>IFERROR(VLOOKUP(B5,'2'!$C$3:$S$100,8,FALSE),"")</f>
        <v>13521728</v>
      </c>
      <c r="I5" s="289">
        <f t="shared" ca="1" si="3"/>
        <v>13766861</v>
      </c>
      <c r="J5" s="289">
        <f t="shared" ca="1" si="3"/>
        <v>13946540</v>
      </c>
      <c r="K5" s="289">
        <f t="shared" ca="1" si="3"/>
        <v>14148758</v>
      </c>
      <c r="L5" s="289">
        <f t="shared" ca="1" si="3"/>
        <v>14315734</v>
      </c>
      <c r="M5" s="289">
        <f t="shared" ca="1" si="3"/>
        <v>14534667</v>
      </c>
      <c r="N5" s="289">
        <f t="shared" ca="1" si="3"/>
        <v>14830926</v>
      </c>
      <c r="O5" s="289">
        <f t="shared" ca="1" si="3"/>
        <v>14828035</v>
      </c>
      <c r="P5" s="289">
        <f t="shared" ca="1" si="3"/>
        <v>15167195</v>
      </c>
      <c r="Q5" s="289">
        <f t="shared" ca="1" si="3"/>
        <v>15555633</v>
      </c>
      <c r="R5" s="289">
        <f t="shared" ca="1" si="3"/>
        <v>15883906</v>
      </c>
      <c r="S5" s="289">
        <f t="shared" ca="1" si="4"/>
        <v>16210142</v>
      </c>
      <c r="T5" s="289">
        <f t="shared" ca="1" si="4"/>
        <v>16505981</v>
      </c>
      <c r="U5" s="289">
        <f t="shared" ca="1" si="4"/>
        <v>16762444</v>
      </c>
      <c r="V5" s="289">
        <f t="shared" ca="1" si="4"/>
        <v>16856916</v>
      </c>
      <c r="W5" s="289">
        <f t="shared" ca="1" si="4"/>
        <v>17138124</v>
      </c>
      <c r="X5" s="289">
        <f t="shared" ca="1" si="4"/>
        <v>17343335</v>
      </c>
      <c r="Y5" s="289">
        <f t="shared" ca="1" si="4"/>
        <v>17550747</v>
      </c>
      <c r="Z5" s="289">
        <f t="shared" ca="1" si="4"/>
        <v>17779055</v>
      </c>
      <c r="AA5" s="289">
        <f t="shared" ca="1" si="4"/>
        <v>17873839</v>
      </c>
      <c r="AB5" s="289">
        <f t="shared" ca="1" si="4"/>
        <v>18067139</v>
      </c>
      <c r="AC5" s="289">
        <f t="shared" ca="1" si="5"/>
        <v>18251184</v>
      </c>
      <c r="AD5" s="289">
        <f t="shared" ca="1" si="5"/>
        <v>18476875</v>
      </c>
      <c r="AE5" s="289">
        <f t="shared" ca="1" si="5"/>
        <v>18605888</v>
      </c>
      <c r="AF5" s="289">
        <f t="shared" ca="1" si="5"/>
        <v>18751636</v>
      </c>
      <c r="AG5" s="289">
        <f t="shared" ca="1" si="5"/>
        <v>18889005</v>
      </c>
      <c r="AH5" s="289">
        <f t="shared" ca="1" si="5"/>
        <v>19003597</v>
      </c>
      <c r="AI5" s="289">
        <f t="shared" ca="1" si="5"/>
        <v>19117365</v>
      </c>
      <c r="AJ5" s="289">
        <f t="shared" ca="1" si="5"/>
        <v>19238868</v>
      </c>
      <c r="AK5" s="289">
        <f t="shared" ca="1" si="5"/>
        <v>19336986</v>
      </c>
      <c r="AL5" s="289">
        <f t="shared" ca="1" si="5"/>
        <v>19447459</v>
      </c>
      <c r="AM5" s="289">
        <f t="shared" ca="1" si="5"/>
        <v>19586884</v>
      </c>
      <c r="AN5" s="289">
        <f t="shared" ca="1" si="5"/>
        <v>19807149</v>
      </c>
      <c r="AO5" s="289">
        <f t="shared" ca="1" si="5"/>
        <v>20038207</v>
      </c>
      <c r="AP5" s="289">
        <f t="shared" ca="1" si="5"/>
        <v>20246942</v>
      </c>
      <c r="AQ5" s="289">
        <f t="shared" ca="1" si="5"/>
        <v>20481479</v>
      </c>
      <c r="AR5" s="289">
        <f t="shared" ca="1" si="5"/>
        <v>20664097</v>
      </c>
      <c r="AS5" s="289">
        <f t="shared" ca="1" si="5"/>
        <v>20823857</v>
      </c>
      <c r="AT5" s="289">
        <f t="shared" ca="1" si="5"/>
        <v>20982901</v>
      </c>
      <c r="AU5" s="320">
        <f t="shared" ca="1" si="6"/>
        <v>0.18737469275742033</v>
      </c>
      <c r="AV5" s="320">
        <f t="shared" ref="AV5:AV75" ca="1" si="10">AD5/V5-1</f>
        <v>9.6100555997312931E-2</v>
      </c>
      <c r="AW5" s="320">
        <f t="shared" ref="AW5:AW75" ca="1" si="11">AP5/AH5-1</f>
        <v>6.5426824195440547E-2</v>
      </c>
      <c r="AX5" s="374">
        <f t="shared" ref="AX5:AX68" ca="1" si="12">AT5/AH5-1</f>
        <v>0.10415417670665184</v>
      </c>
      <c r="AY5" s="291"/>
      <c r="AZ5" s="291"/>
      <c r="BA5" s="308">
        <f t="shared" ca="1" si="7"/>
        <v>0.1853046396304675</v>
      </c>
    </row>
    <row r="6" spans="1:53" x14ac:dyDescent="0.35">
      <c r="A6" s="91" t="s">
        <v>6</v>
      </c>
      <c r="B6" s="91" t="s">
        <v>10</v>
      </c>
      <c r="C6" s="289">
        <f t="shared" ca="1" si="8"/>
        <v>9110690</v>
      </c>
      <c r="D6" s="289">
        <f t="shared" ca="1" si="9"/>
        <v>9911510</v>
      </c>
      <c r="E6" s="289">
        <f t="shared" ca="1" si="2"/>
        <v>10584421</v>
      </c>
      <c r="F6" s="289">
        <f t="shared" ca="1" si="2"/>
        <v>12353813</v>
      </c>
      <c r="G6" s="289">
        <f>IFERROR(VLOOKUP(B6,'1'!$C$3:$S$100,8,FALSE),"")</f>
        <v>12595116</v>
      </c>
      <c r="H6" s="289">
        <f>IFERROR(VLOOKUP(B6,'2'!$C$3:$S$100,8,FALSE),"")</f>
        <v>12773465</v>
      </c>
      <c r="I6" s="289">
        <f t="shared" ca="1" si="3"/>
        <v>12978825</v>
      </c>
      <c r="J6" s="289">
        <f t="shared" ca="1" si="3"/>
        <v>13128334</v>
      </c>
      <c r="K6" s="289">
        <f t="shared" ca="1" si="3"/>
        <v>13340781</v>
      </c>
      <c r="L6" s="289">
        <f t="shared" ca="1" si="3"/>
        <v>13531271</v>
      </c>
      <c r="M6" s="289">
        <f t="shared" ca="1" si="3"/>
        <v>13725493</v>
      </c>
      <c r="N6" s="289">
        <f t="shared" ca="1" si="3"/>
        <v>13937013</v>
      </c>
      <c r="O6" s="289">
        <f t="shared" ca="1" si="3"/>
        <v>13316346</v>
      </c>
      <c r="P6" s="289">
        <f t="shared" ca="1" si="3"/>
        <v>13537626</v>
      </c>
      <c r="Q6" s="289">
        <f t="shared" ca="1" si="3"/>
        <v>13431626</v>
      </c>
      <c r="R6" s="289">
        <f t="shared" ca="1" si="3"/>
        <v>13527648</v>
      </c>
      <c r="S6" s="289">
        <f t="shared" ca="1" si="4"/>
        <v>13655812</v>
      </c>
      <c r="T6" s="289">
        <f t="shared" ca="1" si="4"/>
        <v>13738355</v>
      </c>
      <c r="U6" s="289">
        <f t="shared" ca="1" si="4"/>
        <v>14458594</v>
      </c>
      <c r="V6" s="289">
        <f t="shared" ca="1" si="4"/>
        <v>14577079</v>
      </c>
      <c r="W6" s="289">
        <f t="shared" ca="1" si="4"/>
        <v>14679475</v>
      </c>
      <c r="X6" s="289">
        <f t="shared" ca="1" si="4"/>
        <v>14802557</v>
      </c>
      <c r="Y6" s="289">
        <f t="shared" ca="1" si="4"/>
        <v>14988851</v>
      </c>
      <c r="Z6" s="289">
        <f t="shared" ca="1" si="4"/>
        <v>15298217</v>
      </c>
      <c r="AA6" s="289">
        <f t="shared" ca="1" si="4"/>
        <v>15647301</v>
      </c>
      <c r="AB6" s="289">
        <f t="shared" ca="1" si="4"/>
        <v>16006724</v>
      </c>
      <c r="AC6" s="289">
        <f t="shared" ca="1" si="5"/>
        <v>16206426</v>
      </c>
      <c r="AD6" s="289">
        <f t="shared" ca="1" si="5"/>
        <v>16484458</v>
      </c>
      <c r="AE6" s="289">
        <f t="shared" ca="1" si="5"/>
        <v>16797580</v>
      </c>
      <c r="AF6" s="289">
        <f t="shared" ca="1" si="5"/>
        <v>16846344</v>
      </c>
      <c r="AG6" s="289">
        <f t="shared" ca="1" si="5"/>
        <v>16954660</v>
      </c>
      <c r="AH6" s="289">
        <f t="shared" ca="1" si="5"/>
        <v>17008241</v>
      </c>
      <c r="AI6" s="289">
        <f t="shared" ca="1" si="5"/>
        <v>17084977</v>
      </c>
      <c r="AJ6" s="289">
        <f t="shared" ca="1" si="5"/>
        <v>17268688</v>
      </c>
      <c r="AK6" s="289">
        <f t="shared" ca="1" si="5"/>
        <v>17413024</v>
      </c>
      <c r="AL6" s="289">
        <f t="shared" ca="1" si="5"/>
        <v>17558265</v>
      </c>
      <c r="AM6" s="289">
        <f t="shared" ca="1" si="5"/>
        <v>17562210</v>
      </c>
      <c r="AN6" s="289">
        <f t="shared" ca="1" si="5"/>
        <v>17700751</v>
      </c>
      <c r="AO6" s="289">
        <f t="shared" ca="1" si="5"/>
        <v>17751518</v>
      </c>
      <c r="AP6" s="289">
        <f t="shared" ca="1" si="5"/>
        <v>17901052</v>
      </c>
      <c r="AQ6" s="289">
        <f t="shared" ca="1" si="5"/>
        <v>18084209</v>
      </c>
      <c r="AR6" s="289">
        <f t="shared" ca="1" si="5"/>
        <v>18110863</v>
      </c>
      <c r="AS6" s="289">
        <f t="shared" ca="1" si="5"/>
        <v>18208662</v>
      </c>
      <c r="AT6" s="289">
        <f t="shared" ca="1" si="5"/>
        <v>18300074</v>
      </c>
      <c r="AU6" s="320">
        <f t="shared" ca="1" si="6"/>
        <v>0.1656647269762814</v>
      </c>
      <c r="AV6" s="320">
        <f t="shared" ca="1" si="10"/>
        <v>0.13084781937451262</v>
      </c>
      <c r="AW6" s="320">
        <f t="shared" ca="1" si="11"/>
        <v>5.2492847437897838E-2</v>
      </c>
      <c r="AX6" s="374">
        <f t="shared" ca="1" si="12"/>
        <v>7.5953356963838869E-2</v>
      </c>
      <c r="AY6" s="291"/>
      <c r="AZ6" s="291"/>
      <c r="BA6" s="308">
        <f t="shared" ca="1" si="7"/>
        <v>0.16559835467707329</v>
      </c>
    </row>
    <row r="7" spans="1:53" x14ac:dyDescent="0.35">
      <c r="A7" s="91" t="s">
        <v>6</v>
      </c>
      <c r="B7" s="91" t="s">
        <v>11</v>
      </c>
      <c r="C7" s="289">
        <f t="shared" ca="1" si="8"/>
        <v>6985774</v>
      </c>
      <c r="D7" s="289">
        <f t="shared" ca="1" si="9"/>
        <v>6872099</v>
      </c>
      <c r="E7" s="289">
        <f t="shared" ca="1" si="2"/>
        <v>7145409</v>
      </c>
      <c r="F7" s="289">
        <f t="shared" ca="1" si="2"/>
        <v>8133522</v>
      </c>
      <c r="G7" s="289">
        <f>IFERROR(VLOOKUP(B7,'1'!$C$3:$S$100,8,FALSE),"")</f>
        <v>8353076</v>
      </c>
      <c r="H7" s="289">
        <f>IFERROR(VLOOKUP(B7,'2'!$C$3:$S$100,8,FALSE),"")</f>
        <v>8600863</v>
      </c>
      <c r="I7" s="289">
        <f t="shared" ca="1" si="3"/>
        <v>9034829</v>
      </c>
      <c r="J7" s="289">
        <f t="shared" ca="1" si="3"/>
        <v>9261251</v>
      </c>
      <c r="K7" s="289">
        <f t="shared" ca="1" si="3"/>
        <v>9475786</v>
      </c>
      <c r="L7" s="289">
        <f t="shared" ca="1" si="3"/>
        <v>9704719</v>
      </c>
      <c r="M7" s="289">
        <f t="shared" ca="1" si="3"/>
        <v>9932333</v>
      </c>
      <c r="N7" s="289">
        <f t="shared" ca="1" si="3"/>
        <v>8879353</v>
      </c>
      <c r="O7" s="289">
        <f t="shared" ca="1" si="3"/>
        <v>8824819</v>
      </c>
      <c r="P7" s="289">
        <f t="shared" ca="1" si="3"/>
        <v>9086186</v>
      </c>
      <c r="Q7" s="289">
        <f t="shared" ca="1" si="3"/>
        <v>9294011</v>
      </c>
      <c r="R7" s="289">
        <f t="shared" ca="1" si="3"/>
        <v>9443017</v>
      </c>
      <c r="S7" s="289">
        <f t="shared" ca="1" si="4"/>
        <v>9585255</v>
      </c>
      <c r="T7" s="289">
        <f t="shared" ca="1" si="4"/>
        <v>9785800</v>
      </c>
      <c r="U7" s="289">
        <f t="shared" ca="1" si="4"/>
        <v>12127172</v>
      </c>
      <c r="V7" s="289">
        <f t="shared" ca="1" si="4"/>
        <v>12271981</v>
      </c>
      <c r="W7" s="289">
        <f t="shared" ca="1" si="4"/>
        <v>12468704</v>
      </c>
      <c r="X7" s="289">
        <f t="shared" ca="1" si="4"/>
        <v>12509723</v>
      </c>
      <c r="Y7" s="289">
        <f t="shared" ca="1" si="4"/>
        <v>12739961</v>
      </c>
      <c r="Z7" s="289">
        <f t="shared" ca="1" si="4"/>
        <v>12959431</v>
      </c>
      <c r="AA7" s="289">
        <f t="shared" ca="1" si="4"/>
        <v>13145726</v>
      </c>
      <c r="AB7" s="289">
        <f t="shared" ca="1" si="4"/>
        <v>13293075</v>
      </c>
      <c r="AC7" s="289">
        <f t="shared" ca="1" si="5"/>
        <v>13437470</v>
      </c>
      <c r="AD7" s="289">
        <f t="shared" ca="1" si="5"/>
        <v>13584295</v>
      </c>
      <c r="AE7" s="289">
        <f t="shared" ca="1" si="5"/>
        <v>13753510</v>
      </c>
      <c r="AF7" s="289">
        <f t="shared" ca="1" si="5"/>
        <v>13909552</v>
      </c>
      <c r="AG7" s="289">
        <f t="shared" ca="1" si="5"/>
        <v>14211482</v>
      </c>
      <c r="AH7" s="289">
        <f t="shared" ca="1" si="5"/>
        <v>14223475</v>
      </c>
      <c r="AI7" s="289">
        <f t="shared" ca="1" si="5"/>
        <v>14340543</v>
      </c>
      <c r="AJ7" s="289">
        <f t="shared" ca="1" si="5"/>
        <v>14457746</v>
      </c>
      <c r="AK7" s="289">
        <f t="shared" ca="1" si="5"/>
        <v>14612080</v>
      </c>
      <c r="AL7" s="289">
        <f t="shared" ca="1" si="5"/>
        <v>14739214</v>
      </c>
      <c r="AM7" s="289">
        <f t="shared" ca="1" si="5"/>
        <v>14792226</v>
      </c>
      <c r="AN7" s="289">
        <f t="shared" ca="1" si="5"/>
        <v>14771653</v>
      </c>
      <c r="AO7" s="289">
        <f t="shared" ca="1" si="5"/>
        <v>14731919</v>
      </c>
      <c r="AP7" s="289">
        <f t="shared" ca="1" si="5"/>
        <v>14796963</v>
      </c>
      <c r="AQ7" s="289">
        <f t="shared" ca="1" si="5"/>
        <v>14782101</v>
      </c>
      <c r="AR7" s="289">
        <f t="shared" ca="1" si="5"/>
        <v>14770420</v>
      </c>
      <c r="AS7" s="289">
        <f t="shared" ca="1" si="5"/>
        <v>14899543</v>
      </c>
      <c r="AT7" s="289">
        <f t="shared" ca="1" si="5"/>
        <v>14955199</v>
      </c>
      <c r="AU7" s="320">
        <f t="shared" ca="1" si="6"/>
        <v>0.13693803221582385</v>
      </c>
      <c r="AV7" s="320">
        <f t="shared" ca="1" si="10"/>
        <v>0.10693579137712161</v>
      </c>
      <c r="AW7" s="320">
        <f t="shared" ca="1" si="11"/>
        <v>4.0319823390556842E-2</v>
      </c>
      <c r="AX7" s="374">
        <f t="shared" ca="1" si="12"/>
        <v>5.144481218548913E-2</v>
      </c>
      <c r="AY7" s="291"/>
      <c r="AZ7" s="291"/>
      <c r="BA7" s="308">
        <f t="shared" ca="1" si="7"/>
        <v>0.13819534734207908</v>
      </c>
    </row>
    <row r="8" spans="1:53" x14ac:dyDescent="0.35">
      <c r="A8" s="91" t="s">
        <v>6</v>
      </c>
      <c r="B8" s="91" t="s">
        <v>12</v>
      </c>
      <c r="C8" s="289">
        <f t="shared" ca="1" si="8"/>
        <v>2681336</v>
      </c>
      <c r="D8" s="289">
        <f t="shared" ca="1" si="9"/>
        <v>2821749</v>
      </c>
      <c r="E8" s="289">
        <f t="shared" ca="1" si="2"/>
        <v>2961742</v>
      </c>
      <c r="F8" s="289">
        <f t="shared" ca="1" si="2"/>
        <v>3459806</v>
      </c>
      <c r="G8" s="289">
        <f>IFERROR(VLOOKUP(B8,'1'!$C$3:$S$100,8,FALSE),"")</f>
        <v>3556159</v>
      </c>
      <c r="H8" s="289">
        <f>IFERROR(VLOOKUP(B8,'2'!$C$3:$S$100,8,FALSE),"")</f>
        <v>3631509</v>
      </c>
      <c r="I8" s="289">
        <f t="shared" ca="1" si="3"/>
        <v>3682603</v>
      </c>
      <c r="J8" s="289">
        <f t="shared" ca="1" si="3"/>
        <v>3754269</v>
      </c>
      <c r="K8" s="289">
        <f t="shared" ca="1" si="3"/>
        <v>3827746</v>
      </c>
      <c r="L8" s="289">
        <f t="shared" ca="1" si="3"/>
        <v>3914742</v>
      </c>
      <c r="M8" s="289">
        <f t="shared" ca="1" si="3"/>
        <v>4005255</v>
      </c>
      <c r="N8" s="289">
        <f t="shared" ca="1" si="3"/>
        <v>4044789</v>
      </c>
      <c r="O8" s="289">
        <f t="shared" ca="1" si="3"/>
        <v>4097800</v>
      </c>
      <c r="P8" s="289">
        <f t="shared" ca="1" si="3"/>
        <v>4166704</v>
      </c>
      <c r="Q8" s="289">
        <f t="shared" ca="1" si="3"/>
        <v>4230404</v>
      </c>
      <c r="R8" s="289">
        <f t="shared" ca="1" si="3"/>
        <v>4237024</v>
      </c>
      <c r="S8" s="289">
        <f t="shared" ca="1" si="4"/>
        <v>4319355</v>
      </c>
      <c r="T8" s="289">
        <f t="shared" ca="1" si="4"/>
        <v>4364662</v>
      </c>
      <c r="U8" s="289">
        <f t="shared" ca="1" si="4"/>
        <v>4410550</v>
      </c>
      <c r="V8" s="289">
        <f t="shared" ca="1" si="4"/>
        <v>4523425</v>
      </c>
      <c r="W8" s="289">
        <f t="shared" ca="1" si="4"/>
        <v>4562457</v>
      </c>
      <c r="X8" s="289">
        <f t="shared" ca="1" si="4"/>
        <v>4613266</v>
      </c>
      <c r="Y8" s="289">
        <f t="shared" ca="1" si="4"/>
        <v>4644075</v>
      </c>
      <c r="Z8" s="289">
        <f t="shared" ca="1" si="4"/>
        <v>4715011</v>
      </c>
      <c r="AA8" s="289">
        <f t="shared" ca="1" si="4"/>
        <v>4806304</v>
      </c>
      <c r="AB8" s="289">
        <f t="shared" ca="1" si="4"/>
        <v>4878164</v>
      </c>
      <c r="AC8" s="289">
        <f t="shared" ca="1" si="5"/>
        <v>4944182</v>
      </c>
      <c r="AD8" s="289">
        <f t="shared" ca="1" si="5"/>
        <v>5036557</v>
      </c>
      <c r="AE8" s="289">
        <f t="shared" ca="1" si="5"/>
        <v>5113532</v>
      </c>
      <c r="AF8" s="289">
        <f t="shared" ca="1" si="5"/>
        <v>5161788</v>
      </c>
      <c r="AG8" s="289">
        <f t="shared" ca="1" si="5"/>
        <v>5189180</v>
      </c>
      <c r="AH8" s="289">
        <f t="shared" ca="1" si="5"/>
        <v>5214593</v>
      </c>
      <c r="AI8" s="289">
        <f t="shared" ca="1" si="5"/>
        <v>5232433</v>
      </c>
      <c r="AJ8" s="289">
        <f t="shared" ca="1" si="5"/>
        <v>5256416</v>
      </c>
      <c r="AK8" s="289">
        <f t="shared" ca="1" si="5"/>
        <v>5280469</v>
      </c>
      <c r="AL8" s="289">
        <f t="shared" ca="1" si="5"/>
        <v>5264023</v>
      </c>
      <c r="AM8" s="289">
        <f t="shared" ca="1" si="5"/>
        <v>5218099</v>
      </c>
      <c r="AN8" s="289">
        <f t="shared" ca="1" si="5"/>
        <v>5174424</v>
      </c>
      <c r="AO8" s="289">
        <f t="shared" ca="1" si="5"/>
        <v>5108342</v>
      </c>
      <c r="AP8" s="289">
        <f t="shared" ca="1" si="5"/>
        <v>5038440</v>
      </c>
      <c r="AQ8" s="289">
        <f t="shared" ca="1" si="5"/>
        <v>4973507</v>
      </c>
      <c r="AR8" s="289">
        <f t="shared" ca="1" si="5"/>
        <v>4863716</v>
      </c>
      <c r="AS8" s="289">
        <f t="shared" ca="1" si="5"/>
        <v>4828106</v>
      </c>
      <c r="AT8" s="289">
        <f t="shared" ca="1" si="5"/>
        <v>4776130</v>
      </c>
      <c r="AU8" s="320">
        <f t="shared" ca="1" si="6"/>
        <v>4.6628085711743379E-2</v>
      </c>
      <c r="AV8" s="320">
        <f t="shared" ca="1" si="10"/>
        <v>0.11343882124717442</v>
      </c>
      <c r="AW8" s="320">
        <f t="shared" ca="1" si="11"/>
        <v>-3.3780776371233556E-2</v>
      </c>
      <c r="AX8" s="374">
        <f t="shared" ca="1" si="12"/>
        <v>-8.408383933319441E-2</v>
      </c>
      <c r="AY8" s="291"/>
      <c r="AZ8" s="291"/>
      <c r="BA8" s="308">
        <f t="shared" ca="1" si="7"/>
        <v>4.8409025176477556E-2</v>
      </c>
    </row>
    <row r="9" spans="1:53" x14ac:dyDescent="0.35">
      <c r="A9" s="91" t="s">
        <v>6</v>
      </c>
      <c r="B9" s="91" t="s">
        <v>13</v>
      </c>
      <c r="C9" s="289">
        <f t="shared" ca="1" si="8"/>
        <v>2324280</v>
      </c>
      <c r="D9" s="289">
        <f t="shared" ca="1" si="9"/>
        <v>2343088</v>
      </c>
      <c r="E9" s="289">
        <f t="shared" ca="1" si="2"/>
        <v>2409874</v>
      </c>
      <c r="F9" s="289">
        <f t="shared" ca="1" si="2"/>
        <v>2742477</v>
      </c>
      <c r="G9" s="289">
        <f>IFERROR(VLOOKUP(B9,'1'!$C$3:$S$100,8,FALSE),"")</f>
        <v>2877676</v>
      </c>
      <c r="H9" s="289">
        <f>IFERROR(VLOOKUP(B9,'2'!$C$3:$S$100,8,FALSE),"")</f>
        <v>3034474</v>
      </c>
      <c r="I9" s="289">
        <f t="shared" ca="1" si="3"/>
        <v>3196377</v>
      </c>
      <c r="J9" s="289">
        <f t="shared" ca="1" si="3"/>
        <v>3425409</v>
      </c>
      <c r="K9" s="289">
        <f t="shared" ca="1" si="3"/>
        <v>3606571</v>
      </c>
      <c r="L9" s="289">
        <f t="shared" ca="1" si="3"/>
        <v>3869513</v>
      </c>
      <c r="M9" s="289">
        <f t="shared" ca="1" si="3"/>
        <v>4052093</v>
      </c>
      <c r="N9" s="289">
        <f t="shared" ca="1" si="3"/>
        <v>4107595</v>
      </c>
      <c r="O9" s="289">
        <f t="shared" ca="1" si="3"/>
        <v>4299906</v>
      </c>
      <c r="P9" s="289">
        <f t="shared" ca="1" si="3"/>
        <v>4519524</v>
      </c>
      <c r="Q9" s="289">
        <f t="shared" ca="1" si="3"/>
        <v>4597686</v>
      </c>
      <c r="R9" s="289">
        <f t="shared" ca="1" si="3"/>
        <v>4736952</v>
      </c>
      <c r="S9" s="289">
        <f t="shared" ca="1" si="4"/>
        <v>4809780</v>
      </c>
      <c r="T9" s="289">
        <f t="shared" ca="1" si="4"/>
        <v>4885328</v>
      </c>
      <c r="U9" s="289">
        <f t="shared" ca="1" si="4"/>
        <v>4917023</v>
      </c>
      <c r="V9" s="289">
        <f t="shared" ca="1" si="4"/>
        <v>5034646</v>
      </c>
      <c r="W9" s="289">
        <f t="shared" ca="1" si="4"/>
        <v>5115403</v>
      </c>
      <c r="X9" s="289">
        <f t="shared" ca="1" si="4"/>
        <v>5216456</v>
      </c>
      <c r="Y9" s="289">
        <f t="shared" ca="1" si="4"/>
        <v>5296061</v>
      </c>
      <c r="Z9" s="289">
        <f t="shared" ca="1" si="4"/>
        <v>5399623</v>
      </c>
      <c r="AA9" s="289">
        <f t="shared" ca="1" si="4"/>
        <v>5527538</v>
      </c>
      <c r="AB9" s="289">
        <f t="shared" ca="1" si="4"/>
        <v>5674306</v>
      </c>
      <c r="AC9" s="289">
        <f t="shared" ca="1" si="5"/>
        <v>5666441</v>
      </c>
      <c r="AD9" s="289">
        <f t="shared" ca="1" si="5"/>
        <v>5790957</v>
      </c>
      <c r="AE9" s="289">
        <f t="shared" ca="1" si="5"/>
        <v>5971753</v>
      </c>
      <c r="AF9" s="289">
        <f t="shared" ca="1" si="5"/>
        <v>6042418</v>
      </c>
      <c r="AG9" s="289">
        <f t="shared" ca="1" si="5"/>
        <v>5954361</v>
      </c>
      <c r="AH9" s="289">
        <f t="shared" ca="1" si="5"/>
        <v>6000473</v>
      </c>
      <c r="AI9" s="289">
        <f t="shared" ca="1" si="5"/>
        <v>5935815</v>
      </c>
      <c r="AJ9" s="289">
        <f t="shared" ca="1" si="5"/>
        <v>5517030</v>
      </c>
      <c r="AK9" s="289">
        <f t="shared" ca="1" si="5"/>
        <v>5474497</v>
      </c>
      <c r="AL9" s="289">
        <f t="shared" ca="1" si="5"/>
        <v>5413306</v>
      </c>
      <c r="AM9" s="289">
        <f t="shared" ca="1" si="5"/>
        <v>5305046</v>
      </c>
      <c r="AN9" s="289">
        <f t="shared" ca="1" si="5"/>
        <v>5207106</v>
      </c>
      <c r="AO9" s="289">
        <f t="shared" ca="1" si="5"/>
        <v>5094515</v>
      </c>
      <c r="AP9" s="289">
        <f t="shared" ca="1" si="5"/>
        <v>5021613</v>
      </c>
      <c r="AQ9" s="289">
        <f t="shared" ca="1" si="5"/>
        <v>4995388</v>
      </c>
      <c r="AR9" s="289">
        <f t="shared" ca="1" si="5"/>
        <v>4959362</v>
      </c>
      <c r="AS9" s="289">
        <f t="shared" ca="1" si="5"/>
        <v>4840184</v>
      </c>
      <c r="AT9" s="289">
        <f t="shared" ca="1" si="5"/>
        <v>4839468</v>
      </c>
      <c r="AU9" s="320">
        <f t="shared" ca="1" si="6"/>
        <v>4.6472360765475985E-2</v>
      </c>
      <c r="AV9" s="320">
        <f t="shared" ca="1" si="10"/>
        <v>0.15022128666047219</v>
      </c>
      <c r="AW9" s="320">
        <f t="shared" ca="1" si="11"/>
        <v>-0.16313047321436158</v>
      </c>
      <c r="AX9" s="374">
        <f t="shared" ca="1" si="12"/>
        <v>-0.19348558022009266</v>
      </c>
      <c r="AY9" s="291"/>
      <c r="AZ9" s="291"/>
      <c r="BA9" s="308">
        <f t="shared" ca="1" si="7"/>
        <v>4.8714779741781372E-2</v>
      </c>
    </row>
    <row r="10" spans="1:53" x14ac:dyDescent="0.35">
      <c r="A10" s="91" t="s">
        <v>6</v>
      </c>
      <c r="B10" s="91" t="s">
        <v>14</v>
      </c>
      <c r="C10" s="289">
        <f t="shared" ca="1" si="8"/>
        <v>0</v>
      </c>
      <c r="D10" s="289">
        <f t="shared" ca="1" si="9"/>
        <v>56799</v>
      </c>
      <c r="E10" s="289">
        <f t="shared" ca="1" si="2"/>
        <v>232552</v>
      </c>
      <c r="F10" s="289">
        <f t="shared" ca="1" si="2"/>
        <v>630172</v>
      </c>
      <c r="G10" s="289">
        <f>IFERROR(VLOOKUP(B10,'1'!$C$3:$S$100,8,FALSE),"")</f>
        <v>685934</v>
      </c>
      <c r="H10" s="289">
        <f>IFERROR(VLOOKUP(B10,'2'!$C$3:$S$100,8,FALSE),"")</f>
        <v>739541</v>
      </c>
      <c r="I10" s="289">
        <f t="shared" ca="1" si="3"/>
        <v>799219</v>
      </c>
      <c r="J10" s="289">
        <f t="shared" ca="1" si="3"/>
        <v>856394</v>
      </c>
      <c r="K10" s="289">
        <f t="shared" ca="1" si="3"/>
        <v>887837</v>
      </c>
      <c r="L10" s="289">
        <f t="shared" ca="1" si="3"/>
        <v>962792</v>
      </c>
      <c r="M10" s="289">
        <f t="shared" ca="1" si="3"/>
        <v>1042747</v>
      </c>
      <c r="N10" s="289">
        <f t="shared" ca="1" si="3"/>
        <v>1113545</v>
      </c>
      <c r="O10" s="289">
        <f t="shared" ca="1" si="3"/>
        <v>1204190</v>
      </c>
      <c r="P10" s="289">
        <f t="shared" ca="1" si="3"/>
        <v>1269278</v>
      </c>
      <c r="Q10" s="289">
        <f t="shared" ca="1" si="3"/>
        <v>1292155</v>
      </c>
      <c r="R10" s="289">
        <f t="shared" ca="1" si="3"/>
        <v>1365384</v>
      </c>
      <c r="S10" s="289">
        <f t="shared" ca="1" si="4"/>
        <v>1420664</v>
      </c>
      <c r="T10" s="289">
        <f t="shared" ca="1" si="4"/>
        <v>1480696</v>
      </c>
      <c r="U10" s="289">
        <f t="shared" ca="1" si="4"/>
        <v>1543860</v>
      </c>
      <c r="V10" s="289">
        <f t="shared" ca="1" si="4"/>
        <v>1570245</v>
      </c>
      <c r="W10" s="289">
        <f t="shared" ca="1" si="4"/>
        <v>1624970</v>
      </c>
      <c r="X10" s="289">
        <f t="shared" ca="1" si="4"/>
        <v>1678367</v>
      </c>
      <c r="Y10" s="289">
        <f t="shared" ca="1" si="4"/>
        <v>1770754</v>
      </c>
      <c r="Z10" s="289">
        <f t="shared" ca="1" si="4"/>
        <v>1819030</v>
      </c>
      <c r="AA10" s="289">
        <f t="shared" ca="1" si="4"/>
        <v>1919838</v>
      </c>
      <c r="AB10" s="289">
        <f t="shared" ca="1" si="4"/>
        <v>1981856</v>
      </c>
      <c r="AC10" s="289">
        <f t="shared" ca="1" si="5"/>
        <v>2116838</v>
      </c>
      <c r="AD10" s="289">
        <f t="shared" ca="1" si="5"/>
        <v>2236817</v>
      </c>
      <c r="AE10" s="289">
        <f t="shared" ca="1" si="5"/>
        <v>2370704</v>
      </c>
      <c r="AF10" s="289">
        <f t="shared" ca="1" si="5"/>
        <v>2436772</v>
      </c>
      <c r="AG10" s="289">
        <f t="shared" ca="1" si="5"/>
        <v>2572191</v>
      </c>
      <c r="AH10" s="289">
        <f t="shared" ca="1" si="5"/>
        <v>2654208</v>
      </c>
      <c r="AI10" s="289">
        <f t="shared" ca="1" si="5"/>
        <v>2743113</v>
      </c>
      <c r="AJ10" s="289">
        <f t="shared" ca="1" si="5"/>
        <v>2813627</v>
      </c>
      <c r="AK10" s="289">
        <f t="shared" ca="1" si="5"/>
        <v>2892557</v>
      </c>
      <c r="AL10" s="289">
        <f t="shared" ca="1" si="5"/>
        <v>2974430</v>
      </c>
      <c r="AM10" s="289">
        <f t="shared" ca="1" si="5"/>
        <v>3076601</v>
      </c>
      <c r="AN10" s="289">
        <f t="shared" ca="1" si="5"/>
        <v>3145919</v>
      </c>
      <c r="AO10" s="289">
        <f t="shared" ca="1" si="5"/>
        <v>3211850</v>
      </c>
      <c r="AP10" s="289">
        <f t="shared" ca="1" si="5"/>
        <v>3291800</v>
      </c>
      <c r="AQ10" s="289">
        <f t="shared" ca="1" si="5"/>
        <v>3388080</v>
      </c>
      <c r="AR10" s="289">
        <f t="shared" ca="1" si="5"/>
        <v>3481252</v>
      </c>
      <c r="AS10" s="289">
        <f t="shared" ca="1" si="5"/>
        <v>3552853</v>
      </c>
      <c r="AT10" s="289">
        <f t="shared" ca="1" si="5"/>
        <v>3633077</v>
      </c>
      <c r="AU10" s="320">
        <f t="shared" ca="1" si="6"/>
        <v>3.0463860350806372E-2</v>
      </c>
      <c r="AV10" s="320">
        <f t="shared" ca="1" si="10"/>
        <v>0.42450190893777728</v>
      </c>
      <c r="AW10" s="320">
        <f t="shared" ca="1" si="11"/>
        <v>0.24021930459104945</v>
      </c>
      <c r="AX10" s="375">
        <f t="shared" ca="1" si="12"/>
        <v>0.36879890347704469</v>
      </c>
      <c r="AY10" s="291"/>
      <c r="AZ10" s="291"/>
      <c r="BA10" s="308">
        <f t="shared" ca="1" si="7"/>
        <v>2.9431463690288831E-2</v>
      </c>
    </row>
    <row r="11" spans="1:53" x14ac:dyDescent="0.35">
      <c r="A11" s="91" t="s">
        <v>6</v>
      </c>
      <c r="B11" s="91" t="s">
        <v>15</v>
      </c>
      <c r="C11" s="289">
        <f t="shared" ca="1" si="8"/>
        <v>1354206</v>
      </c>
      <c r="D11" s="289">
        <f t="shared" ca="1" si="9"/>
        <v>1504599</v>
      </c>
      <c r="E11" s="289">
        <f t="shared" ca="1" si="2"/>
        <v>1528137</v>
      </c>
      <c r="F11" s="289">
        <f t="shared" ca="1" si="2"/>
        <v>1750124</v>
      </c>
      <c r="G11" s="289">
        <f>IFERROR(VLOOKUP(B11,'1'!$C$3:$S$100,8,FALSE),"")</f>
        <v>1788984</v>
      </c>
      <c r="H11" s="289">
        <f>IFERROR(VLOOKUP(B11,'2'!$C$3:$S$100,8,FALSE),"")</f>
        <v>1837032</v>
      </c>
      <c r="I11" s="289">
        <f t="shared" ca="1" si="3"/>
        <v>1880393</v>
      </c>
      <c r="J11" s="289">
        <f t="shared" ca="1" si="3"/>
        <v>1922608</v>
      </c>
      <c r="K11" s="289">
        <f t="shared" ca="1" si="3"/>
        <v>1972365</v>
      </c>
      <c r="L11" s="289">
        <f t="shared" ca="1" si="3"/>
        <v>2029218</v>
      </c>
      <c r="M11" s="289">
        <f t="shared" ca="1" si="3"/>
        <v>1822569</v>
      </c>
      <c r="N11" s="289">
        <f t="shared" ca="1" si="3"/>
        <v>1869104</v>
      </c>
      <c r="O11" s="289">
        <f t="shared" ca="1" si="3"/>
        <v>1931403</v>
      </c>
      <c r="P11" s="289">
        <f t="shared" ca="1" si="3"/>
        <v>1964481</v>
      </c>
      <c r="Q11" s="289">
        <f t="shared" ca="1" si="3"/>
        <v>2018773</v>
      </c>
      <c r="R11" s="289">
        <f t="shared" ca="1" si="3"/>
        <v>2068093</v>
      </c>
      <c r="S11" s="289">
        <f t="shared" ca="1" si="4"/>
        <v>2117950</v>
      </c>
      <c r="T11" s="289">
        <f t="shared" ca="1" si="4"/>
        <v>2169062</v>
      </c>
      <c r="U11" s="289">
        <f t="shared" ca="1" si="4"/>
        <v>2224570</v>
      </c>
      <c r="V11" s="289">
        <f t="shared" ca="1" si="4"/>
        <v>2273521</v>
      </c>
      <c r="W11" s="289">
        <f t="shared" ca="1" si="4"/>
        <v>2327416</v>
      </c>
      <c r="X11" s="289">
        <f t="shared" ca="1" si="4"/>
        <v>2394461</v>
      </c>
      <c r="Y11" s="289">
        <f t="shared" ca="1" si="4"/>
        <v>2431761</v>
      </c>
      <c r="Z11" s="289">
        <f t="shared" ca="1" si="4"/>
        <v>2484765</v>
      </c>
      <c r="AA11" s="289">
        <f t="shared" ca="1" si="4"/>
        <v>2533531</v>
      </c>
      <c r="AB11" s="289">
        <f t="shared" ca="1" si="4"/>
        <v>2602914</v>
      </c>
      <c r="AC11" s="289">
        <f t="shared" ca="1" si="5"/>
        <v>2659808</v>
      </c>
      <c r="AD11" s="289">
        <f t="shared" ca="1" si="5"/>
        <v>2733139</v>
      </c>
      <c r="AE11" s="289">
        <f t="shared" ca="1" si="5"/>
        <v>2797275</v>
      </c>
      <c r="AF11" s="289">
        <f t="shared" ca="1" si="5"/>
        <v>2847599</v>
      </c>
      <c r="AG11" s="289">
        <f t="shared" ca="1" si="5"/>
        <v>2893286</v>
      </c>
      <c r="AH11" s="289">
        <f t="shared" ca="1" si="5"/>
        <v>2936739</v>
      </c>
      <c r="AI11" s="289">
        <f t="shared" ca="1" si="5"/>
        <v>2966866</v>
      </c>
      <c r="AJ11" s="289">
        <f t="shared" ca="1" si="5"/>
        <v>2992748</v>
      </c>
      <c r="AK11" s="289">
        <f t="shared" ca="1" si="5"/>
        <v>3003867</v>
      </c>
      <c r="AL11" s="289">
        <f t="shared" ca="1" si="5"/>
        <v>3009647</v>
      </c>
      <c r="AM11" s="289">
        <f t="shared" ca="1" si="5"/>
        <v>3022768</v>
      </c>
      <c r="AN11" s="289">
        <f t="shared" ca="1" si="5"/>
        <v>3054496</v>
      </c>
      <c r="AO11" s="289">
        <f t="shared" ca="1" si="5"/>
        <v>3081902</v>
      </c>
      <c r="AP11" s="289">
        <f t="shared" ca="1" si="5"/>
        <v>3117373</v>
      </c>
      <c r="AQ11" s="289">
        <f t="shared" ca="1" si="5"/>
        <v>3152176</v>
      </c>
      <c r="AR11" s="289">
        <f t="shared" ca="1" si="5"/>
        <v>3180830</v>
      </c>
      <c r="AS11" s="289">
        <f t="shared" ca="1" si="5"/>
        <v>3163585</v>
      </c>
      <c r="AT11" s="289">
        <f t="shared" ca="1" si="5"/>
        <v>3181308</v>
      </c>
      <c r="AU11" s="320">
        <f t="shared" ca="1" si="6"/>
        <v>2.8849631123815028E-2</v>
      </c>
      <c r="AV11" s="320">
        <f t="shared" ca="1" si="10"/>
        <v>0.20216131718158747</v>
      </c>
      <c r="AW11" s="320">
        <f t="shared" ca="1" si="11"/>
        <v>6.1508360123252448E-2</v>
      </c>
      <c r="AX11" s="374">
        <f t="shared" ca="1" si="12"/>
        <v>8.327910651916981E-2</v>
      </c>
      <c r="AY11" s="291"/>
      <c r="AZ11" s="291"/>
      <c r="BA11" s="308">
        <f t="shared" ca="1" si="7"/>
        <v>2.8576161088741468E-2</v>
      </c>
    </row>
    <row r="12" spans="1:53" x14ac:dyDescent="0.35">
      <c r="A12" s="91" t="s">
        <v>8</v>
      </c>
      <c r="B12" s="91" t="s">
        <v>16</v>
      </c>
      <c r="C12" s="289">
        <f t="shared" ca="1" si="8"/>
        <v>467879</v>
      </c>
      <c r="D12" s="289">
        <f t="shared" ca="1" si="9"/>
        <v>543093</v>
      </c>
      <c r="E12" s="289">
        <f t="shared" ca="1" si="2"/>
        <v>644537</v>
      </c>
      <c r="F12" s="289">
        <f t="shared" ca="1" si="2"/>
        <v>811986</v>
      </c>
      <c r="G12" s="289">
        <f>IFERROR(VLOOKUP(B12,'1'!$C$3:$S$100,8,FALSE),"")</f>
        <v>862290</v>
      </c>
      <c r="H12" s="289">
        <f>IFERROR(VLOOKUP(B12,'2'!$C$3:$S$100,8,FALSE),"")</f>
        <v>945037</v>
      </c>
      <c r="I12" s="289">
        <f t="shared" ca="1" si="3"/>
        <v>1103921</v>
      </c>
      <c r="J12" s="289">
        <f t="shared" ca="1" si="3"/>
        <v>1194104</v>
      </c>
      <c r="K12" s="289">
        <f t="shared" ca="1" si="3"/>
        <v>1267896</v>
      </c>
      <c r="L12" s="289">
        <f t="shared" ca="1" si="3"/>
        <v>1348264</v>
      </c>
      <c r="M12" s="289">
        <f t="shared" ca="1" si="3"/>
        <v>1416927</v>
      </c>
      <c r="N12" s="289">
        <f t="shared" ca="1" si="3"/>
        <v>1428072</v>
      </c>
      <c r="O12" s="289">
        <f t="shared" ca="1" si="3"/>
        <v>1502964</v>
      </c>
      <c r="P12" s="289">
        <f t="shared" ca="1" si="3"/>
        <v>1578148</v>
      </c>
      <c r="Q12" s="289">
        <f t="shared" ca="1" si="3"/>
        <v>1638457</v>
      </c>
      <c r="R12" s="289">
        <f t="shared" ca="1" si="3"/>
        <v>1752184</v>
      </c>
      <c r="S12" s="289">
        <f t="shared" ca="1" si="4"/>
        <v>1824299</v>
      </c>
      <c r="T12" s="289">
        <f t="shared" ca="1" si="4"/>
        <v>1888684</v>
      </c>
      <c r="U12" s="289">
        <f t="shared" ca="1" si="4"/>
        <v>1947283</v>
      </c>
      <c r="V12" s="289">
        <f t="shared" ca="1" si="4"/>
        <v>1945379</v>
      </c>
      <c r="W12" s="289">
        <f t="shared" ca="1" si="4"/>
        <v>1980091</v>
      </c>
      <c r="X12" s="289">
        <f t="shared" ca="1" si="4"/>
        <v>2006637</v>
      </c>
      <c r="Y12" s="289">
        <f t="shared" ca="1" si="4"/>
        <v>2044759</v>
      </c>
      <c r="Z12" s="289">
        <f t="shared" ca="1" si="4"/>
        <v>2085610</v>
      </c>
      <c r="AA12" s="289">
        <f t="shared" ca="1" si="4"/>
        <v>2166360</v>
      </c>
      <c r="AB12" s="289">
        <f t="shared" ca="1" si="4"/>
        <v>2208155</v>
      </c>
      <c r="AC12" s="289">
        <f t="shared" ca="1" si="5"/>
        <v>2183629</v>
      </c>
      <c r="AD12" s="289">
        <f t="shared" ca="1" si="5"/>
        <v>2243917</v>
      </c>
      <c r="AE12" s="289">
        <f t="shared" ca="1" si="5"/>
        <v>2300723</v>
      </c>
      <c r="AF12" s="289">
        <f t="shared" ca="1" si="5"/>
        <v>2383405</v>
      </c>
      <c r="AG12" s="289">
        <f t="shared" ca="1" si="5"/>
        <v>2520187</v>
      </c>
      <c r="AH12" s="289">
        <f t="shared" ca="1" si="5"/>
        <v>2553872</v>
      </c>
      <c r="AI12" s="289">
        <f t="shared" ca="1" si="5"/>
        <v>2575688</v>
      </c>
      <c r="AJ12" s="289">
        <f t="shared" ca="1" si="5"/>
        <v>2585324</v>
      </c>
      <c r="AK12" s="289">
        <f t="shared" ca="1" si="5"/>
        <v>2711000</v>
      </c>
      <c r="AL12" s="289">
        <f t="shared" ca="1" si="5"/>
        <v>2788335</v>
      </c>
      <c r="AM12" s="289">
        <f t="shared" ca="1" si="5"/>
        <v>2808405</v>
      </c>
      <c r="AN12" s="289">
        <f t="shared" ca="1" si="5"/>
        <v>2879441</v>
      </c>
      <c r="AO12" s="289">
        <f t="shared" ca="1" si="5"/>
        <v>2895055</v>
      </c>
      <c r="AP12" s="289">
        <f t="shared" ca="1" si="5"/>
        <v>2937896</v>
      </c>
      <c r="AQ12" s="289">
        <f t="shared" ca="1" si="5"/>
        <v>2936005</v>
      </c>
      <c r="AR12" s="289">
        <f t="shared" ca="1" si="5"/>
        <v>2937597</v>
      </c>
      <c r="AS12" s="289">
        <f t="shared" ca="1" si="5"/>
        <v>3043116</v>
      </c>
      <c r="AT12" s="289">
        <f t="shared" ca="1" si="5"/>
        <v>3020028</v>
      </c>
      <c r="AU12" s="320">
        <f t="shared" ca="1" si="6"/>
        <v>2.7188666829452774E-2</v>
      </c>
      <c r="AV12" s="320">
        <f t="shared" ca="1" si="10"/>
        <v>0.15346007127659966</v>
      </c>
      <c r="AW12" s="320">
        <f t="shared" ca="1" si="11"/>
        <v>0.1503693215634927</v>
      </c>
      <c r="AX12" s="375">
        <f t="shared" ca="1" si="12"/>
        <v>0.18252911657279602</v>
      </c>
      <c r="AY12" s="291"/>
      <c r="AZ12" s="291"/>
      <c r="BA12" s="308">
        <f t="shared" ca="1" si="7"/>
        <v>2.6938444136619208E-2</v>
      </c>
    </row>
    <row r="13" spans="1:53" x14ac:dyDescent="0.35">
      <c r="A13" s="91" t="s">
        <v>6</v>
      </c>
      <c r="B13" s="91" t="s">
        <v>17</v>
      </c>
      <c r="C13" s="289">
        <f t="shared" ca="1" si="8"/>
        <v>873454</v>
      </c>
      <c r="D13" s="289">
        <f t="shared" ca="1" si="9"/>
        <v>855620</v>
      </c>
      <c r="E13" s="289">
        <f t="shared" ca="1" si="2"/>
        <v>946628</v>
      </c>
      <c r="F13" s="289">
        <f t="shared" ca="1" si="2"/>
        <v>1072172</v>
      </c>
      <c r="G13" s="289">
        <f>IFERROR(VLOOKUP(B13,'1'!$C$3:$S$100,8,FALSE),"")</f>
        <v>1105401</v>
      </c>
      <c r="H13" s="289">
        <f>IFERROR(VLOOKUP(B13,'2'!$C$3:$S$100,8,FALSE),"")</f>
        <v>1144367</v>
      </c>
      <c r="I13" s="289">
        <f t="shared" ca="1" si="3"/>
        <v>1184542</v>
      </c>
      <c r="J13" s="289">
        <f t="shared" ca="1" si="3"/>
        <v>1209178</v>
      </c>
      <c r="K13" s="289">
        <f t="shared" ca="1" si="3"/>
        <v>1238367</v>
      </c>
      <c r="L13" s="289">
        <f t="shared" ca="1" si="3"/>
        <v>1294496</v>
      </c>
      <c r="M13" s="289">
        <f t="shared" ca="1" si="3"/>
        <v>1331990</v>
      </c>
      <c r="N13" s="289">
        <f t="shared" ca="1" si="3"/>
        <v>1246243</v>
      </c>
      <c r="O13" s="289">
        <f t="shared" ca="1" si="3"/>
        <v>1291423</v>
      </c>
      <c r="P13" s="289">
        <f t="shared" ca="1" si="3"/>
        <v>1327942</v>
      </c>
      <c r="Q13" s="289">
        <f t="shared" ca="1" si="3"/>
        <v>1361789</v>
      </c>
      <c r="R13" s="289">
        <f t="shared" ca="1" si="3"/>
        <v>1399164</v>
      </c>
      <c r="S13" s="289">
        <f t="shared" ca="1" si="4"/>
        <v>1354214</v>
      </c>
      <c r="T13" s="289">
        <f t="shared" ca="1" si="4"/>
        <v>1395685</v>
      </c>
      <c r="U13" s="289">
        <f t="shared" ca="1" si="4"/>
        <v>1419422</v>
      </c>
      <c r="V13" s="289">
        <f t="shared" ca="1" si="4"/>
        <v>1456490</v>
      </c>
      <c r="W13" s="289">
        <f t="shared" ca="1" si="4"/>
        <v>1449755</v>
      </c>
      <c r="X13" s="289">
        <f t="shared" ca="1" si="4"/>
        <v>1496508</v>
      </c>
      <c r="Y13" s="289">
        <f t="shared" ca="1" si="4"/>
        <v>1515920</v>
      </c>
      <c r="Z13" s="289">
        <f t="shared" ca="1" si="4"/>
        <v>1604645</v>
      </c>
      <c r="AA13" s="289">
        <f t="shared" ca="1" si="4"/>
        <v>1657850</v>
      </c>
      <c r="AB13" s="289">
        <f t="shared" ca="1" si="4"/>
        <v>1686003</v>
      </c>
      <c r="AC13" s="289">
        <f t="shared" ca="1" si="5"/>
        <v>1751652</v>
      </c>
      <c r="AD13" s="289">
        <f t="shared" ca="1" si="5"/>
        <v>1822381</v>
      </c>
      <c r="AE13" s="289">
        <f t="shared" ca="1" si="5"/>
        <v>1911521</v>
      </c>
      <c r="AF13" s="289">
        <f t="shared" ca="1" si="5"/>
        <v>1982392</v>
      </c>
      <c r="AG13" s="289">
        <f t="shared" ca="1" si="5"/>
        <v>2067536</v>
      </c>
      <c r="AH13" s="289">
        <f t="shared" ca="1" si="5"/>
        <v>2111216</v>
      </c>
      <c r="AI13" s="289">
        <f t="shared" ca="1" si="5"/>
        <v>2152111</v>
      </c>
      <c r="AJ13" s="289">
        <f t="shared" ca="1" si="5"/>
        <v>2216551</v>
      </c>
      <c r="AK13" s="289">
        <f t="shared" ca="1" si="5"/>
        <v>2218965</v>
      </c>
      <c r="AL13" s="289">
        <f t="shared" ca="1" si="5"/>
        <v>2254586</v>
      </c>
      <c r="AM13" s="289">
        <f t="shared" ca="1" si="5"/>
        <v>2291974</v>
      </c>
      <c r="AN13" s="289">
        <f t="shared" ca="1" si="5"/>
        <v>2341974</v>
      </c>
      <c r="AO13" s="289">
        <f t="shared" ca="1" si="5"/>
        <v>2372897</v>
      </c>
      <c r="AP13" s="289">
        <f t="shared" ca="1" si="5"/>
        <v>2407944</v>
      </c>
      <c r="AQ13" s="289">
        <f t="shared" ca="1" si="5"/>
        <v>2410672</v>
      </c>
      <c r="AR13" s="289">
        <f t="shared" ca="1" si="5"/>
        <v>2426078</v>
      </c>
      <c r="AS13" s="289">
        <f t="shared" ca="1" si="5"/>
        <v>2430583</v>
      </c>
      <c r="AT13" s="289">
        <f t="shared" ca="1" si="5"/>
        <v>2503080</v>
      </c>
      <c r="AU13" s="320">
        <f t="shared" ca="1" si="6"/>
        <v>2.2284242587205207E-2</v>
      </c>
      <c r="AV13" s="320">
        <f t="shared" ca="1" si="10"/>
        <v>0.25121422048898379</v>
      </c>
      <c r="AW13" s="320">
        <f t="shared" ca="1" si="11"/>
        <v>0.14054838538548409</v>
      </c>
      <c r="AX13" s="375">
        <f t="shared" ca="1" si="12"/>
        <v>0.18561056755916971</v>
      </c>
      <c r="AY13" s="291"/>
      <c r="AZ13" s="291"/>
      <c r="BA13" s="308">
        <f t="shared" ca="1" si="7"/>
        <v>2.1910202629057039E-2</v>
      </c>
    </row>
    <row r="14" spans="1:53" x14ac:dyDescent="0.35">
      <c r="A14" s="91" t="s">
        <v>18</v>
      </c>
      <c r="B14" s="91" t="s">
        <v>19</v>
      </c>
      <c r="C14" s="289">
        <f t="shared" ca="1" si="8"/>
        <v>1693175</v>
      </c>
      <c r="D14" s="289">
        <f t="shared" ca="1" si="9"/>
        <v>1595234</v>
      </c>
      <c r="E14" s="289">
        <f t="shared" ca="1" si="2"/>
        <v>1532327</v>
      </c>
      <c r="F14" s="289">
        <f t="shared" ca="1" si="2"/>
        <v>1415598</v>
      </c>
      <c r="G14" s="289">
        <f>IFERROR(VLOOKUP(B14,'1'!$C$3:$S$100,8,FALSE),"")</f>
        <v>1405362</v>
      </c>
      <c r="H14" s="289">
        <f>IFERROR(VLOOKUP(B14,'2'!$C$3:$S$100,8,FALSE),"")</f>
        <v>1393728</v>
      </c>
      <c r="I14" s="289">
        <f t="shared" ref="I14:R23" ca="1" si="13">IFERROR(VLOOKUP($B14,INDIRECT("'" &amp; I$2 &amp; "'!$C$3:$R$100"),8,FALSE),"")</f>
        <v>1383221</v>
      </c>
      <c r="J14" s="289">
        <f t="shared" ca="1" si="13"/>
        <v>1375307</v>
      </c>
      <c r="K14" s="289">
        <f t="shared" ca="1" si="13"/>
        <v>1366552</v>
      </c>
      <c r="L14" s="289">
        <f t="shared" ca="1" si="13"/>
        <v>1360776</v>
      </c>
      <c r="M14" s="289">
        <f t="shared" ca="1" si="13"/>
        <v>1356420</v>
      </c>
      <c r="N14" s="289">
        <f t="shared" ca="1" si="13"/>
        <v>1353402</v>
      </c>
      <c r="O14" s="289">
        <f t="shared" ca="1" si="13"/>
        <v>1299223</v>
      </c>
      <c r="P14" s="289">
        <f t="shared" ca="1" si="13"/>
        <v>1304696</v>
      </c>
      <c r="Q14" s="289">
        <f t="shared" ca="1" si="13"/>
        <v>1313008</v>
      </c>
      <c r="R14" s="289">
        <f t="shared" ca="1" si="13"/>
        <v>1317153</v>
      </c>
      <c r="S14" s="289">
        <f t="shared" ref="S14:AB23" ca="1" si="14">IFERROR(VLOOKUP($B14,INDIRECT("'" &amp; S$2 &amp; "'!$C$3:$R$100"),8,FALSE),"")</f>
        <v>1326051</v>
      </c>
      <c r="T14" s="289">
        <f t="shared" ca="1" si="14"/>
        <v>1334755</v>
      </c>
      <c r="U14" s="289">
        <f t="shared" ca="1" si="14"/>
        <v>1336775</v>
      </c>
      <c r="V14" s="289">
        <f t="shared" ca="1" si="14"/>
        <v>1342190</v>
      </c>
      <c r="W14" s="289">
        <f t="shared" ca="1" si="14"/>
        <v>1347707</v>
      </c>
      <c r="X14" s="289">
        <f t="shared" ca="1" si="14"/>
        <v>1350680</v>
      </c>
      <c r="Y14" s="289">
        <f t="shared" ca="1" si="14"/>
        <v>1353841</v>
      </c>
      <c r="Z14" s="289">
        <f t="shared" ca="1" si="14"/>
        <v>1359275</v>
      </c>
      <c r="AA14" s="289">
        <f t="shared" ca="1" si="14"/>
        <v>1363023</v>
      </c>
      <c r="AB14" s="289">
        <f t="shared" ca="1" si="14"/>
        <v>1365100</v>
      </c>
      <c r="AC14" s="289">
        <f t="shared" ref="AC14:AT23" ca="1" si="15">IFERROR(VLOOKUP($B14,INDIRECT("'" &amp; AC$2 &amp; "'!$C$3:$R$100"),8,FALSE),"")</f>
        <v>1356020</v>
      </c>
      <c r="AD14" s="289">
        <f t="shared" ca="1" si="15"/>
        <v>1357137</v>
      </c>
      <c r="AE14" s="289">
        <f t="shared" ca="1" si="15"/>
        <v>1341913</v>
      </c>
      <c r="AF14" s="289">
        <f t="shared" ca="1" si="15"/>
        <v>1346343</v>
      </c>
      <c r="AG14" s="289">
        <f t="shared" ca="1" si="15"/>
        <v>1348225</v>
      </c>
      <c r="AH14" s="289">
        <f t="shared" ca="1" si="15"/>
        <v>1354029</v>
      </c>
      <c r="AI14" s="289">
        <f t="shared" ca="1" si="15"/>
        <v>1360555</v>
      </c>
      <c r="AJ14" s="289">
        <f t="shared" ca="1" si="15"/>
        <v>1367400</v>
      </c>
      <c r="AK14" s="289">
        <f t="shared" ca="1" si="15"/>
        <v>1384863</v>
      </c>
      <c r="AL14" s="289">
        <f t="shared" ca="1" si="15"/>
        <v>1404839</v>
      </c>
      <c r="AM14" s="289">
        <f t="shared" ca="1" si="15"/>
        <v>1419372</v>
      </c>
      <c r="AN14" s="289">
        <f t="shared" ca="1" si="15"/>
        <v>1429916</v>
      </c>
      <c r="AO14" s="289">
        <f t="shared" ca="1" si="15"/>
        <v>1426449</v>
      </c>
      <c r="AP14" s="289">
        <f t="shared" ca="1" si="15"/>
        <v>1437498</v>
      </c>
      <c r="AQ14" s="289">
        <f t="shared" ca="1" si="15"/>
        <v>1453258</v>
      </c>
      <c r="AR14" s="289">
        <f t="shared" ca="1" si="15"/>
        <v>1466843</v>
      </c>
      <c r="AS14" s="289">
        <f t="shared" ca="1" si="15"/>
        <v>1455311</v>
      </c>
      <c r="AT14" s="289">
        <f t="shared" ca="1" si="15"/>
        <v>1424907</v>
      </c>
      <c r="AU14" s="320">
        <f t="shared" ca="1" si="6"/>
        <v>1.330328037139664E-2</v>
      </c>
      <c r="AV14" s="320">
        <f t="shared" ca="1" si="10"/>
        <v>1.1136277278179785E-2</v>
      </c>
      <c r="AW14" s="320">
        <f t="shared" ca="1" si="11"/>
        <v>6.1644913070547203E-2</v>
      </c>
      <c r="AX14" s="374">
        <f t="shared" ca="1" si="12"/>
        <v>5.2345998497816515E-2</v>
      </c>
      <c r="AY14" s="291"/>
      <c r="AZ14" s="291"/>
      <c r="BA14" s="308">
        <f t="shared" ca="1" si="7"/>
        <v>1.3377496634262688E-2</v>
      </c>
    </row>
    <row r="15" spans="1:53" x14ac:dyDescent="0.35">
      <c r="A15" s="91" t="s">
        <v>6</v>
      </c>
      <c r="B15" s="91" t="s">
        <v>20</v>
      </c>
      <c r="C15" s="289">
        <f t="shared" ca="1" si="8"/>
        <v>0</v>
      </c>
      <c r="D15" s="289">
        <f t="shared" ca="1" si="9"/>
        <v>0</v>
      </c>
      <c r="E15" s="289">
        <f t="shared" ca="1" si="2"/>
        <v>0</v>
      </c>
      <c r="F15" s="289">
        <f t="shared" ca="1" si="2"/>
        <v>68900</v>
      </c>
      <c r="G15" s="289">
        <f>IFERROR(VLOOKUP(B15,'1'!$C$3:$S$100,8,FALSE),"")</f>
        <v>87536</v>
      </c>
      <c r="H15" s="289">
        <f>IFERROR(VLOOKUP(B15,'2'!$C$3:$S$100,8,FALSE),"")</f>
        <v>104232</v>
      </c>
      <c r="I15" s="289">
        <f t="shared" ca="1" si="13"/>
        <v>134841</v>
      </c>
      <c r="J15" s="289">
        <f t="shared" ca="1" si="13"/>
        <v>170251</v>
      </c>
      <c r="K15" s="289">
        <f t="shared" ca="1" si="13"/>
        <v>205091</v>
      </c>
      <c r="L15" s="289">
        <f t="shared" ca="1" si="13"/>
        <v>234580</v>
      </c>
      <c r="M15" s="289">
        <f t="shared" ca="1" si="13"/>
        <v>264497</v>
      </c>
      <c r="N15" s="289">
        <f t="shared" ca="1" si="13"/>
        <v>297437</v>
      </c>
      <c r="O15" s="289">
        <f t="shared" ca="1" si="13"/>
        <v>332823</v>
      </c>
      <c r="P15" s="289">
        <f t="shared" ca="1" si="13"/>
        <v>370543</v>
      </c>
      <c r="Q15" s="289">
        <f t="shared" ca="1" si="13"/>
        <v>407760</v>
      </c>
      <c r="R15" s="289">
        <f t="shared" ca="1" si="13"/>
        <v>452399</v>
      </c>
      <c r="S15" s="289">
        <f t="shared" ca="1" si="14"/>
        <v>491928</v>
      </c>
      <c r="T15" s="289">
        <f t="shared" ca="1" si="14"/>
        <v>523742</v>
      </c>
      <c r="U15" s="289">
        <f t="shared" ca="1" si="14"/>
        <v>552275</v>
      </c>
      <c r="V15" s="289">
        <f t="shared" ca="1" si="14"/>
        <v>592915</v>
      </c>
      <c r="W15" s="289">
        <f t="shared" ca="1" si="14"/>
        <v>634126</v>
      </c>
      <c r="X15" s="289">
        <f t="shared" ca="1" si="14"/>
        <v>655511</v>
      </c>
      <c r="Y15" s="289">
        <f t="shared" ca="1" si="14"/>
        <v>677760</v>
      </c>
      <c r="Z15" s="289">
        <f t="shared" ca="1" si="14"/>
        <v>706027</v>
      </c>
      <c r="AA15" s="289">
        <f t="shared" ca="1" si="14"/>
        <v>737984</v>
      </c>
      <c r="AB15" s="289">
        <f t="shared" ca="1" si="14"/>
        <v>764377</v>
      </c>
      <c r="AC15" s="289">
        <f t="shared" ca="1" si="15"/>
        <v>791267</v>
      </c>
      <c r="AD15" s="289">
        <f t="shared" ca="1" si="15"/>
        <v>923312</v>
      </c>
      <c r="AE15" s="289">
        <f t="shared" ca="1" si="15"/>
        <v>925755</v>
      </c>
      <c r="AF15" s="289">
        <f t="shared" ca="1" si="15"/>
        <v>949912</v>
      </c>
      <c r="AG15" s="289">
        <f t="shared" ca="1" si="15"/>
        <v>967758</v>
      </c>
      <c r="AH15" s="289">
        <f t="shared" ca="1" si="15"/>
        <v>969871</v>
      </c>
      <c r="AI15" s="289">
        <f t="shared" ca="1" si="15"/>
        <v>985499</v>
      </c>
      <c r="AJ15" s="289">
        <f t="shared" ca="1" si="15"/>
        <v>997820</v>
      </c>
      <c r="AK15" s="289">
        <f t="shared" ca="1" si="15"/>
        <v>1017450</v>
      </c>
      <c r="AL15" s="289">
        <f t="shared" ca="1" si="15"/>
        <v>1031201</v>
      </c>
      <c r="AM15" s="289">
        <f t="shared" ca="1" si="15"/>
        <v>1049206</v>
      </c>
      <c r="AN15" s="289">
        <f t="shared" ca="1" si="15"/>
        <v>1060476</v>
      </c>
      <c r="AO15" s="289">
        <f t="shared" ca="1" si="15"/>
        <v>1075106</v>
      </c>
      <c r="AP15" s="289">
        <f t="shared" ca="1" si="15"/>
        <v>1095127</v>
      </c>
      <c r="AQ15" s="289">
        <f t="shared" ca="1" si="15"/>
        <v>1120269</v>
      </c>
      <c r="AR15" s="289">
        <f t="shared" ca="1" si="15"/>
        <v>1144347</v>
      </c>
      <c r="AS15" s="289">
        <f t="shared" ca="1" si="15"/>
        <v>1182437</v>
      </c>
      <c r="AT15" s="289">
        <f t="shared" ca="1" si="15"/>
        <v>1215370</v>
      </c>
      <c r="AU15" s="320">
        <f t="shared" ca="1" si="6"/>
        <v>1.0134818638555662E-2</v>
      </c>
      <c r="AV15" s="320">
        <f t="shared" ca="1" si="10"/>
        <v>0.55724176315323448</v>
      </c>
      <c r="AW15" s="320">
        <f t="shared" ca="1" si="11"/>
        <v>0.12914707213639742</v>
      </c>
      <c r="AX15" s="375">
        <f t="shared" ca="1" si="12"/>
        <v>0.25312541564806046</v>
      </c>
      <c r="AY15" s="291"/>
      <c r="AZ15" s="291"/>
      <c r="BA15" s="308">
        <f t="shared" ca="1" si="7"/>
        <v>9.921222030326509E-3</v>
      </c>
    </row>
    <row r="16" spans="1:53" x14ac:dyDescent="0.35">
      <c r="A16" s="91" t="s">
        <v>21</v>
      </c>
      <c r="B16" s="91" t="s">
        <v>22</v>
      </c>
      <c r="C16" s="289">
        <f t="shared" ca="1" si="8"/>
        <v>0</v>
      </c>
      <c r="D16" s="289">
        <f t="shared" ca="1" si="9"/>
        <v>43</v>
      </c>
      <c r="E16" s="289">
        <f t="shared" ca="1" si="2"/>
        <v>11317</v>
      </c>
      <c r="F16" s="289">
        <f t="shared" ca="1" si="2"/>
        <v>103924</v>
      </c>
      <c r="G16" s="289">
        <f>IFERROR(VLOOKUP(B16,'1'!$C$3:$S$100,8,FALSE),"")</f>
        <v>125071</v>
      </c>
      <c r="H16" s="289">
        <f>IFERROR(VLOOKUP(B16,'2'!$C$3:$S$100,8,FALSE),"")</f>
        <v>145847</v>
      </c>
      <c r="I16" s="289">
        <f t="shared" ca="1" si="13"/>
        <v>169470</v>
      </c>
      <c r="J16" s="289">
        <f t="shared" ca="1" si="13"/>
        <v>189930</v>
      </c>
      <c r="K16" s="289">
        <f t="shared" ca="1" si="13"/>
        <v>216123</v>
      </c>
      <c r="L16" s="289">
        <f t="shared" ca="1" si="13"/>
        <v>241818</v>
      </c>
      <c r="M16" s="289">
        <f t="shared" ca="1" si="13"/>
        <v>274656</v>
      </c>
      <c r="N16" s="289">
        <f t="shared" ca="1" si="13"/>
        <v>296930</v>
      </c>
      <c r="O16" s="289">
        <f t="shared" ca="1" si="13"/>
        <v>317125</v>
      </c>
      <c r="P16" s="289">
        <f t="shared" ca="1" si="13"/>
        <v>338088</v>
      </c>
      <c r="Q16" s="289">
        <f t="shared" ca="1" si="13"/>
        <v>357802</v>
      </c>
      <c r="R16" s="289">
        <f t="shared" ca="1" si="13"/>
        <v>386244</v>
      </c>
      <c r="S16" s="289">
        <f t="shared" ca="1" si="14"/>
        <v>418680</v>
      </c>
      <c r="T16" s="289">
        <f t="shared" ca="1" si="14"/>
        <v>457428</v>
      </c>
      <c r="U16" s="289">
        <f t="shared" ca="1" si="14"/>
        <v>504543</v>
      </c>
      <c r="V16" s="289">
        <f t="shared" ca="1" si="14"/>
        <v>541696</v>
      </c>
      <c r="W16" s="289">
        <f t="shared" ca="1" si="14"/>
        <v>576927</v>
      </c>
      <c r="X16" s="289">
        <f t="shared" ca="1" si="14"/>
        <v>612215</v>
      </c>
      <c r="Y16" s="289">
        <f t="shared" ca="1" si="14"/>
        <v>645027</v>
      </c>
      <c r="Z16" s="289">
        <f t="shared" ca="1" si="14"/>
        <v>675447</v>
      </c>
      <c r="AA16" s="289">
        <f t="shared" ca="1" si="14"/>
        <v>706404</v>
      </c>
      <c r="AB16" s="289">
        <f t="shared" ca="1" si="14"/>
        <v>746173</v>
      </c>
      <c r="AC16" s="289">
        <f t="shared" ca="1" si="15"/>
        <v>781173</v>
      </c>
      <c r="AD16" s="289">
        <f t="shared" ca="1" si="15"/>
        <v>828168</v>
      </c>
      <c r="AE16" s="289">
        <f t="shared" ca="1" si="15"/>
        <v>872214</v>
      </c>
      <c r="AF16" s="289">
        <f t="shared" ca="1" si="15"/>
        <v>915908</v>
      </c>
      <c r="AG16" s="289">
        <f t="shared" ca="1" si="15"/>
        <v>958503</v>
      </c>
      <c r="AH16" s="289">
        <f t="shared" ca="1" si="15"/>
        <v>976536</v>
      </c>
      <c r="AI16" s="289">
        <f t="shared" ca="1" si="15"/>
        <v>991635</v>
      </c>
      <c r="AJ16" s="289">
        <f t="shared" ca="1" si="15"/>
        <v>1000547</v>
      </c>
      <c r="AK16" s="289">
        <f t="shared" ca="1" si="15"/>
        <v>1009484</v>
      </c>
      <c r="AL16" s="289">
        <f t="shared" ca="1" si="15"/>
        <v>1025179</v>
      </c>
      <c r="AM16" s="289">
        <f t="shared" ca="1" si="15"/>
        <v>1033176</v>
      </c>
      <c r="AN16" s="289">
        <f t="shared" ca="1" si="15"/>
        <v>1032357</v>
      </c>
      <c r="AO16" s="289">
        <f t="shared" ca="1" si="15"/>
        <v>1032988</v>
      </c>
      <c r="AP16" s="289">
        <f t="shared" ca="1" si="15"/>
        <v>1030962</v>
      </c>
      <c r="AQ16" s="289">
        <f t="shared" ca="1" si="15"/>
        <v>1023332</v>
      </c>
      <c r="AR16" s="289">
        <f t="shared" ca="1" si="15"/>
        <v>1016630</v>
      </c>
      <c r="AS16" s="289">
        <f t="shared" ca="1" si="15"/>
        <v>1013409</v>
      </c>
      <c r="AT16" s="289">
        <f t="shared" ca="1" si="15"/>
        <v>999736</v>
      </c>
      <c r="AU16" s="320">
        <f t="shared" ca="1" si="6"/>
        <v>9.5410056488814746E-3</v>
      </c>
      <c r="AV16" s="320">
        <f t="shared" ca="1" si="10"/>
        <v>0.52884274574669177</v>
      </c>
      <c r="AW16" s="320">
        <f t="shared" ca="1" si="11"/>
        <v>5.5733736390670696E-2</v>
      </c>
      <c r="AX16" s="374">
        <f t="shared" ca="1" si="12"/>
        <v>2.3757444682018791E-2</v>
      </c>
      <c r="AY16" s="291"/>
      <c r="AZ16" s="291"/>
      <c r="BA16" s="308">
        <f t="shared" ca="1" si="7"/>
        <v>9.6581563482453E-3</v>
      </c>
    </row>
    <row r="17" spans="1:53" x14ac:dyDescent="0.35">
      <c r="A17" s="91" t="s">
        <v>8</v>
      </c>
      <c r="B17" s="91" t="s">
        <v>23</v>
      </c>
      <c r="C17" s="289">
        <f t="shared" ca="1" si="8"/>
        <v>537292</v>
      </c>
      <c r="D17" s="289">
        <f t="shared" ca="1" si="9"/>
        <v>735570</v>
      </c>
      <c r="E17" s="289">
        <f t="shared" ca="1" si="2"/>
        <v>772849</v>
      </c>
      <c r="F17" s="289">
        <f t="shared" ca="1" si="2"/>
        <v>882293</v>
      </c>
      <c r="G17" s="289">
        <f>IFERROR(VLOOKUP(B17,'1'!$C$3:$S$100,8,FALSE),"")</f>
        <v>884736</v>
      </c>
      <c r="H17" s="289">
        <f>IFERROR(VLOOKUP(B17,'2'!$C$3:$S$100,8,FALSE),"")</f>
        <v>911312</v>
      </c>
      <c r="I17" s="289">
        <f t="shared" ca="1" si="13"/>
        <v>927694</v>
      </c>
      <c r="J17" s="289">
        <f t="shared" ca="1" si="13"/>
        <v>917871</v>
      </c>
      <c r="K17" s="289">
        <f t="shared" ca="1" si="13"/>
        <v>915470</v>
      </c>
      <c r="L17" s="289">
        <f t="shared" ca="1" si="13"/>
        <v>922700</v>
      </c>
      <c r="M17" s="289">
        <f t="shared" ca="1" si="13"/>
        <v>913399</v>
      </c>
      <c r="N17" s="289">
        <f t="shared" ca="1" si="13"/>
        <v>527272</v>
      </c>
      <c r="O17" s="289">
        <f t="shared" ca="1" si="13"/>
        <v>558886</v>
      </c>
      <c r="P17" s="289">
        <f t="shared" ca="1" si="13"/>
        <v>569338</v>
      </c>
      <c r="Q17" s="289">
        <f t="shared" ca="1" si="13"/>
        <v>593845</v>
      </c>
      <c r="R17" s="289">
        <f t="shared" ca="1" si="13"/>
        <v>603490</v>
      </c>
      <c r="S17" s="289">
        <f t="shared" ca="1" si="14"/>
        <v>610068</v>
      </c>
      <c r="T17" s="289">
        <f t="shared" ca="1" si="14"/>
        <v>615427</v>
      </c>
      <c r="U17" s="289">
        <f t="shared" ca="1" si="14"/>
        <v>624417</v>
      </c>
      <c r="V17" s="289">
        <f t="shared" ca="1" si="14"/>
        <v>624494</v>
      </c>
      <c r="W17" s="289">
        <f t="shared" ca="1" si="14"/>
        <v>634406</v>
      </c>
      <c r="X17" s="289">
        <f t="shared" ca="1" si="14"/>
        <v>661344</v>
      </c>
      <c r="Y17" s="289">
        <f t="shared" ca="1" si="14"/>
        <v>679662</v>
      </c>
      <c r="Z17" s="289">
        <f t="shared" ca="1" si="14"/>
        <v>722114</v>
      </c>
      <c r="AA17" s="289">
        <f t="shared" ca="1" si="14"/>
        <v>805175</v>
      </c>
      <c r="AB17" s="289">
        <f t="shared" ca="1" si="14"/>
        <v>820672</v>
      </c>
      <c r="AC17" s="289">
        <f t="shared" ca="1" si="15"/>
        <v>829561</v>
      </c>
      <c r="AD17" s="289">
        <f t="shared" ca="1" si="15"/>
        <v>876575</v>
      </c>
      <c r="AE17" s="289">
        <f t="shared" ca="1" si="15"/>
        <v>938914</v>
      </c>
      <c r="AF17" s="289">
        <f t="shared" ca="1" si="15"/>
        <v>855216</v>
      </c>
      <c r="AG17" s="289">
        <f t="shared" ca="1" si="15"/>
        <v>864237</v>
      </c>
      <c r="AH17" s="289">
        <f t="shared" ca="1" si="15"/>
        <v>864054</v>
      </c>
      <c r="AI17" s="289">
        <f t="shared" ca="1" si="15"/>
        <v>887767</v>
      </c>
      <c r="AJ17" s="289">
        <f t="shared" ca="1" si="15"/>
        <v>907085</v>
      </c>
      <c r="AK17" s="289">
        <f t="shared" ca="1" si="15"/>
        <v>896529</v>
      </c>
      <c r="AL17" s="289">
        <f t="shared" ca="1" si="15"/>
        <v>922625</v>
      </c>
      <c r="AM17" s="289">
        <f t="shared" ca="1" si="15"/>
        <v>958791</v>
      </c>
      <c r="AN17" s="289">
        <f t="shared" ca="1" si="15"/>
        <v>971250</v>
      </c>
      <c r="AO17" s="289">
        <f t="shared" ca="1" si="15"/>
        <v>992112</v>
      </c>
      <c r="AP17" s="289">
        <f t="shared" ca="1" si="15"/>
        <v>997943</v>
      </c>
      <c r="AQ17" s="289">
        <f t="shared" ca="1" si="15"/>
        <v>998100</v>
      </c>
      <c r="AR17" s="289">
        <f t="shared" ca="1" si="15"/>
        <v>998341</v>
      </c>
      <c r="AS17" s="289">
        <f t="shared" ca="1" si="15"/>
        <v>962773</v>
      </c>
      <c r="AT17" s="289">
        <f t="shared" ca="1" si="15"/>
        <v>969566</v>
      </c>
      <c r="AU17" s="320">
        <f t="shared" ca="1" si="6"/>
        <v>9.2354323440259935E-3</v>
      </c>
      <c r="AV17" s="320">
        <f t="shared" ca="1" si="10"/>
        <v>0.40365640022161942</v>
      </c>
      <c r="AW17" s="320">
        <f t="shared" ca="1" si="11"/>
        <v>0.15495443571813805</v>
      </c>
      <c r="AX17" s="375">
        <f t="shared" ca="1" si="12"/>
        <v>0.12211273832422509</v>
      </c>
      <c r="AY17" s="291"/>
      <c r="AZ17" s="291"/>
      <c r="BA17" s="308">
        <f t="shared" ca="1" si="7"/>
        <v>9.0864733355159582E-3</v>
      </c>
    </row>
    <row r="18" spans="1:53" x14ac:dyDescent="0.35">
      <c r="A18" s="91" t="s">
        <v>18</v>
      </c>
      <c r="B18" s="110" t="s">
        <v>24</v>
      </c>
      <c r="C18" s="289">
        <f t="shared" ca="1" si="8"/>
        <v>1450691</v>
      </c>
      <c r="D18" s="289">
        <f t="shared" ca="1" si="9"/>
        <v>1440923</v>
      </c>
      <c r="E18" s="289">
        <f t="shared" ca="1" si="2"/>
        <v>1477756</v>
      </c>
      <c r="F18" s="289">
        <f t="shared" ca="1" si="2"/>
        <v>1351188</v>
      </c>
      <c r="G18" s="289">
        <f>IFERROR(VLOOKUP(B18,'1'!$C$3:$S$100,8,FALSE),"")</f>
        <v>1342161</v>
      </c>
      <c r="H18" s="289">
        <f>IFERROR(VLOOKUP(B18,'2'!$C$3:$S$100,8,FALSE),"")</f>
        <v>1340950</v>
      </c>
      <c r="I18" s="289">
        <f t="shared" ca="1" si="13"/>
        <v>1342023</v>
      </c>
      <c r="J18" s="289">
        <f t="shared" ca="1" si="13"/>
        <v>1337531</v>
      </c>
      <c r="K18" s="289">
        <f t="shared" ca="1" si="13"/>
        <v>1328773</v>
      </c>
      <c r="L18" s="289">
        <f t="shared" ca="1" si="13"/>
        <v>1325750</v>
      </c>
      <c r="M18" s="289">
        <f t="shared" ca="1" si="13"/>
        <v>1321772</v>
      </c>
      <c r="N18" s="289">
        <f t="shared" ca="1" si="13"/>
        <v>1319608</v>
      </c>
      <c r="O18" s="289">
        <f t="shared" ca="1" si="13"/>
        <v>1217340</v>
      </c>
      <c r="P18" s="289">
        <f t="shared" ca="1" si="13"/>
        <v>1104244</v>
      </c>
      <c r="Q18" s="289">
        <f t="shared" ca="1" si="13"/>
        <v>1102760</v>
      </c>
      <c r="R18" s="289">
        <f t="shared" ca="1" si="13"/>
        <v>1073904</v>
      </c>
      <c r="S18" s="289">
        <f t="shared" ca="1" si="14"/>
        <v>1066900</v>
      </c>
      <c r="T18" s="289">
        <f t="shared" ca="1" si="14"/>
        <v>1067422</v>
      </c>
      <c r="U18" s="289">
        <f t="shared" ca="1" si="14"/>
        <v>1061075</v>
      </c>
      <c r="V18" s="289">
        <f t="shared" ca="1" si="14"/>
        <v>1060078</v>
      </c>
      <c r="W18" s="289">
        <f t="shared" ca="1" si="14"/>
        <v>1054846</v>
      </c>
      <c r="X18" s="289">
        <f t="shared" ca="1" si="14"/>
        <v>1040847</v>
      </c>
      <c r="Y18" s="289">
        <f t="shared" ca="1" si="14"/>
        <v>1037489</v>
      </c>
      <c r="Z18" s="289">
        <f t="shared" ca="1" si="14"/>
        <v>1032911</v>
      </c>
      <c r="AA18" s="289">
        <f t="shared" ca="1" si="14"/>
        <v>1019544</v>
      </c>
      <c r="AB18" s="289">
        <f t="shared" ca="1" si="14"/>
        <v>1019544</v>
      </c>
      <c r="AC18" s="289">
        <f t="shared" ca="1" si="15"/>
        <v>1027563</v>
      </c>
      <c r="AD18" s="289">
        <f t="shared" ca="1" si="15"/>
        <v>1029655</v>
      </c>
      <c r="AE18" s="289">
        <f t="shared" ca="1" si="15"/>
        <v>1006470</v>
      </c>
      <c r="AF18" s="289">
        <f t="shared" ca="1" si="15"/>
        <v>1016068</v>
      </c>
      <c r="AG18" s="289">
        <f t="shared" ca="1" si="15"/>
        <v>1021986</v>
      </c>
      <c r="AH18" s="289">
        <f t="shared" ca="1" si="15"/>
        <v>1025619</v>
      </c>
      <c r="AI18" s="289">
        <f t="shared" ca="1" si="15"/>
        <v>1028511</v>
      </c>
      <c r="AJ18" s="289">
        <f t="shared" ca="1" si="15"/>
        <v>1032558</v>
      </c>
      <c r="AK18" s="289">
        <f t="shared" ca="1" si="15"/>
        <v>1033383</v>
      </c>
      <c r="AL18" s="289">
        <f t="shared" ca="1" si="15"/>
        <v>1075643</v>
      </c>
      <c r="AM18" s="289">
        <f t="shared" ca="1" si="15"/>
        <v>990010</v>
      </c>
      <c r="AN18" s="289">
        <f t="shared" ca="1" si="15"/>
        <v>969662</v>
      </c>
      <c r="AO18" s="289">
        <f t="shared" ca="1" si="15"/>
        <v>962735</v>
      </c>
      <c r="AP18" s="289">
        <f t="shared" ca="1" si="15"/>
        <v>928039</v>
      </c>
      <c r="AQ18" s="289">
        <f t="shared" ca="1" si="15"/>
        <v>904392</v>
      </c>
      <c r="AR18" s="289">
        <f t="shared" ca="1" si="15"/>
        <v>886426</v>
      </c>
      <c r="AS18" s="289">
        <f t="shared" ca="1" si="15"/>
        <v>863664</v>
      </c>
      <c r="AT18" s="289">
        <f t="shared" ca="1" si="15"/>
        <v>842831</v>
      </c>
      <c r="AU18" s="320">
        <f t="shared" ca="1" si="6"/>
        <v>8.5885079579871172E-3</v>
      </c>
      <c r="AV18" s="320">
        <f t="shared" ca="1" si="10"/>
        <v>-2.8698831595410867E-2</v>
      </c>
      <c r="AW18" s="320">
        <f t="shared" ca="1" si="11"/>
        <v>-9.5142543186114925E-2</v>
      </c>
      <c r="AX18" s="374">
        <f t="shared" ca="1" si="12"/>
        <v>-0.17822212732018416</v>
      </c>
      <c r="AY18" s="291"/>
      <c r="AZ18" s="291"/>
      <c r="BA18" s="308">
        <f t="shared" ca="1" si="7"/>
        <v>9.0716168931408749E-3</v>
      </c>
    </row>
    <row r="19" spans="1:53" x14ac:dyDescent="0.35">
      <c r="A19" s="91" t="s">
        <v>18</v>
      </c>
      <c r="B19" s="91" t="s">
        <v>25</v>
      </c>
      <c r="C19" s="289">
        <f t="shared" ca="1" si="8"/>
        <v>873411</v>
      </c>
      <c r="D19" s="289">
        <f t="shared" ca="1" si="9"/>
        <v>858034</v>
      </c>
      <c r="E19" s="289">
        <f t="shared" ca="1" si="2"/>
        <v>859248</v>
      </c>
      <c r="F19" s="289">
        <f t="shared" ca="1" si="2"/>
        <v>797642</v>
      </c>
      <c r="G19" s="289">
        <f>IFERROR(VLOOKUP(B19,'1'!$C$3:$S$100,8,FALSE),"")</f>
        <v>798853</v>
      </c>
      <c r="H19" s="289">
        <f>IFERROR(VLOOKUP(B19,'2'!$C$3:$S$100,8,FALSE),"")</f>
        <v>796752</v>
      </c>
      <c r="I19" s="289">
        <f t="shared" ca="1" si="13"/>
        <v>796103</v>
      </c>
      <c r="J19" s="289">
        <f t="shared" ca="1" si="13"/>
        <v>771007</v>
      </c>
      <c r="K19" s="289">
        <f t="shared" ca="1" si="13"/>
        <v>760575</v>
      </c>
      <c r="L19" s="289">
        <f t="shared" ca="1" si="13"/>
        <v>762412</v>
      </c>
      <c r="M19" s="289">
        <f t="shared" ca="1" si="13"/>
        <v>762067</v>
      </c>
      <c r="N19" s="289">
        <f t="shared" ca="1" si="13"/>
        <v>765095</v>
      </c>
      <c r="O19" s="289">
        <f t="shared" ca="1" si="13"/>
        <v>717508</v>
      </c>
      <c r="P19" s="289">
        <f t="shared" ca="1" si="13"/>
        <v>687106</v>
      </c>
      <c r="Q19" s="289">
        <f t="shared" ca="1" si="13"/>
        <v>692840</v>
      </c>
      <c r="R19" s="289">
        <f t="shared" ca="1" si="13"/>
        <v>695122</v>
      </c>
      <c r="S19" s="289">
        <f t="shared" ca="1" si="14"/>
        <v>684237</v>
      </c>
      <c r="T19" s="289">
        <f t="shared" ca="1" si="14"/>
        <v>691183</v>
      </c>
      <c r="U19" s="289">
        <f t="shared" ca="1" si="14"/>
        <v>699170</v>
      </c>
      <c r="V19" s="289">
        <f t="shared" ca="1" si="14"/>
        <v>698264</v>
      </c>
      <c r="W19" s="289">
        <f t="shared" ca="1" si="14"/>
        <v>696880</v>
      </c>
      <c r="X19" s="289">
        <f t="shared" ca="1" si="14"/>
        <v>664317</v>
      </c>
      <c r="Y19" s="289">
        <f t="shared" ca="1" si="14"/>
        <v>600995</v>
      </c>
      <c r="Z19" s="289">
        <f t="shared" ca="1" si="14"/>
        <v>611265</v>
      </c>
      <c r="AA19" s="289">
        <f t="shared" ca="1" si="14"/>
        <v>623751</v>
      </c>
      <c r="AB19" s="289">
        <f t="shared" ca="1" si="14"/>
        <v>634991</v>
      </c>
      <c r="AC19" s="289">
        <f t="shared" ca="1" si="15"/>
        <v>629851</v>
      </c>
      <c r="AD19" s="289">
        <f t="shared" ca="1" si="15"/>
        <v>632199</v>
      </c>
      <c r="AE19" s="289">
        <f t="shared" ca="1" si="15"/>
        <v>645102</v>
      </c>
      <c r="AF19" s="289">
        <f t="shared" ca="1" si="15"/>
        <v>647283</v>
      </c>
      <c r="AG19" s="289">
        <f t="shared" ca="1" si="15"/>
        <v>660477</v>
      </c>
      <c r="AH19" s="289">
        <f t="shared" ca="1" si="15"/>
        <v>666161</v>
      </c>
      <c r="AI19" s="289">
        <f t="shared" ca="1" si="15"/>
        <v>682467</v>
      </c>
      <c r="AJ19" s="289">
        <f t="shared" ca="1" si="15"/>
        <v>698858</v>
      </c>
      <c r="AK19" s="289">
        <f t="shared" ca="1" si="15"/>
        <v>718457</v>
      </c>
      <c r="AL19" s="289">
        <f t="shared" ca="1" si="15"/>
        <v>740378</v>
      </c>
      <c r="AM19" s="289">
        <f t="shared" ca="1" si="15"/>
        <v>718457</v>
      </c>
      <c r="AN19" s="289">
        <f t="shared" ca="1" si="15"/>
        <v>780694</v>
      </c>
      <c r="AO19" s="289">
        <f t="shared" ca="1" si="15"/>
        <v>801372</v>
      </c>
      <c r="AP19" s="289">
        <f t="shared" ca="1" si="15"/>
        <v>801372</v>
      </c>
      <c r="AQ19" s="289">
        <f t="shared" ca="1" si="15"/>
        <v>843281</v>
      </c>
      <c r="AR19" s="289">
        <f t="shared" ca="1" si="15"/>
        <v>862260</v>
      </c>
      <c r="AS19" s="289">
        <f t="shared" ca="1" si="15"/>
        <v>877474</v>
      </c>
      <c r="AT19" s="289">
        <f t="shared" ca="1" si="15"/>
        <v>894226</v>
      </c>
      <c r="AU19" s="320">
        <f t="shared" ca="1" si="6"/>
        <v>7.4162721602303921E-3</v>
      </c>
      <c r="AV19" s="320">
        <f t="shared" ca="1" si="10"/>
        <v>-9.4613212194814555E-2</v>
      </c>
      <c r="AW19" s="320">
        <f t="shared" ca="1" si="11"/>
        <v>0.20297045308866779</v>
      </c>
      <c r="AX19" s="374">
        <f t="shared" ca="1" si="12"/>
        <v>0.34235717791945186</v>
      </c>
      <c r="AY19" s="291"/>
      <c r="AZ19" s="291"/>
      <c r="BA19" s="308">
        <f t="shared" ca="1" si="7"/>
        <v>7.303737672275208E-3</v>
      </c>
    </row>
    <row r="20" spans="1:53" x14ac:dyDescent="0.35">
      <c r="A20" s="91" t="s">
        <v>18</v>
      </c>
      <c r="B20" s="91" t="s">
        <v>26</v>
      </c>
      <c r="C20" s="289" t="str">
        <f t="shared" ca="1" si="8"/>
        <v/>
      </c>
      <c r="D20" s="289" t="str">
        <f t="shared" ca="1" si="9"/>
        <v/>
      </c>
      <c r="E20" s="289">
        <f t="shared" ca="1" si="9"/>
        <v>118182</v>
      </c>
      <c r="F20" s="289">
        <f t="shared" ca="1" si="9"/>
        <v>281805</v>
      </c>
      <c r="G20" s="289">
        <f>IFERROR(VLOOKUP(B20,'1'!$C$3:$S$100,8,FALSE),"")</f>
        <v>314479</v>
      </c>
      <c r="H20" s="289">
        <f>IFERROR(VLOOKUP(B20,'2'!$C$3:$S$100,8,FALSE),"")</f>
        <v>385737</v>
      </c>
      <c r="I20" s="289">
        <f t="shared" ca="1" si="13"/>
        <v>562051</v>
      </c>
      <c r="J20" s="289">
        <f t="shared" ca="1" si="13"/>
        <v>704385</v>
      </c>
      <c r="K20" s="289">
        <f t="shared" ca="1" si="13"/>
        <v>896538</v>
      </c>
      <c r="L20" s="289">
        <f t="shared" ca="1" si="13"/>
        <v>1048914</v>
      </c>
      <c r="M20" s="289">
        <f t="shared" ca="1" si="13"/>
        <v>1275573</v>
      </c>
      <c r="N20" s="289">
        <f t="shared" ca="1" si="13"/>
        <v>1222172</v>
      </c>
      <c r="O20" s="289">
        <f t="shared" ca="1" si="13"/>
        <v>1383164</v>
      </c>
      <c r="P20" s="289">
        <f t="shared" ca="1" si="13"/>
        <v>1625793</v>
      </c>
      <c r="Q20" s="289">
        <f t="shared" ca="1" si="13"/>
        <v>1703964</v>
      </c>
      <c r="R20" s="289">
        <f t="shared" ca="1" si="13"/>
        <v>968018</v>
      </c>
      <c r="S20" s="289">
        <f t="shared" ca="1" si="14"/>
        <v>1003949</v>
      </c>
      <c r="T20" s="289">
        <f t="shared" ca="1" si="14"/>
        <v>1032427</v>
      </c>
      <c r="U20" s="289">
        <f t="shared" ca="1" si="14"/>
        <v>1072764</v>
      </c>
      <c r="V20" s="289">
        <f t="shared" ca="1" si="14"/>
        <v>1090361</v>
      </c>
      <c r="W20" s="289">
        <f t="shared" ca="1" si="14"/>
        <v>1068500</v>
      </c>
      <c r="X20" s="289">
        <f t="shared" ca="1" si="14"/>
        <v>948971</v>
      </c>
      <c r="Y20" s="289">
        <f t="shared" ca="1" si="14"/>
        <v>956991</v>
      </c>
      <c r="Z20" s="289">
        <f t="shared" ca="1" si="14"/>
        <v>967399</v>
      </c>
      <c r="AA20" s="289">
        <f t="shared" ca="1" si="14"/>
        <v>983171</v>
      </c>
      <c r="AB20" s="289">
        <f t="shared" ca="1" si="14"/>
        <v>972776</v>
      </c>
      <c r="AC20" s="289">
        <f t="shared" ca="1" si="15"/>
        <v>946146</v>
      </c>
      <c r="AD20" s="289">
        <f t="shared" ca="1" si="15"/>
        <v>947391</v>
      </c>
      <c r="AE20" s="289">
        <f t="shared" ca="1" si="15"/>
        <v>942002</v>
      </c>
      <c r="AF20" s="289">
        <f t="shared" ca="1" si="15"/>
        <v>941637</v>
      </c>
      <c r="AG20" s="289">
        <f t="shared" ca="1" si="15"/>
        <v>940019</v>
      </c>
      <c r="AH20" s="289">
        <f t="shared" ca="1" si="15"/>
        <v>934735</v>
      </c>
      <c r="AI20" s="289">
        <f t="shared" ca="1" si="15"/>
        <v>941456</v>
      </c>
      <c r="AJ20" s="289">
        <f t="shared" ca="1" si="15"/>
        <v>944278</v>
      </c>
      <c r="AK20" s="289">
        <f t="shared" ca="1" si="15"/>
        <v>622949</v>
      </c>
      <c r="AL20" s="289">
        <f t="shared" ca="1" si="15"/>
        <v>631468</v>
      </c>
      <c r="AM20" s="289">
        <f t="shared" ca="1" si="15"/>
        <v>638525</v>
      </c>
      <c r="AN20" s="289">
        <f t="shared" ca="1" si="15"/>
        <v>646192</v>
      </c>
      <c r="AO20" s="289">
        <f t="shared" ca="1" si="15"/>
        <v>658637</v>
      </c>
      <c r="AP20" s="289">
        <f t="shared" ca="1" si="15"/>
        <v>693987</v>
      </c>
      <c r="AQ20" s="289">
        <f t="shared" ca="1" si="15"/>
        <v>711778</v>
      </c>
      <c r="AR20" s="289">
        <f t="shared" ca="1" si="15"/>
        <v>717344</v>
      </c>
      <c r="AS20" s="289">
        <f t="shared" ca="1" si="15"/>
        <v>721029</v>
      </c>
      <c r="AT20" s="289">
        <f t="shared" ca="1" si="15"/>
        <v>718373</v>
      </c>
      <c r="AU20" s="320">
        <f t="shared" ca="1" si="6"/>
        <v>6.4224810296114772E-3</v>
      </c>
      <c r="AV20" s="320">
        <f t="shared" ca="1" si="10"/>
        <v>-0.13112171106633486</v>
      </c>
      <c r="AW20" s="320">
        <f t="shared" ca="1" si="11"/>
        <v>-0.25755748955586344</v>
      </c>
      <c r="AX20" s="374">
        <f t="shared" ca="1" si="12"/>
        <v>-0.23146881201623992</v>
      </c>
      <c r="AY20" s="291"/>
      <c r="AZ20" s="291"/>
      <c r="BA20" s="308">
        <f t="shared" ca="1" si="7"/>
        <v>6.0454119718133621E-3</v>
      </c>
    </row>
    <row r="21" spans="1:53" x14ac:dyDescent="0.35">
      <c r="A21" s="91" t="s">
        <v>8</v>
      </c>
      <c r="B21" s="91" t="s">
        <v>27</v>
      </c>
      <c r="C21" s="289">
        <f t="shared" ca="1" si="8"/>
        <v>346663</v>
      </c>
      <c r="D21" s="289">
        <f t="shared" ca="1" si="9"/>
        <v>363873</v>
      </c>
      <c r="E21" s="289">
        <f t="shared" ca="1" si="9"/>
        <v>305763</v>
      </c>
      <c r="F21" s="289">
        <f t="shared" ca="1" si="9"/>
        <v>322904</v>
      </c>
      <c r="G21" s="289">
        <f>IFERROR(VLOOKUP(B21,'1'!$C$3:$S$100,8,FALSE),"")</f>
        <v>324495</v>
      </c>
      <c r="H21" s="289">
        <f>IFERROR(VLOOKUP(B21,'2'!$C$3:$S$100,8,FALSE),"")</f>
        <v>326213</v>
      </c>
      <c r="I21" s="289">
        <f t="shared" ca="1" si="13"/>
        <v>327893</v>
      </c>
      <c r="J21" s="289">
        <f t="shared" ca="1" si="13"/>
        <v>328673</v>
      </c>
      <c r="K21" s="289">
        <f t="shared" ca="1" si="13"/>
        <v>329439</v>
      </c>
      <c r="L21" s="289">
        <f t="shared" ca="1" si="13"/>
        <v>330315</v>
      </c>
      <c r="M21" s="289">
        <f t="shared" ca="1" si="13"/>
        <v>334350</v>
      </c>
      <c r="N21" s="289">
        <f t="shared" ca="1" si="13"/>
        <v>339352</v>
      </c>
      <c r="O21" s="289">
        <f t="shared" ca="1" si="13"/>
        <v>346683</v>
      </c>
      <c r="P21" s="289">
        <f t="shared" ca="1" si="13"/>
        <v>344956</v>
      </c>
      <c r="Q21" s="289">
        <f t="shared" ca="1" si="13"/>
        <v>311721</v>
      </c>
      <c r="R21" s="289">
        <f t="shared" ca="1" si="13"/>
        <v>317715</v>
      </c>
      <c r="S21" s="289">
        <f t="shared" ca="1" si="14"/>
        <v>324010</v>
      </c>
      <c r="T21" s="289">
        <f t="shared" ca="1" si="14"/>
        <v>330596</v>
      </c>
      <c r="U21" s="289">
        <f t="shared" ca="1" si="14"/>
        <v>316860</v>
      </c>
      <c r="V21" s="289">
        <f t="shared" ca="1" si="14"/>
        <v>321688</v>
      </c>
      <c r="W21" s="289">
        <f t="shared" ca="1" si="14"/>
        <v>332584</v>
      </c>
      <c r="X21" s="289">
        <f t="shared" ca="1" si="14"/>
        <v>340119</v>
      </c>
      <c r="Y21" s="289">
        <f t="shared" ca="1" si="14"/>
        <v>347985</v>
      </c>
      <c r="Z21" s="289">
        <f t="shared" ca="1" si="14"/>
        <v>363946</v>
      </c>
      <c r="AA21" s="289">
        <f t="shared" ca="1" si="14"/>
        <v>411313</v>
      </c>
      <c r="AB21" s="289">
        <f t="shared" ca="1" si="14"/>
        <v>435619</v>
      </c>
      <c r="AC21" s="289">
        <f t="shared" ca="1" si="15"/>
        <v>467584</v>
      </c>
      <c r="AD21" s="289">
        <f t="shared" ca="1" si="15"/>
        <v>508439</v>
      </c>
      <c r="AE21" s="289">
        <f t="shared" ca="1" si="15"/>
        <v>532834</v>
      </c>
      <c r="AF21" s="289">
        <f t="shared" ca="1" si="15"/>
        <v>531098</v>
      </c>
      <c r="AG21" s="289">
        <f t="shared" ca="1" si="15"/>
        <v>523489</v>
      </c>
      <c r="AH21" s="289">
        <f t="shared" ca="1" si="15"/>
        <v>529200</v>
      </c>
      <c r="AI21" s="289">
        <f t="shared" ca="1" si="15"/>
        <v>532295</v>
      </c>
      <c r="AJ21" s="289">
        <f t="shared" ca="1" si="15"/>
        <v>524180</v>
      </c>
      <c r="AK21" s="289">
        <f t="shared" ca="1" si="15"/>
        <v>529008</v>
      </c>
      <c r="AL21" s="289">
        <f t="shared" ca="1" si="15"/>
        <v>532414</v>
      </c>
      <c r="AM21" s="289">
        <f t="shared" ca="1" si="15"/>
        <v>541418</v>
      </c>
      <c r="AN21" s="289">
        <f t="shared" ca="1" si="15"/>
        <v>550487</v>
      </c>
      <c r="AO21" s="289">
        <f t="shared" ca="1" si="15"/>
        <v>564186</v>
      </c>
      <c r="AP21" s="289">
        <f t="shared" ca="1" si="15"/>
        <v>574560</v>
      </c>
      <c r="AQ21" s="289">
        <f t="shared" ca="1" si="15"/>
        <v>584549</v>
      </c>
      <c r="AR21" s="289">
        <f t="shared" ca="1" si="15"/>
        <v>593014</v>
      </c>
      <c r="AS21" s="289">
        <f t="shared" ca="1" si="15"/>
        <v>604213</v>
      </c>
      <c r="AT21" s="289">
        <f t="shared" ca="1" si="15"/>
        <v>610791</v>
      </c>
      <c r="AU21" s="320">
        <f t="shared" ca="1" si="6"/>
        <v>5.3172475858677039E-3</v>
      </c>
      <c r="AV21" s="320">
        <f t="shared" ca="1" si="10"/>
        <v>0.58053455522120823</v>
      </c>
      <c r="AW21" s="320">
        <f t="shared" ca="1" si="11"/>
        <v>8.5714285714285632E-2</v>
      </c>
      <c r="AX21" s="374">
        <f t="shared" ca="1" si="12"/>
        <v>0.15417800453514729</v>
      </c>
      <c r="AY21" s="291"/>
      <c r="AZ21" s="291"/>
      <c r="BA21" s="308">
        <f t="shared" ca="1" si="7"/>
        <v>5.1500493663301653E-3</v>
      </c>
    </row>
    <row r="22" spans="1:53" x14ac:dyDescent="0.35">
      <c r="A22" s="91" t="s">
        <v>8</v>
      </c>
      <c r="B22" s="91" t="s">
        <v>28</v>
      </c>
      <c r="C22" s="289">
        <f t="shared" ca="1" si="8"/>
        <v>44214</v>
      </c>
      <c r="D22" s="289">
        <f t="shared" ca="1" si="9"/>
        <v>460728</v>
      </c>
      <c r="E22" s="289">
        <f t="shared" ca="1" si="9"/>
        <v>471266</v>
      </c>
      <c r="F22" s="289">
        <f t="shared" ca="1" si="9"/>
        <v>527063</v>
      </c>
      <c r="G22" s="289">
        <f>IFERROR(VLOOKUP(B22,'1'!$C$3:$S$100,8,FALSE),"")</f>
        <v>531131</v>
      </c>
      <c r="H22" s="289">
        <f>IFERROR(VLOOKUP(B22,'2'!$C$3:$S$100,8,FALSE),"")</f>
        <v>536753</v>
      </c>
      <c r="I22" s="289">
        <f t="shared" ca="1" si="13"/>
        <v>538325</v>
      </c>
      <c r="J22" s="289">
        <f t="shared" ca="1" si="13"/>
        <v>540048</v>
      </c>
      <c r="K22" s="289">
        <f t="shared" ca="1" si="13"/>
        <v>545740</v>
      </c>
      <c r="L22" s="289">
        <f t="shared" ca="1" si="13"/>
        <v>552143</v>
      </c>
      <c r="M22" s="289">
        <f t="shared" ca="1" si="13"/>
        <v>560409</v>
      </c>
      <c r="N22" s="289">
        <f t="shared" ca="1" si="13"/>
        <v>563047</v>
      </c>
      <c r="O22" s="289">
        <f t="shared" ca="1" si="13"/>
        <v>555212</v>
      </c>
      <c r="P22" s="289">
        <f t="shared" ca="1" si="13"/>
        <v>546486</v>
      </c>
      <c r="Q22" s="289">
        <f t="shared" ca="1" si="13"/>
        <v>554993</v>
      </c>
      <c r="R22" s="289">
        <f t="shared" ca="1" si="13"/>
        <v>575846</v>
      </c>
      <c r="S22" s="289">
        <f t="shared" ca="1" si="14"/>
        <v>601682</v>
      </c>
      <c r="T22" s="289">
        <f t="shared" ca="1" si="14"/>
        <v>633323</v>
      </c>
      <c r="U22" s="289">
        <f t="shared" ca="1" si="14"/>
        <v>645447</v>
      </c>
      <c r="V22" s="289">
        <f t="shared" ca="1" si="14"/>
        <v>651443</v>
      </c>
      <c r="W22" s="289">
        <f t="shared" ca="1" si="14"/>
        <v>673530</v>
      </c>
      <c r="X22" s="289">
        <f t="shared" ca="1" si="14"/>
        <v>671751</v>
      </c>
      <c r="Y22" s="289">
        <f t="shared" ca="1" si="14"/>
        <v>651577</v>
      </c>
      <c r="Z22" s="289">
        <f t="shared" ca="1" si="14"/>
        <v>699897</v>
      </c>
      <c r="AA22" s="289">
        <f t="shared" ca="1" si="14"/>
        <v>727780</v>
      </c>
      <c r="AB22" s="289">
        <f t="shared" ca="1" si="14"/>
        <v>772992</v>
      </c>
      <c r="AC22" s="289">
        <f t="shared" ca="1" si="15"/>
        <v>791750</v>
      </c>
      <c r="AD22" s="289">
        <f t="shared" ca="1" si="15"/>
        <v>809315</v>
      </c>
      <c r="AE22" s="289">
        <f t="shared" ca="1" si="15"/>
        <v>804755</v>
      </c>
      <c r="AF22" s="289">
        <f t="shared" ca="1" si="15"/>
        <v>798551</v>
      </c>
      <c r="AG22" s="289">
        <f t="shared" ca="1" si="15"/>
        <v>805836</v>
      </c>
      <c r="AH22" s="289">
        <f t="shared" ca="1" si="15"/>
        <v>789716</v>
      </c>
      <c r="AI22" s="289">
        <f t="shared" ca="1" si="15"/>
        <v>783921</v>
      </c>
      <c r="AJ22" s="289">
        <f t="shared" ca="1" si="15"/>
        <v>776887</v>
      </c>
      <c r="AK22" s="289">
        <f t="shared" ca="1" si="15"/>
        <v>767959</v>
      </c>
      <c r="AL22" s="289">
        <f t="shared" ca="1" si="15"/>
        <v>758275</v>
      </c>
      <c r="AM22" s="289">
        <f t="shared" ca="1" si="15"/>
        <v>746358</v>
      </c>
      <c r="AN22" s="289">
        <f t="shared" ca="1" si="15"/>
        <v>735926</v>
      </c>
      <c r="AO22" s="289">
        <f t="shared" ca="1" si="15"/>
        <v>599568</v>
      </c>
      <c r="AP22" s="289">
        <f t="shared" ca="1" si="15"/>
        <v>551230</v>
      </c>
      <c r="AQ22" s="289">
        <f t="shared" ca="1" si="15"/>
        <v>512281</v>
      </c>
      <c r="AR22" s="289">
        <f t="shared" ca="1" si="15"/>
        <v>502376</v>
      </c>
      <c r="AS22" s="289">
        <f t="shared" ca="1" si="15"/>
        <v>495099</v>
      </c>
      <c r="AT22" s="289">
        <f t="shared" ca="1" si="15"/>
        <v>489745</v>
      </c>
      <c r="AU22" s="320">
        <f t="shared" ca="1" si="6"/>
        <v>5.1013408290828711E-3</v>
      </c>
      <c r="AV22" s="320">
        <f t="shared" ca="1" si="10"/>
        <v>0.24234200075831658</v>
      </c>
      <c r="AW22" s="320">
        <f t="shared" ca="1" si="11"/>
        <v>-0.30198957599947318</v>
      </c>
      <c r="AX22" s="374">
        <f t="shared" ca="1" si="12"/>
        <v>-0.37984667905930736</v>
      </c>
      <c r="AY22" s="291"/>
      <c r="AZ22" s="291"/>
      <c r="BA22" s="308">
        <f t="shared" ca="1" si="7"/>
        <v>6.8849132313131703E-3</v>
      </c>
    </row>
    <row r="23" spans="1:53" x14ac:dyDescent="0.35">
      <c r="A23" s="91" t="s">
        <v>18</v>
      </c>
      <c r="B23" s="91" t="s">
        <v>29</v>
      </c>
      <c r="C23" s="289">
        <f t="shared" ca="1" si="8"/>
        <v>0</v>
      </c>
      <c r="D23" s="289">
        <f t="shared" ca="1" si="9"/>
        <v>0</v>
      </c>
      <c r="E23" s="289">
        <f t="shared" ca="1" si="9"/>
        <v>0</v>
      </c>
      <c r="F23" s="289">
        <f t="shared" ca="1" si="9"/>
        <v>794</v>
      </c>
      <c r="G23" s="289">
        <f>IFERROR(VLOOKUP(B23,'1'!$C$3:$S$100,8,FALSE),"")</f>
        <v>903</v>
      </c>
      <c r="H23" s="289">
        <f>IFERROR(VLOOKUP(B23,'2'!$C$3:$S$100,8,FALSE),"")</f>
        <v>978</v>
      </c>
      <c r="I23" s="289">
        <f t="shared" ca="1" si="13"/>
        <v>1000</v>
      </c>
      <c r="J23" s="289">
        <f t="shared" ca="1" si="13"/>
        <v>4992</v>
      </c>
      <c r="K23" s="289">
        <f t="shared" ca="1" si="13"/>
        <v>12937</v>
      </c>
      <c r="L23" s="289">
        <f t="shared" ca="1" si="13"/>
        <v>22031</v>
      </c>
      <c r="M23" s="289">
        <f t="shared" ca="1" si="13"/>
        <v>34686</v>
      </c>
      <c r="N23" s="289">
        <f t="shared" ca="1" si="13"/>
        <v>52882</v>
      </c>
      <c r="O23" s="289">
        <f t="shared" ca="1" si="13"/>
        <v>73338</v>
      </c>
      <c r="P23" s="289">
        <f t="shared" ca="1" si="13"/>
        <v>95287</v>
      </c>
      <c r="Q23" s="289">
        <f t="shared" ca="1" si="13"/>
        <v>118719</v>
      </c>
      <c r="R23" s="289">
        <f t="shared" ca="1" si="13"/>
        <v>146293</v>
      </c>
      <c r="S23" s="289">
        <f t="shared" ca="1" si="14"/>
        <v>171575</v>
      </c>
      <c r="T23" s="289">
        <f t="shared" ca="1" si="14"/>
        <v>196282</v>
      </c>
      <c r="U23" s="289">
        <f t="shared" ca="1" si="14"/>
        <v>222375</v>
      </c>
      <c r="V23" s="289">
        <f t="shared" ca="1" si="14"/>
        <v>251465</v>
      </c>
      <c r="W23" s="289">
        <f t="shared" ca="1" si="14"/>
        <v>284539</v>
      </c>
      <c r="X23" s="289">
        <f t="shared" ca="1" si="14"/>
        <v>320464</v>
      </c>
      <c r="Y23" s="289">
        <f t="shared" ca="1" si="14"/>
        <v>354200</v>
      </c>
      <c r="Z23" s="289">
        <f t="shared" ca="1" si="14"/>
        <v>381804</v>
      </c>
      <c r="AA23" s="289">
        <f t="shared" ca="1" si="14"/>
        <v>414566</v>
      </c>
      <c r="AB23" s="289">
        <f t="shared" ca="1" si="14"/>
        <v>445565</v>
      </c>
      <c r="AC23" s="289">
        <f t="shared" ca="1" si="15"/>
        <v>463595</v>
      </c>
      <c r="AD23" s="289">
        <f t="shared" ca="1" si="15"/>
        <v>482887</v>
      </c>
      <c r="AE23" s="289">
        <f t="shared" ca="1" si="15"/>
        <v>501162</v>
      </c>
      <c r="AF23" s="289">
        <f t="shared" ca="1" si="15"/>
        <v>518113</v>
      </c>
      <c r="AG23" s="289">
        <f t="shared" ca="1" si="15"/>
        <v>533372</v>
      </c>
      <c r="AH23" s="289">
        <f t="shared" ca="1" si="15"/>
        <v>555259</v>
      </c>
      <c r="AI23" s="289">
        <f t="shared" ca="1" si="15"/>
        <v>486482</v>
      </c>
      <c r="AJ23" s="289">
        <f t="shared" ca="1" si="15"/>
        <v>502134</v>
      </c>
      <c r="AK23" s="289">
        <f t="shared" ca="1" si="15"/>
        <v>514296</v>
      </c>
      <c r="AL23" s="289">
        <f t="shared" ca="1" si="15"/>
        <v>525297</v>
      </c>
      <c r="AM23" s="289">
        <f t="shared" ca="1" si="15"/>
        <v>532559</v>
      </c>
      <c r="AN23" s="289">
        <f t="shared" ca="1" si="15"/>
        <v>539451</v>
      </c>
      <c r="AO23" s="289">
        <f t="shared" ca="1" si="15"/>
        <v>522388</v>
      </c>
      <c r="AP23" s="289">
        <f t="shared" ca="1" si="15"/>
        <v>508863</v>
      </c>
      <c r="AQ23" s="289">
        <f t="shared" ca="1" si="15"/>
        <v>494552</v>
      </c>
      <c r="AR23" s="289">
        <f t="shared" ca="1" si="15"/>
        <v>487414</v>
      </c>
      <c r="AS23" s="289">
        <f t="shared" ca="1" si="15"/>
        <v>469460</v>
      </c>
      <c r="AT23" s="289">
        <f t="shared" ca="1" si="15"/>
        <v>459588</v>
      </c>
      <c r="AU23" s="320">
        <f t="shared" ca="1" si="6"/>
        <v>4.7092567500128749E-3</v>
      </c>
      <c r="AV23" s="320">
        <f t="shared" ca="1" si="10"/>
        <v>0.92029507088461604</v>
      </c>
      <c r="AW23" s="320">
        <f t="shared" ca="1" si="11"/>
        <v>-8.3557402941690229E-2</v>
      </c>
      <c r="AX23" s="374">
        <f t="shared" ca="1" si="12"/>
        <v>-0.17229977361915794</v>
      </c>
      <c r="AY23" s="291"/>
      <c r="AZ23" s="291"/>
      <c r="BA23" s="308">
        <f t="shared" ca="1" si="7"/>
        <v>5.0468027050887196E-3</v>
      </c>
    </row>
    <row r="24" spans="1:53" x14ac:dyDescent="0.35">
      <c r="A24" s="91" t="s">
        <v>6</v>
      </c>
      <c r="B24" s="91" t="s">
        <v>30</v>
      </c>
      <c r="C24" s="289">
        <f t="shared" ca="1" si="8"/>
        <v>0</v>
      </c>
      <c r="D24" s="289">
        <f t="shared" ca="1" si="9"/>
        <v>0</v>
      </c>
      <c r="E24" s="289">
        <f t="shared" ca="1" si="9"/>
        <v>0</v>
      </c>
      <c r="F24" s="289">
        <f t="shared" ca="1" si="9"/>
        <v>16813</v>
      </c>
      <c r="G24" s="289">
        <f>IFERROR(VLOOKUP(B24,'1'!$C$3:$S$100,8,FALSE),"")</f>
        <v>29662</v>
      </c>
      <c r="H24" s="289">
        <f>IFERROR(VLOOKUP(B24,'2'!$C$3:$S$100,8,FALSE),"")</f>
        <v>42776</v>
      </c>
      <c r="I24" s="289">
        <f t="shared" ref="I24:R33" ca="1" si="16">IFERROR(VLOOKUP($B24,INDIRECT("'" &amp; I$2 &amp; "'!$C$3:$R$100"),8,FALSE),"")</f>
        <v>58365</v>
      </c>
      <c r="J24" s="289">
        <f t="shared" ca="1" si="16"/>
        <v>72601</v>
      </c>
      <c r="K24" s="289">
        <f t="shared" ca="1" si="16"/>
        <v>87173</v>
      </c>
      <c r="L24" s="289">
        <f t="shared" ca="1" si="16"/>
        <v>102132</v>
      </c>
      <c r="M24" s="289">
        <f t="shared" ca="1" si="16"/>
        <v>115538</v>
      </c>
      <c r="N24" s="289">
        <f t="shared" ca="1" si="16"/>
        <v>128960</v>
      </c>
      <c r="O24" s="289">
        <f t="shared" ca="1" si="16"/>
        <v>141237</v>
      </c>
      <c r="P24" s="289">
        <f t="shared" ca="1" si="16"/>
        <v>155095</v>
      </c>
      <c r="Q24" s="289">
        <f t="shared" ca="1" si="16"/>
        <v>169154</v>
      </c>
      <c r="R24" s="289">
        <f t="shared" ca="1" si="16"/>
        <v>186575</v>
      </c>
      <c r="S24" s="289">
        <f t="shared" ref="S24:AB33" ca="1" si="17">IFERROR(VLOOKUP($B24,INDIRECT("'" &amp; S$2 &amp; "'!$C$3:$R$100"),8,FALSE),"")</f>
        <v>195708</v>
      </c>
      <c r="T24" s="289">
        <f t="shared" ca="1" si="17"/>
        <v>198707</v>
      </c>
      <c r="U24" s="289">
        <f t="shared" ca="1" si="17"/>
        <v>203295</v>
      </c>
      <c r="V24" s="289">
        <f t="shared" ca="1" si="17"/>
        <v>214466</v>
      </c>
      <c r="W24" s="289">
        <f t="shared" ca="1" si="17"/>
        <v>227527</v>
      </c>
      <c r="X24" s="289">
        <f t="shared" ca="1" si="17"/>
        <v>247224</v>
      </c>
      <c r="Y24" s="289">
        <f t="shared" ca="1" si="17"/>
        <v>272067</v>
      </c>
      <c r="Z24" s="289">
        <f t="shared" ca="1" si="17"/>
        <v>296406</v>
      </c>
      <c r="AA24" s="289">
        <f t="shared" ca="1" si="17"/>
        <v>325323</v>
      </c>
      <c r="AB24" s="289">
        <f t="shared" ca="1" si="17"/>
        <v>343731</v>
      </c>
      <c r="AC24" s="289">
        <f t="shared" ref="AC24:AT33" ca="1" si="18">IFERROR(VLOOKUP($B24,INDIRECT("'" &amp; AC$2 &amp; "'!$C$3:$R$100"),8,FALSE),"")</f>
        <v>361531</v>
      </c>
      <c r="AD24" s="289">
        <f t="shared" ca="1" si="18"/>
        <v>377134</v>
      </c>
      <c r="AE24" s="289">
        <f t="shared" ca="1" si="18"/>
        <v>388514</v>
      </c>
      <c r="AF24" s="289">
        <f t="shared" ca="1" si="18"/>
        <v>400776</v>
      </c>
      <c r="AG24" s="289">
        <f t="shared" ca="1" si="18"/>
        <v>405166</v>
      </c>
      <c r="AH24" s="289">
        <f t="shared" ca="1" si="18"/>
        <v>403742</v>
      </c>
      <c r="AI24" s="289">
        <f t="shared" ca="1" si="18"/>
        <v>401742</v>
      </c>
      <c r="AJ24" s="289">
        <f t="shared" ca="1" si="18"/>
        <v>400063</v>
      </c>
      <c r="AK24" s="289">
        <f t="shared" ca="1" si="18"/>
        <v>398453</v>
      </c>
      <c r="AL24" s="289">
        <f t="shared" ca="1" si="18"/>
        <v>397362</v>
      </c>
      <c r="AM24" s="289">
        <f t="shared" ca="1" si="18"/>
        <v>393789</v>
      </c>
      <c r="AN24" s="289">
        <f t="shared" ca="1" si="18"/>
        <v>391538</v>
      </c>
      <c r="AO24" s="289">
        <f t="shared" ca="1" si="18"/>
        <v>388917</v>
      </c>
      <c r="AP24" s="289">
        <f t="shared" ca="1" si="18"/>
        <v>385372</v>
      </c>
      <c r="AQ24" s="289">
        <f t="shared" ca="1" si="18"/>
        <v>382768</v>
      </c>
      <c r="AR24" s="289">
        <f t="shared" ca="1" si="18"/>
        <v>380565</v>
      </c>
      <c r="AS24" s="289">
        <f t="shared" ca="1" si="18"/>
        <v>376837</v>
      </c>
      <c r="AT24" s="289">
        <f t="shared" ca="1" si="18"/>
        <v>374170</v>
      </c>
      <c r="AU24" s="320">
        <f t="shared" ca="1" si="6"/>
        <v>3.5664131451214999E-3</v>
      </c>
      <c r="AV24" s="320">
        <f t="shared" ca="1" si="10"/>
        <v>0.75847919950015386</v>
      </c>
      <c r="AW24" s="320">
        <f t="shared" ca="1" si="11"/>
        <v>-4.5499353547562515E-2</v>
      </c>
      <c r="AX24" s="374">
        <f t="shared" ca="1" si="12"/>
        <v>-7.324479494330538E-2</v>
      </c>
      <c r="AY24" s="291"/>
      <c r="AZ24" s="291"/>
      <c r="BA24" s="308">
        <f t="shared" ca="1" si="7"/>
        <v>3.6630111679189161E-3</v>
      </c>
    </row>
    <row r="25" spans="1:53" x14ac:dyDescent="0.35">
      <c r="A25" s="91" t="s">
        <v>8</v>
      </c>
      <c r="B25" s="91" t="s">
        <v>31</v>
      </c>
      <c r="C25" s="289">
        <f t="shared" ca="1" si="8"/>
        <v>103284</v>
      </c>
      <c r="D25" s="289">
        <f t="shared" ca="1" si="9"/>
        <v>105257</v>
      </c>
      <c r="E25" s="289">
        <f t="shared" ca="1" si="9"/>
        <v>133374</v>
      </c>
      <c r="F25" s="289">
        <f t="shared" ca="1" si="9"/>
        <v>152624</v>
      </c>
      <c r="G25" s="289">
        <f>IFERROR(VLOOKUP(B25,'1'!$C$3:$S$100,8,FALSE),"")</f>
        <v>153425</v>
      </c>
      <c r="H25" s="289">
        <f>IFERROR(VLOOKUP(B25,'2'!$C$3:$S$100,8,FALSE),"")</f>
        <v>154183</v>
      </c>
      <c r="I25" s="289">
        <f t="shared" ca="1" si="16"/>
        <v>154342</v>
      </c>
      <c r="J25" s="289">
        <f t="shared" ca="1" si="16"/>
        <v>154353</v>
      </c>
      <c r="K25" s="289">
        <f t="shared" ca="1" si="16"/>
        <v>155411</v>
      </c>
      <c r="L25" s="289">
        <f t="shared" ca="1" si="16"/>
        <v>156312</v>
      </c>
      <c r="M25" s="289">
        <f t="shared" ca="1" si="16"/>
        <v>157121</v>
      </c>
      <c r="N25" s="289">
        <f t="shared" ca="1" si="16"/>
        <v>163346</v>
      </c>
      <c r="O25" s="289">
        <f t="shared" ca="1" si="16"/>
        <v>160881</v>
      </c>
      <c r="P25" s="289">
        <f t="shared" ca="1" si="16"/>
        <v>158707</v>
      </c>
      <c r="Q25" s="289">
        <f t="shared" ca="1" si="16"/>
        <v>161962</v>
      </c>
      <c r="R25" s="289">
        <f t="shared" ca="1" si="16"/>
        <v>156120</v>
      </c>
      <c r="S25" s="289">
        <f t="shared" ca="1" si="17"/>
        <v>154234</v>
      </c>
      <c r="T25" s="289">
        <f t="shared" ca="1" si="17"/>
        <v>159407</v>
      </c>
      <c r="U25" s="289">
        <f t="shared" ca="1" si="17"/>
        <v>170304</v>
      </c>
      <c r="V25" s="289">
        <f t="shared" ca="1" si="17"/>
        <v>169683</v>
      </c>
      <c r="W25" s="289">
        <f t="shared" ca="1" si="17"/>
        <v>169845</v>
      </c>
      <c r="X25" s="289">
        <f t="shared" ca="1" si="17"/>
        <v>170135</v>
      </c>
      <c r="Y25" s="289">
        <f t="shared" ca="1" si="17"/>
        <v>170536</v>
      </c>
      <c r="Z25" s="289">
        <f t="shared" ca="1" si="17"/>
        <v>171001</v>
      </c>
      <c r="AA25" s="289">
        <f t="shared" ca="1" si="17"/>
        <v>177001</v>
      </c>
      <c r="AB25" s="289">
        <f t="shared" ca="1" si="17"/>
        <v>181869</v>
      </c>
      <c r="AC25" s="289">
        <f t="shared" ca="1" si="18"/>
        <v>184416</v>
      </c>
      <c r="AD25" s="289">
        <f t="shared" ca="1" si="18"/>
        <v>185763</v>
      </c>
      <c r="AE25" s="289">
        <f t="shared" ca="1" si="18"/>
        <v>199110</v>
      </c>
      <c r="AF25" s="289">
        <f t="shared" ca="1" si="18"/>
        <v>218582</v>
      </c>
      <c r="AG25" s="289">
        <f t="shared" ca="1" si="18"/>
        <v>222325</v>
      </c>
      <c r="AH25" s="289">
        <f t="shared" ca="1" si="18"/>
        <v>222890</v>
      </c>
      <c r="AI25" s="289">
        <f t="shared" ca="1" si="18"/>
        <v>226552</v>
      </c>
      <c r="AJ25" s="289">
        <f t="shared" ca="1" si="18"/>
        <v>237766</v>
      </c>
      <c r="AK25" s="289">
        <f t="shared" ca="1" si="18"/>
        <v>246302</v>
      </c>
      <c r="AL25" s="289">
        <f t="shared" ca="1" si="18"/>
        <v>256683</v>
      </c>
      <c r="AM25" s="289">
        <f t="shared" ca="1" si="18"/>
        <v>265112</v>
      </c>
      <c r="AN25" s="289">
        <f t="shared" ca="1" si="18"/>
        <v>274473</v>
      </c>
      <c r="AO25" s="289">
        <f t="shared" ca="1" si="18"/>
        <v>280912</v>
      </c>
      <c r="AP25" s="289">
        <f t="shared" ca="1" si="18"/>
        <v>282514</v>
      </c>
      <c r="AQ25" s="289">
        <f t="shared" ca="1" si="18"/>
        <v>282701</v>
      </c>
      <c r="AR25" s="289">
        <f t="shared" ca="1" si="18"/>
        <v>283032</v>
      </c>
      <c r="AS25" s="289">
        <f t="shared" ca="1" si="18"/>
        <v>283126</v>
      </c>
      <c r="AT25" s="289">
        <f t="shared" ca="1" si="18"/>
        <v>279286</v>
      </c>
      <c r="AU25" s="320">
        <f t="shared" ca="1" si="6"/>
        <v>2.6145169946982538E-3</v>
      </c>
      <c r="AV25" s="320">
        <f t="shared" ca="1" si="10"/>
        <v>9.476494404271496E-2</v>
      </c>
      <c r="AW25" s="320">
        <f t="shared" ca="1" si="11"/>
        <v>0.26750415002916239</v>
      </c>
      <c r="AX25" s="374">
        <f t="shared" ca="1" si="12"/>
        <v>0.25302166988200447</v>
      </c>
      <c r="AY25" s="291"/>
      <c r="AZ25" s="291"/>
      <c r="BA25" s="308">
        <f t="shared" ca="1" si="7"/>
        <v>2.567816314871631E-3</v>
      </c>
    </row>
    <row r="26" spans="1:53" x14ac:dyDescent="0.35">
      <c r="A26" s="91" t="s">
        <v>18</v>
      </c>
      <c r="B26" s="91" t="s">
        <v>32</v>
      </c>
      <c r="C26" s="289">
        <f t="shared" ca="1" si="8"/>
        <v>2793766</v>
      </c>
      <c r="D26" s="289">
        <f t="shared" ca="1" si="9"/>
        <v>2694148</v>
      </c>
      <c r="E26" s="289">
        <f t="shared" ca="1" si="9"/>
        <v>2633713</v>
      </c>
      <c r="F26" s="289">
        <f t="shared" ca="1" si="9"/>
        <v>2569600</v>
      </c>
      <c r="G26" s="289">
        <f>IFERROR(VLOOKUP(B26,'1'!$C$3:$S$100,8,FALSE),"")</f>
        <v>2561499</v>
      </c>
      <c r="H26" s="289">
        <f>IFERROR(VLOOKUP(B26,'2'!$C$3:$S$100,8,FALSE),"")</f>
        <v>2554833</v>
      </c>
      <c r="I26" s="289">
        <f t="shared" ca="1" si="16"/>
        <v>2551485</v>
      </c>
      <c r="J26" s="289">
        <f t="shared" ca="1" si="16"/>
        <v>2550891</v>
      </c>
      <c r="K26" s="289">
        <f t="shared" ca="1" si="16"/>
        <v>2550537</v>
      </c>
      <c r="L26" s="289">
        <f t="shared" ca="1" si="16"/>
        <v>2556297</v>
      </c>
      <c r="M26" s="289">
        <f t="shared" ca="1" si="16"/>
        <v>2545671</v>
      </c>
      <c r="N26" s="289">
        <f t="shared" ca="1" si="16"/>
        <v>2561253</v>
      </c>
      <c r="O26" s="289">
        <f t="shared" ca="1" si="16"/>
        <v>2466201</v>
      </c>
      <c r="P26" s="289">
        <f t="shared" ca="1" si="16"/>
        <v>2472875</v>
      </c>
      <c r="Q26" s="289">
        <f t="shared" ca="1" si="16"/>
        <v>2482096</v>
      </c>
      <c r="R26" s="289">
        <f t="shared" ca="1" si="16"/>
        <v>2487796</v>
      </c>
      <c r="S26" s="289">
        <f t="shared" ca="1" si="17"/>
        <v>2477654</v>
      </c>
      <c r="T26" s="289">
        <f t="shared" ca="1" si="17"/>
        <v>2217801</v>
      </c>
      <c r="U26" s="289">
        <f t="shared" ca="1" si="17"/>
        <v>162478</v>
      </c>
      <c r="V26" s="289">
        <f t="shared" ca="1" si="17"/>
        <v>165190</v>
      </c>
      <c r="W26" s="289">
        <f t="shared" ca="1" si="17"/>
        <v>162150</v>
      </c>
      <c r="X26" s="289">
        <f t="shared" ca="1" si="17"/>
        <v>164045</v>
      </c>
      <c r="Y26" s="289">
        <f t="shared" ca="1" si="17"/>
        <v>167225</v>
      </c>
      <c r="Z26" s="289">
        <f t="shared" ca="1" si="17"/>
        <v>170006</v>
      </c>
      <c r="AA26" s="289">
        <f t="shared" ca="1" si="17"/>
        <v>170993</v>
      </c>
      <c r="AB26" s="289">
        <f t="shared" ca="1" si="17"/>
        <v>171138</v>
      </c>
      <c r="AC26" s="289">
        <f t="shared" ca="1" si="18"/>
        <v>178479</v>
      </c>
      <c r="AD26" s="289">
        <f t="shared" ca="1" si="18"/>
        <v>184466</v>
      </c>
      <c r="AE26" s="289">
        <f t="shared" ca="1" si="18"/>
        <v>187775</v>
      </c>
      <c r="AF26" s="289">
        <f t="shared" ca="1" si="18"/>
        <v>191852</v>
      </c>
      <c r="AG26" s="289">
        <f t="shared" ca="1" si="18"/>
        <v>198348</v>
      </c>
      <c r="AH26" s="289">
        <f t="shared" ca="1" si="18"/>
        <v>202096</v>
      </c>
      <c r="AI26" s="289">
        <f t="shared" ca="1" si="18"/>
        <v>201473</v>
      </c>
      <c r="AJ26" s="289">
        <f t="shared" ca="1" si="18"/>
        <v>205639</v>
      </c>
      <c r="AK26" s="289">
        <f t="shared" ca="1" si="18"/>
        <v>208285</v>
      </c>
      <c r="AL26" s="289">
        <f t="shared" ca="1" si="18"/>
        <v>211653</v>
      </c>
      <c r="AM26" s="289">
        <f t="shared" ca="1" si="18"/>
        <v>212732</v>
      </c>
      <c r="AN26" s="289">
        <f t="shared" ca="1" si="18"/>
        <v>217205</v>
      </c>
      <c r="AO26" s="289">
        <f t="shared" ca="1" si="18"/>
        <v>220699</v>
      </c>
      <c r="AP26" s="289">
        <f t="shared" ca="1" si="18"/>
        <v>223969</v>
      </c>
      <c r="AQ26" s="289">
        <f t="shared" ca="1" si="18"/>
        <v>227866</v>
      </c>
      <c r="AR26" s="289">
        <f t="shared" ca="1" si="18"/>
        <v>231603</v>
      </c>
      <c r="AS26" s="289">
        <f t="shared" ca="1" si="18"/>
        <v>234612</v>
      </c>
      <c r="AT26" s="289">
        <f t="shared" ca="1" si="18"/>
        <v>237210</v>
      </c>
      <c r="AU26" s="320">
        <f t="shared" ca="1" si="6"/>
        <v>2.0727141196031813E-3</v>
      </c>
      <c r="AV26" s="320">
        <f t="shared" ca="1" si="10"/>
        <v>0.11668987226829719</v>
      </c>
      <c r="AW26" s="320">
        <f t="shared" ca="1" si="11"/>
        <v>0.10823074182566694</v>
      </c>
      <c r="AX26" s="374">
        <f t="shared" ca="1" si="12"/>
        <v>0.17374910933417786</v>
      </c>
      <c r="AY26" s="291"/>
      <c r="AZ26" s="291"/>
      <c r="BA26" s="308">
        <f t="shared" ca="1" si="7"/>
        <v>2.0320488451384747E-3</v>
      </c>
    </row>
    <row r="27" spans="1:53" x14ac:dyDescent="0.35">
      <c r="A27" s="91" t="s">
        <v>6</v>
      </c>
      <c r="B27" s="91" t="s">
        <v>33</v>
      </c>
      <c r="C27" s="289">
        <f t="shared" ca="1" si="8"/>
        <v>0</v>
      </c>
      <c r="D27" s="289">
        <f t="shared" ca="1" si="9"/>
        <v>0</v>
      </c>
      <c r="E27" s="289">
        <f t="shared" ca="1" si="9"/>
        <v>0</v>
      </c>
      <c r="F27" s="289">
        <f t="shared" ca="1" si="9"/>
        <v>0</v>
      </c>
      <c r="G27" s="289">
        <f>IFERROR(VLOOKUP(B27,'1'!$C$3:$S$100,8,FALSE),"")</f>
        <v>0</v>
      </c>
      <c r="H27" s="289">
        <f>IFERROR(VLOOKUP(B27,'2'!$C$3:$S$100,8,FALSE),"")</f>
        <v>0</v>
      </c>
      <c r="I27" s="289">
        <f t="shared" ca="1" si="16"/>
        <v>0</v>
      </c>
      <c r="J27" s="289" t="str">
        <f t="shared" ca="1" si="16"/>
        <v/>
      </c>
      <c r="K27" s="289">
        <f t="shared" ca="1" si="16"/>
        <v>0</v>
      </c>
      <c r="L27" s="289">
        <f t="shared" ca="1" si="16"/>
        <v>0</v>
      </c>
      <c r="M27" s="289">
        <f t="shared" ca="1" si="16"/>
        <v>0</v>
      </c>
      <c r="N27" s="289">
        <f t="shared" ca="1" si="16"/>
        <v>0</v>
      </c>
      <c r="O27" s="289">
        <f t="shared" ca="1" si="16"/>
        <v>0</v>
      </c>
      <c r="P27" s="289">
        <f t="shared" ca="1" si="16"/>
        <v>0</v>
      </c>
      <c r="Q27" s="289">
        <f t="shared" ca="1" si="16"/>
        <v>0</v>
      </c>
      <c r="R27" s="289">
        <f t="shared" ca="1" si="16"/>
        <v>158</v>
      </c>
      <c r="S27" s="289">
        <f t="shared" ca="1" si="17"/>
        <v>1400</v>
      </c>
      <c r="T27" s="289">
        <f t="shared" ca="1" si="17"/>
        <v>3421</v>
      </c>
      <c r="U27" s="289">
        <f t="shared" ca="1" si="17"/>
        <v>6460</v>
      </c>
      <c r="V27" s="289">
        <f t="shared" ca="1" si="17"/>
        <v>10354</v>
      </c>
      <c r="W27" s="289">
        <f t="shared" ca="1" si="17"/>
        <v>15821</v>
      </c>
      <c r="X27" s="289">
        <f t="shared" ca="1" si="17"/>
        <v>21721</v>
      </c>
      <c r="Y27" s="289">
        <f t="shared" ca="1" si="17"/>
        <v>28136</v>
      </c>
      <c r="Z27" s="289">
        <f t="shared" ca="1" si="17"/>
        <v>34806</v>
      </c>
      <c r="AA27" s="289">
        <f t="shared" ca="1" si="17"/>
        <v>38831</v>
      </c>
      <c r="AB27" s="289">
        <f t="shared" ca="1" si="17"/>
        <v>43632</v>
      </c>
      <c r="AC27" s="289">
        <f t="shared" ca="1" si="18"/>
        <v>48585</v>
      </c>
      <c r="AD27" s="289">
        <f t="shared" ca="1" si="18"/>
        <v>57482</v>
      </c>
      <c r="AE27" s="289">
        <f t="shared" ca="1" si="18"/>
        <v>65439</v>
      </c>
      <c r="AF27" s="289">
        <f t="shared" ca="1" si="18"/>
        <v>75992</v>
      </c>
      <c r="AG27" s="289">
        <f t="shared" ca="1" si="18"/>
        <v>83114</v>
      </c>
      <c r="AH27" s="289">
        <f t="shared" ca="1" si="18"/>
        <v>90439</v>
      </c>
      <c r="AI27" s="289">
        <f t="shared" ca="1" si="18"/>
        <v>104120</v>
      </c>
      <c r="AJ27" s="289">
        <f t="shared" ca="1" si="18"/>
        <v>110860</v>
      </c>
      <c r="AK27" s="289">
        <f t="shared" ca="1" si="18"/>
        <v>118639</v>
      </c>
      <c r="AL27" s="289">
        <f t="shared" ca="1" si="18"/>
        <v>127534</v>
      </c>
      <c r="AM27" s="289">
        <f t="shared" ca="1" si="18"/>
        <v>133306</v>
      </c>
      <c r="AN27" s="289">
        <f t="shared" ca="1" si="18"/>
        <v>140107</v>
      </c>
      <c r="AO27" s="289">
        <f t="shared" ca="1" si="18"/>
        <v>148121</v>
      </c>
      <c r="AP27" s="289">
        <f t="shared" ca="1" si="18"/>
        <v>153576</v>
      </c>
      <c r="AQ27" s="289">
        <f t="shared" ca="1" si="18"/>
        <v>156506</v>
      </c>
      <c r="AR27" s="289">
        <f t="shared" ca="1" si="18"/>
        <v>158784</v>
      </c>
      <c r="AS27" s="289">
        <f t="shared" ca="1" si="18"/>
        <v>159526</v>
      </c>
      <c r="AT27" s="289">
        <f t="shared" ca="1" si="18"/>
        <v>159706</v>
      </c>
      <c r="AU27" s="320">
        <f t="shared" ca="1" si="6"/>
        <v>1.4212642983277961E-3</v>
      </c>
      <c r="AV27" s="320">
        <f t="shared" ca="1" si="10"/>
        <v>4.5516708518446976</v>
      </c>
      <c r="AW27" s="320">
        <f t="shared" ca="1" si="11"/>
        <v>0.6981169628147148</v>
      </c>
      <c r="AX27" s="374">
        <f t="shared" ca="1" si="12"/>
        <v>0.76589745574365042</v>
      </c>
      <c r="AY27" s="291"/>
      <c r="AZ27" s="291"/>
      <c r="BA27" s="308">
        <f t="shared" ca="1" si="7"/>
        <v>1.3107629545628153E-3</v>
      </c>
    </row>
    <row r="28" spans="1:53" x14ac:dyDescent="0.35">
      <c r="A28" s="91" t="s">
        <v>6</v>
      </c>
      <c r="B28" s="91" t="s">
        <v>34</v>
      </c>
      <c r="C28" s="289">
        <f t="shared" ca="1" si="8"/>
        <v>138619</v>
      </c>
      <c r="D28" s="289">
        <f t="shared" ca="1" si="9"/>
        <v>82291</v>
      </c>
      <c r="E28" s="289">
        <f t="shared" ca="1" si="9"/>
        <v>84828</v>
      </c>
      <c r="F28" s="289">
        <f t="shared" ca="1" si="9"/>
        <v>83477</v>
      </c>
      <c r="G28" s="289">
        <f>IFERROR(VLOOKUP(B28,'1'!$C$3:$S$100,8,FALSE),"")</f>
        <v>82903</v>
      </c>
      <c r="H28" s="289">
        <f>IFERROR(VLOOKUP(B28,'2'!$C$3:$S$100,8,FALSE),"")</f>
        <v>81208</v>
      </c>
      <c r="I28" s="289">
        <f t="shared" ca="1" si="16"/>
        <v>82096</v>
      </c>
      <c r="J28" s="289">
        <f t="shared" ca="1" si="16"/>
        <v>82098</v>
      </c>
      <c r="K28" s="289">
        <f t="shared" ca="1" si="16"/>
        <v>81550</v>
      </c>
      <c r="L28" s="289">
        <f t="shared" ca="1" si="16"/>
        <v>81054</v>
      </c>
      <c r="M28" s="289">
        <f t="shared" ca="1" si="16"/>
        <v>81101</v>
      </c>
      <c r="N28" s="289">
        <f t="shared" ca="1" si="16"/>
        <v>81315</v>
      </c>
      <c r="O28" s="289">
        <f t="shared" ca="1" si="16"/>
        <v>83010</v>
      </c>
      <c r="P28" s="289">
        <f t="shared" ca="1" si="16"/>
        <v>84034</v>
      </c>
      <c r="Q28" s="289">
        <f t="shared" ca="1" si="16"/>
        <v>83903</v>
      </c>
      <c r="R28" s="289">
        <f t="shared" ca="1" si="16"/>
        <v>86146</v>
      </c>
      <c r="S28" s="289">
        <f t="shared" ca="1" si="17"/>
        <v>87500</v>
      </c>
      <c r="T28" s="289">
        <f t="shared" ca="1" si="17"/>
        <v>83312</v>
      </c>
      <c r="U28" s="289">
        <f t="shared" ca="1" si="17"/>
        <v>77297</v>
      </c>
      <c r="V28" s="289">
        <f t="shared" ca="1" si="17"/>
        <v>86892</v>
      </c>
      <c r="W28" s="289">
        <f t="shared" ca="1" si="17"/>
        <v>94720</v>
      </c>
      <c r="X28" s="289">
        <f t="shared" ca="1" si="17"/>
        <v>102634</v>
      </c>
      <c r="Y28" s="289">
        <f t="shared" ca="1" si="17"/>
        <v>102123</v>
      </c>
      <c r="Z28" s="289">
        <f t="shared" ca="1" si="17"/>
        <v>106283</v>
      </c>
      <c r="AA28" s="289">
        <f t="shared" ca="1" si="17"/>
        <v>108040</v>
      </c>
      <c r="AB28" s="289">
        <f t="shared" ca="1" si="17"/>
        <v>109695</v>
      </c>
      <c r="AC28" s="289">
        <f t="shared" ca="1" si="18"/>
        <v>110095</v>
      </c>
      <c r="AD28" s="289">
        <f t="shared" ca="1" si="18"/>
        <v>113355</v>
      </c>
      <c r="AE28" s="289">
        <f t="shared" ca="1" si="18"/>
        <v>115879</v>
      </c>
      <c r="AF28" s="289">
        <f t="shared" ca="1" si="18"/>
        <v>117340</v>
      </c>
      <c r="AG28" s="289">
        <f t="shared" ca="1" si="18"/>
        <v>117580</v>
      </c>
      <c r="AH28" s="289">
        <f t="shared" ca="1" si="18"/>
        <v>118333</v>
      </c>
      <c r="AI28" s="289">
        <f t="shared" ca="1" si="18"/>
        <v>120028</v>
      </c>
      <c r="AJ28" s="289">
        <f t="shared" ca="1" si="18"/>
        <v>120788</v>
      </c>
      <c r="AK28" s="289">
        <f t="shared" ca="1" si="18"/>
        <v>121476</v>
      </c>
      <c r="AL28" s="289">
        <f t="shared" ca="1" si="18"/>
        <v>122738</v>
      </c>
      <c r="AM28" s="289">
        <f t="shared" ca="1" si="18"/>
        <v>123424</v>
      </c>
      <c r="AN28" s="289">
        <f t="shared" ca="1" si="18"/>
        <v>123943</v>
      </c>
      <c r="AO28" s="289">
        <f t="shared" ca="1" si="18"/>
        <v>124706</v>
      </c>
      <c r="AP28" s="289">
        <f t="shared" ca="1" si="18"/>
        <v>125283</v>
      </c>
      <c r="AQ28" s="289">
        <f t="shared" ca="1" si="18"/>
        <v>127230</v>
      </c>
      <c r="AR28" s="289">
        <f t="shared" ca="1" si="18"/>
        <v>127547</v>
      </c>
      <c r="AS28" s="289">
        <f t="shared" ca="1" si="18"/>
        <v>128113</v>
      </c>
      <c r="AT28" s="289">
        <f t="shared" ca="1" si="18"/>
        <v>128553</v>
      </c>
      <c r="AU28" s="320">
        <f t="shared" ca="1" si="6"/>
        <v>1.1594276129564599E-3</v>
      </c>
      <c r="AV28" s="320">
        <f t="shared" ca="1" si="10"/>
        <v>0.30455047645352851</v>
      </c>
      <c r="AW28" s="320">
        <f t="shared" ca="1" si="11"/>
        <v>5.8732559810027674E-2</v>
      </c>
      <c r="AX28" s="374">
        <f t="shared" ca="1" si="12"/>
        <v>8.636644046884645E-2</v>
      </c>
      <c r="AY28" s="291"/>
      <c r="AZ28" s="291"/>
      <c r="BA28" s="308">
        <f t="shared" ca="1" si="7"/>
        <v>1.1595415851983057E-3</v>
      </c>
    </row>
    <row r="29" spans="1:53" x14ac:dyDescent="0.35">
      <c r="A29" s="91" t="s">
        <v>8</v>
      </c>
      <c r="B29" s="91" t="s">
        <v>35</v>
      </c>
      <c r="C29" s="289">
        <f t="shared" ca="1" si="8"/>
        <v>164223</v>
      </c>
      <c r="D29" s="289">
        <f t="shared" ca="1" si="9"/>
        <v>168609</v>
      </c>
      <c r="E29" s="289">
        <f t="shared" ca="1" si="9"/>
        <v>169025</v>
      </c>
      <c r="F29" s="289">
        <f t="shared" ca="1" si="9"/>
        <v>167132</v>
      </c>
      <c r="G29" s="289">
        <f>IFERROR(VLOOKUP(B29,'1'!$C$3:$S$100,8,FALSE),"")</f>
        <v>167064</v>
      </c>
      <c r="H29" s="289">
        <f>IFERROR(VLOOKUP(B29,'2'!$C$3:$S$100,8,FALSE),"")</f>
        <v>166998</v>
      </c>
      <c r="I29" s="289">
        <f t="shared" ca="1" si="16"/>
        <v>166751</v>
      </c>
      <c r="J29" s="289">
        <f t="shared" ca="1" si="16"/>
        <v>165625</v>
      </c>
      <c r="K29" s="289">
        <f t="shared" ca="1" si="16"/>
        <v>165929</v>
      </c>
      <c r="L29" s="289">
        <f t="shared" ca="1" si="16"/>
        <v>169240</v>
      </c>
      <c r="M29" s="289">
        <f t="shared" ca="1" si="16"/>
        <v>161832</v>
      </c>
      <c r="N29" s="289">
        <f t="shared" ca="1" si="16"/>
        <v>150601</v>
      </c>
      <c r="O29" s="289">
        <f t="shared" ca="1" si="16"/>
        <v>138964</v>
      </c>
      <c r="P29" s="289">
        <f t="shared" ca="1" si="16"/>
        <v>84114</v>
      </c>
      <c r="Q29" s="289">
        <f t="shared" ca="1" si="16"/>
        <v>86053</v>
      </c>
      <c r="R29" s="289">
        <f t="shared" ca="1" si="16"/>
        <v>84378</v>
      </c>
      <c r="S29" s="289">
        <f t="shared" ca="1" si="17"/>
        <v>84722</v>
      </c>
      <c r="T29" s="289">
        <f t="shared" ca="1" si="17"/>
        <v>84801</v>
      </c>
      <c r="U29" s="289">
        <f t="shared" ca="1" si="17"/>
        <v>77101</v>
      </c>
      <c r="V29" s="289">
        <f t="shared" ca="1" si="17"/>
        <v>77006</v>
      </c>
      <c r="W29" s="289">
        <f t="shared" ca="1" si="17"/>
        <v>77016</v>
      </c>
      <c r="X29" s="289">
        <f t="shared" ca="1" si="17"/>
        <v>74827</v>
      </c>
      <c r="Y29" s="289">
        <f t="shared" ca="1" si="17"/>
        <v>74798</v>
      </c>
      <c r="Z29" s="289">
        <f t="shared" ca="1" si="17"/>
        <v>75040</v>
      </c>
      <c r="AA29" s="289">
        <f t="shared" ca="1" si="17"/>
        <v>70929</v>
      </c>
      <c r="AB29" s="289">
        <f t="shared" ca="1" si="17"/>
        <v>71490</v>
      </c>
      <c r="AC29" s="289">
        <f t="shared" ca="1" si="18"/>
        <v>72537</v>
      </c>
      <c r="AD29" s="289">
        <f t="shared" ca="1" si="18"/>
        <v>73371</v>
      </c>
      <c r="AE29" s="289">
        <f t="shared" ca="1" si="18"/>
        <v>74400</v>
      </c>
      <c r="AF29" s="289">
        <f t="shared" ca="1" si="18"/>
        <v>75310</v>
      </c>
      <c r="AG29" s="289">
        <f t="shared" ca="1" si="18"/>
        <v>75579</v>
      </c>
      <c r="AH29" s="289">
        <f t="shared" ca="1" si="18"/>
        <v>75738</v>
      </c>
      <c r="AI29" s="289">
        <f t="shared" ca="1" si="18"/>
        <v>75336</v>
      </c>
      <c r="AJ29" s="289">
        <f t="shared" ca="1" si="18"/>
        <v>75038</v>
      </c>
      <c r="AK29" s="289">
        <f t="shared" ca="1" si="18"/>
        <v>74540</v>
      </c>
      <c r="AL29" s="289">
        <f t="shared" ca="1" si="18"/>
        <v>74313</v>
      </c>
      <c r="AM29" s="289">
        <f t="shared" ca="1" si="18"/>
        <v>73940</v>
      </c>
      <c r="AN29" s="289">
        <f t="shared" ca="1" si="18"/>
        <v>74208</v>
      </c>
      <c r="AO29" s="289">
        <f t="shared" ca="1" si="18"/>
        <v>74236</v>
      </c>
      <c r="AP29" s="289">
        <f t="shared" ca="1" si="18"/>
        <v>73696</v>
      </c>
      <c r="AQ29" s="289">
        <f t="shared" ca="1" si="18"/>
        <v>72345</v>
      </c>
      <c r="AR29" s="289">
        <f t="shared" ca="1" si="18"/>
        <v>71607</v>
      </c>
      <c r="AS29" s="289">
        <f t="shared" ca="1" si="18"/>
        <v>72760</v>
      </c>
      <c r="AT29" s="289">
        <f t="shared" ca="1" si="18"/>
        <v>72649</v>
      </c>
      <c r="AU29" s="320">
        <f t="shared" ca="1" si="6"/>
        <v>6.8201733167659834E-4</v>
      </c>
      <c r="AV29" s="320">
        <f t="shared" ca="1" si="10"/>
        <v>-4.7204113965145567E-2</v>
      </c>
      <c r="AW29" s="320">
        <f t="shared" ca="1" si="11"/>
        <v>-2.6961366817185528E-2</v>
      </c>
      <c r="AX29" s="374">
        <f t="shared" ca="1" si="12"/>
        <v>-4.0785338931579873E-2</v>
      </c>
      <c r="AY29" s="291"/>
      <c r="AZ29" s="291"/>
      <c r="BA29" s="308">
        <f t="shared" ca="1" si="7"/>
        <v>6.9424866232377684E-4</v>
      </c>
    </row>
    <row r="30" spans="1:53" x14ac:dyDescent="0.35">
      <c r="A30" s="91" t="s">
        <v>21</v>
      </c>
      <c r="B30" s="91" t="s">
        <v>36</v>
      </c>
      <c r="C30" s="289">
        <f t="shared" ca="1" si="8"/>
        <v>0</v>
      </c>
      <c r="D30" s="289">
        <f t="shared" ca="1" si="9"/>
        <v>0</v>
      </c>
      <c r="E30" s="289">
        <f t="shared" ca="1" si="9"/>
        <v>0</v>
      </c>
      <c r="F30" s="289">
        <f t="shared" ca="1" si="9"/>
        <v>0</v>
      </c>
      <c r="G30" s="289">
        <f>IFERROR(VLOOKUP(B30,'1'!$C$3:$S$100,8,FALSE),"")</f>
        <v>0</v>
      </c>
      <c r="H30" s="289">
        <f>IFERROR(VLOOKUP(B30,'2'!$C$3:$S$100,8,FALSE),"")</f>
        <v>0</v>
      </c>
      <c r="I30" s="289">
        <f t="shared" ca="1" si="16"/>
        <v>0</v>
      </c>
      <c r="J30" s="289">
        <f t="shared" ca="1" si="16"/>
        <v>0</v>
      </c>
      <c r="K30" s="289">
        <f t="shared" ca="1" si="16"/>
        <v>0</v>
      </c>
      <c r="L30" s="289">
        <f t="shared" ca="1" si="16"/>
        <v>0</v>
      </c>
      <c r="M30" s="289">
        <f t="shared" ca="1" si="16"/>
        <v>0</v>
      </c>
      <c r="N30" s="289">
        <f t="shared" ca="1" si="16"/>
        <v>0</v>
      </c>
      <c r="O30" s="289">
        <f t="shared" ca="1" si="16"/>
        <v>0</v>
      </c>
      <c r="P30" s="289">
        <f t="shared" ca="1" si="16"/>
        <v>0</v>
      </c>
      <c r="Q30" s="289">
        <f t="shared" ca="1" si="16"/>
        <v>0</v>
      </c>
      <c r="R30" s="289">
        <f t="shared" ca="1" si="16"/>
        <v>0</v>
      </c>
      <c r="S30" s="289">
        <f t="shared" ca="1" si="17"/>
        <v>0</v>
      </c>
      <c r="T30" s="289">
        <f t="shared" ca="1" si="17"/>
        <v>0</v>
      </c>
      <c r="U30" s="289">
        <f t="shared" ca="1" si="17"/>
        <v>0</v>
      </c>
      <c r="V30" s="289">
        <f t="shared" ca="1" si="17"/>
        <v>0</v>
      </c>
      <c r="W30" s="289">
        <f t="shared" ca="1" si="17"/>
        <v>0</v>
      </c>
      <c r="X30" s="289">
        <f t="shared" ca="1" si="17"/>
        <v>0</v>
      </c>
      <c r="Y30" s="289">
        <f t="shared" ca="1" si="17"/>
        <v>0</v>
      </c>
      <c r="Z30" s="289">
        <f t="shared" ca="1" si="17"/>
        <v>0</v>
      </c>
      <c r="AA30" s="289">
        <f t="shared" ca="1" si="17"/>
        <v>68</v>
      </c>
      <c r="AB30" s="289">
        <f t="shared" ca="1" si="17"/>
        <v>99</v>
      </c>
      <c r="AC30" s="289">
        <f t="shared" ca="1" si="18"/>
        <v>135</v>
      </c>
      <c r="AD30" s="289">
        <f t="shared" ca="1" si="18"/>
        <v>137</v>
      </c>
      <c r="AE30" s="289">
        <f t="shared" ca="1" si="18"/>
        <v>243</v>
      </c>
      <c r="AF30" s="289">
        <f t="shared" ca="1" si="18"/>
        <v>424</v>
      </c>
      <c r="AG30" s="289">
        <f t="shared" ca="1" si="18"/>
        <v>377</v>
      </c>
      <c r="AH30" s="289">
        <f t="shared" ca="1" si="18"/>
        <v>380</v>
      </c>
      <c r="AI30" s="289">
        <f t="shared" ca="1" si="18"/>
        <v>384</v>
      </c>
      <c r="AJ30" s="289">
        <f t="shared" ca="1" si="18"/>
        <v>392</v>
      </c>
      <c r="AK30" s="289">
        <f t="shared" ca="1" si="18"/>
        <v>508</v>
      </c>
      <c r="AL30" s="289">
        <f t="shared" ca="1" si="18"/>
        <v>543</v>
      </c>
      <c r="AM30" s="289">
        <f t="shared" ca="1" si="18"/>
        <v>938</v>
      </c>
      <c r="AN30" s="289">
        <f t="shared" ca="1" si="18"/>
        <v>4338</v>
      </c>
      <c r="AO30" s="289">
        <f t="shared" ca="1" si="18"/>
        <v>27208</v>
      </c>
      <c r="AP30" s="289">
        <f t="shared" ca="1" si="18"/>
        <v>66268</v>
      </c>
      <c r="AQ30" s="289">
        <f t="shared" ca="1" si="18"/>
        <v>105346</v>
      </c>
      <c r="AR30" s="289">
        <f t="shared" ca="1" si="18"/>
        <v>124567</v>
      </c>
      <c r="AS30" s="289">
        <f t="shared" ca="1" si="18"/>
        <v>105370</v>
      </c>
      <c r="AT30" s="289">
        <f t="shared" ca="1" si="18"/>
        <v>116108</v>
      </c>
      <c r="AU30" s="320">
        <f t="shared" ca="1" si="6"/>
        <v>6.1327513753181746E-4</v>
      </c>
      <c r="AV30" s="320" t="e">
        <f t="shared" ca="1" si="10"/>
        <v>#DIV/0!</v>
      </c>
      <c r="AW30" s="320">
        <f t="shared" ca="1" si="11"/>
        <v>173.38947368421051</v>
      </c>
      <c r="AX30" s="374">
        <f t="shared" ca="1" si="12"/>
        <v>304.54736842105262</v>
      </c>
      <c r="AY30" s="291"/>
      <c r="AZ30" s="291"/>
      <c r="BA30" s="308">
        <f t="shared" ca="1" si="7"/>
        <v>4.0583908704729188E-5</v>
      </c>
    </row>
    <row r="31" spans="1:53" x14ac:dyDescent="0.35">
      <c r="A31" s="91" t="s">
        <v>8</v>
      </c>
      <c r="B31" s="91" t="s">
        <v>37</v>
      </c>
      <c r="C31" s="289">
        <f t="shared" ca="1" si="8"/>
        <v>60116</v>
      </c>
      <c r="D31" s="289">
        <f t="shared" ca="1" si="9"/>
        <v>60740</v>
      </c>
      <c r="E31" s="289">
        <f t="shared" ca="1" si="9"/>
        <v>61119</v>
      </c>
      <c r="F31" s="289">
        <f t="shared" ca="1" si="9"/>
        <v>70115</v>
      </c>
      <c r="G31" s="289">
        <f>IFERROR(VLOOKUP(B31,'1'!$C$3:$S$100,8,FALSE),"")</f>
        <v>71247</v>
      </c>
      <c r="H31" s="289">
        <f>IFERROR(VLOOKUP(B31,'2'!$C$3:$S$100,8,FALSE),"")</f>
        <v>72477</v>
      </c>
      <c r="I31" s="289">
        <f t="shared" ca="1" si="16"/>
        <v>74083</v>
      </c>
      <c r="J31" s="289">
        <f t="shared" ca="1" si="16"/>
        <v>74442</v>
      </c>
      <c r="K31" s="289">
        <f t="shared" ca="1" si="16"/>
        <v>76019</v>
      </c>
      <c r="L31" s="289">
        <f t="shared" ca="1" si="16"/>
        <v>77236</v>
      </c>
      <c r="M31" s="289">
        <f t="shared" ca="1" si="16"/>
        <v>78878</v>
      </c>
      <c r="N31" s="289">
        <f t="shared" ca="1" si="16"/>
        <v>80651</v>
      </c>
      <c r="O31" s="289">
        <f t="shared" ca="1" si="16"/>
        <v>83125</v>
      </c>
      <c r="P31" s="289">
        <f t="shared" ca="1" si="16"/>
        <v>72693</v>
      </c>
      <c r="Q31" s="289">
        <f t="shared" ca="1" si="16"/>
        <v>74221</v>
      </c>
      <c r="R31" s="289">
        <f t="shared" ca="1" si="16"/>
        <v>75520</v>
      </c>
      <c r="S31" s="289">
        <f t="shared" ca="1" si="17"/>
        <v>77361</v>
      </c>
      <c r="T31" s="289">
        <f t="shared" ca="1" si="17"/>
        <v>79323</v>
      </c>
      <c r="U31" s="289">
        <f t="shared" ca="1" si="17"/>
        <v>79819</v>
      </c>
      <c r="V31" s="289">
        <f t="shared" ca="1" si="17"/>
        <v>80989</v>
      </c>
      <c r="W31" s="289">
        <f t="shared" ca="1" si="17"/>
        <v>81323</v>
      </c>
      <c r="X31" s="289">
        <f t="shared" ca="1" si="17"/>
        <v>81061</v>
      </c>
      <c r="Y31" s="289">
        <f t="shared" ca="1" si="17"/>
        <v>82790</v>
      </c>
      <c r="Z31" s="289">
        <f t="shared" ca="1" si="17"/>
        <v>83757</v>
      </c>
      <c r="AA31" s="289">
        <f t="shared" ca="1" si="17"/>
        <v>85030</v>
      </c>
      <c r="AB31" s="289">
        <f t="shared" ca="1" si="17"/>
        <v>84075</v>
      </c>
      <c r="AC31" s="289">
        <f t="shared" ca="1" si="18"/>
        <v>84957</v>
      </c>
      <c r="AD31" s="289">
        <f t="shared" ca="1" si="18"/>
        <v>82183</v>
      </c>
      <c r="AE31" s="289">
        <f t="shared" ca="1" si="18"/>
        <v>82413</v>
      </c>
      <c r="AF31" s="289">
        <f t="shared" ca="1" si="18"/>
        <v>82641</v>
      </c>
      <c r="AG31" s="289">
        <f t="shared" ca="1" si="18"/>
        <v>83346</v>
      </c>
      <c r="AH31" s="289">
        <f t="shared" ca="1" si="18"/>
        <v>82752</v>
      </c>
      <c r="AI31" s="289">
        <f t="shared" ca="1" si="18"/>
        <v>79414</v>
      </c>
      <c r="AJ31" s="289">
        <f t="shared" ca="1" si="18"/>
        <v>79101</v>
      </c>
      <c r="AK31" s="289">
        <f t="shared" ca="1" si="18"/>
        <v>79141</v>
      </c>
      <c r="AL31" s="289">
        <f t="shared" ca="1" si="18"/>
        <v>79002</v>
      </c>
      <c r="AM31" s="289">
        <f t="shared" ca="1" si="18"/>
        <v>60130</v>
      </c>
      <c r="AN31" s="289">
        <f t="shared" ca="1" si="18"/>
        <v>64247</v>
      </c>
      <c r="AO31" s="289">
        <f t="shared" ca="1" si="18"/>
        <v>64120</v>
      </c>
      <c r="AP31" s="289">
        <f t="shared" ca="1" si="18"/>
        <v>65086</v>
      </c>
      <c r="AQ31" s="289">
        <f t="shared" ca="1" si="18"/>
        <v>67280</v>
      </c>
      <c r="AR31" s="289">
        <f t="shared" ca="1" si="18"/>
        <v>70815</v>
      </c>
      <c r="AS31" s="289">
        <f t="shared" ca="1" si="18"/>
        <v>72673</v>
      </c>
      <c r="AT31" s="289">
        <f t="shared" ca="1" si="18"/>
        <v>73382</v>
      </c>
      <c r="AU31" s="320">
        <f t="shared" ca="1" si="6"/>
        <v>6.0233635542638784E-4</v>
      </c>
      <c r="AV31" s="320">
        <f t="shared" ca="1" si="10"/>
        <v>1.4742742841620471E-2</v>
      </c>
      <c r="AW31" s="320">
        <f t="shared" ca="1" si="11"/>
        <v>-0.21348124516627998</v>
      </c>
      <c r="AX31" s="374">
        <f t="shared" ca="1" si="12"/>
        <v>-0.11322989172467135</v>
      </c>
      <c r="AY31" s="291"/>
      <c r="AZ31" s="291"/>
      <c r="BA31" s="308">
        <f t="shared" ca="1" si="7"/>
        <v>6.0105910155664735E-4</v>
      </c>
    </row>
    <row r="32" spans="1:53" x14ac:dyDescent="0.35">
      <c r="A32" s="91" t="s">
        <v>6</v>
      </c>
      <c r="B32" s="91" t="s">
        <v>38</v>
      </c>
      <c r="C32" s="289">
        <f t="shared" ca="1" si="8"/>
        <v>36372</v>
      </c>
      <c r="D32" s="289">
        <f t="shared" ca="1" si="9"/>
        <v>36870</v>
      </c>
      <c r="E32" s="289">
        <f t="shared" ca="1" si="9"/>
        <v>37627</v>
      </c>
      <c r="F32" s="289">
        <f t="shared" ca="1" si="9"/>
        <v>38319</v>
      </c>
      <c r="G32" s="289">
        <f>IFERROR(VLOOKUP(B32,'1'!$C$3:$S$100,8,FALSE),"")</f>
        <v>39584</v>
      </c>
      <c r="H32" s="289">
        <f>IFERROR(VLOOKUP(B32,'2'!$C$3:$S$100,8,FALSE),"")</f>
        <v>40055</v>
      </c>
      <c r="I32" s="289">
        <f t="shared" ca="1" si="16"/>
        <v>41509</v>
      </c>
      <c r="J32" s="289">
        <f t="shared" ca="1" si="16"/>
        <v>41889</v>
      </c>
      <c r="K32" s="289">
        <f t="shared" ca="1" si="16"/>
        <v>41850</v>
      </c>
      <c r="L32" s="289">
        <f t="shared" ca="1" si="16"/>
        <v>41815</v>
      </c>
      <c r="M32" s="289">
        <f t="shared" ca="1" si="16"/>
        <v>42508</v>
      </c>
      <c r="N32" s="289">
        <f t="shared" ca="1" si="16"/>
        <v>42743</v>
      </c>
      <c r="O32" s="289">
        <f t="shared" ca="1" si="16"/>
        <v>43232</v>
      </c>
      <c r="P32" s="289">
        <f t="shared" ca="1" si="16"/>
        <v>43375</v>
      </c>
      <c r="Q32" s="289">
        <f t="shared" ca="1" si="16"/>
        <v>43829</v>
      </c>
      <c r="R32" s="289">
        <f t="shared" ca="1" si="16"/>
        <v>44038</v>
      </c>
      <c r="S32" s="289">
        <f t="shared" ca="1" si="17"/>
        <v>44023</v>
      </c>
      <c r="T32" s="289">
        <f t="shared" ca="1" si="17"/>
        <v>44360</v>
      </c>
      <c r="U32" s="289">
        <f t="shared" ca="1" si="17"/>
        <v>43961</v>
      </c>
      <c r="V32" s="289">
        <f t="shared" ca="1" si="17"/>
        <v>44173</v>
      </c>
      <c r="W32" s="289">
        <f t="shared" ca="1" si="17"/>
        <v>43918</v>
      </c>
      <c r="X32" s="289">
        <f t="shared" ca="1" si="17"/>
        <v>44736</v>
      </c>
      <c r="Y32" s="289">
        <f t="shared" ca="1" si="17"/>
        <v>44716</v>
      </c>
      <c r="Z32" s="289">
        <f t="shared" ca="1" si="17"/>
        <v>39588</v>
      </c>
      <c r="AA32" s="289">
        <f t="shared" ca="1" si="17"/>
        <v>33451</v>
      </c>
      <c r="AB32" s="289">
        <f t="shared" ca="1" si="17"/>
        <v>33876</v>
      </c>
      <c r="AC32" s="289">
        <f t="shared" ca="1" si="18"/>
        <v>33806</v>
      </c>
      <c r="AD32" s="289">
        <f t="shared" ca="1" si="18"/>
        <v>33933</v>
      </c>
      <c r="AE32" s="289">
        <f t="shared" ca="1" si="18"/>
        <v>34106</v>
      </c>
      <c r="AF32" s="289">
        <f t="shared" ca="1" si="18"/>
        <v>35511</v>
      </c>
      <c r="AG32" s="289">
        <f t="shared" ca="1" si="18"/>
        <v>35872</v>
      </c>
      <c r="AH32" s="289">
        <f t="shared" ca="1" si="18"/>
        <v>35257</v>
      </c>
      <c r="AI32" s="289">
        <f t="shared" ca="1" si="18"/>
        <v>35605</v>
      </c>
      <c r="AJ32" s="289">
        <f t="shared" ca="1" si="18"/>
        <v>36338</v>
      </c>
      <c r="AK32" s="289">
        <f t="shared" ca="1" si="18"/>
        <v>36985</v>
      </c>
      <c r="AL32" s="289">
        <f t="shared" ca="1" si="18"/>
        <v>37822</v>
      </c>
      <c r="AM32" s="289">
        <f t="shared" ca="1" si="18"/>
        <v>39631</v>
      </c>
      <c r="AN32" s="289">
        <f t="shared" ca="1" si="18"/>
        <v>39402</v>
      </c>
      <c r="AO32" s="289">
        <f t="shared" ca="1" si="18"/>
        <v>39915</v>
      </c>
      <c r="AP32" s="289">
        <f t="shared" ca="1" si="18"/>
        <v>41023</v>
      </c>
      <c r="AQ32" s="289">
        <f t="shared" ca="1" si="18"/>
        <v>41970</v>
      </c>
      <c r="AR32" s="289">
        <f t="shared" ca="1" si="18"/>
        <v>43109</v>
      </c>
      <c r="AS32" s="289">
        <f t="shared" ca="1" si="18"/>
        <v>42311</v>
      </c>
      <c r="AT32" s="289">
        <f t="shared" ca="1" si="18"/>
        <v>43090</v>
      </c>
      <c r="AU32" s="320">
        <f t="shared" ca="1" si="6"/>
        <v>3.7964607302118288E-4</v>
      </c>
      <c r="AV32" s="320">
        <f t="shared" ca="1" si="10"/>
        <v>-0.23181581509066629</v>
      </c>
      <c r="AW32" s="320">
        <f t="shared" ca="1" si="11"/>
        <v>0.1635419916612304</v>
      </c>
      <c r="AX32" s="374">
        <f t="shared" ca="1" si="12"/>
        <v>0.22216864736080777</v>
      </c>
      <c r="AY32" s="291"/>
      <c r="AZ32" s="291"/>
      <c r="BA32" s="308">
        <f t="shared" ca="1" si="7"/>
        <v>3.6862313757117092E-4</v>
      </c>
    </row>
    <row r="33" spans="1:53" x14ac:dyDescent="0.35">
      <c r="A33" s="91" t="s">
        <v>6</v>
      </c>
      <c r="B33" s="91" t="s">
        <v>39</v>
      </c>
      <c r="C33" s="289">
        <f t="shared" ca="1" si="8"/>
        <v>28454</v>
      </c>
      <c r="D33" s="289">
        <f t="shared" ca="1" si="9"/>
        <v>33011</v>
      </c>
      <c r="E33" s="289">
        <f t="shared" ca="1" si="9"/>
        <v>33411</v>
      </c>
      <c r="F33" s="289">
        <f t="shared" ca="1" si="9"/>
        <v>31225</v>
      </c>
      <c r="G33" s="289">
        <f>IFERROR(VLOOKUP(B33,'1'!$C$3:$S$100,8,FALSE),"")</f>
        <v>31861</v>
      </c>
      <c r="H33" s="289">
        <f>IFERROR(VLOOKUP(B33,'2'!$C$3:$S$100,8,FALSE),"")</f>
        <v>32806</v>
      </c>
      <c r="I33" s="289">
        <f t="shared" ca="1" si="16"/>
        <v>32903</v>
      </c>
      <c r="J33" s="289">
        <f t="shared" ca="1" si="16"/>
        <v>33594</v>
      </c>
      <c r="K33" s="289">
        <f t="shared" ca="1" si="16"/>
        <v>37405</v>
      </c>
      <c r="L33" s="289">
        <f t="shared" ca="1" si="16"/>
        <v>40660</v>
      </c>
      <c r="M33" s="289">
        <f t="shared" ca="1" si="16"/>
        <v>40991</v>
      </c>
      <c r="N33" s="289">
        <f t="shared" ca="1" si="16"/>
        <v>40979</v>
      </c>
      <c r="O33" s="289">
        <f t="shared" ca="1" si="16"/>
        <v>40917</v>
      </c>
      <c r="P33" s="289">
        <f t="shared" ca="1" si="16"/>
        <v>40906</v>
      </c>
      <c r="Q33" s="289">
        <f t="shared" ca="1" si="16"/>
        <v>40992</v>
      </c>
      <c r="R33" s="289">
        <f t="shared" ca="1" si="16"/>
        <v>40997</v>
      </c>
      <c r="S33" s="289">
        <f t="shared" ca="1" si="17"/>
        <v>40939</v>
      </c>
      <c r="T33" s="289">
        <f t="shared" ca="1" si="17"/>
        <v>40979</v>
      </c>
      <c r="U33" s="289">
        <f t="shared" ca="1" si="17"/>
        <v>40895</v>
      </c>
      <c r="V33" s="289">
        <f t="shared" ca="1" si="17"/>
        <v>40875</v>
      </c>
      <c r="W33" s="289">
        <f t="shared" ca="1" si="17"/>
        <v>40703</v>
      </c>
      <c r="X33" s="289">
        <f t="shared" ca="1" si="17"/>
        <v>34233</v>
      </c>
      <c r="Y33" s="289">
        <f t="shared" ca="1" si="17"/>
        <v>33444</v>
      </c>
      <c r="Z33" s="289">
        <f t="shared" ca="1" si="17"/>
        <v>33009</v>
      </c>
      <c r="AA33" s="289">
        <f t="shared" ca="1" si="17"/>
        <v>32856</v>
      </c>
      <c r="AB33" s="289">
        <f t="shared" ca="1" si="17"/>
        <v>32715</v>
      </c>
      <c r="AC33" s="289">
        <f t="shared" ca="1" si="18"/>
        <v>32575</v>
      </c>
      <c r="AD33" s="289">
        <f t="shared" ca="1" si="18"/>
        <v>32587</v>
      </c>
      <c r="AE33" s="289">
        <f t="shared" ca="1" si="18"/>
        <v>32326</v>
      </c>
      <c r="AF33" s="289">
        <f t="shared" ca="1" si="18"/>
        <v>31966</v>
      </c>
      <c r="AG33" s="289">
        <f t="shared" ca="1" si="18"/>
        <v>31797</v>
      </c>
      <c r="AH33" s="289">
        <f t="shared" ca="1" si="18"/>
        <v>31790</v>
      </c>
      <c r="AI33" s="289">
        <f t="shared" ca="1" si="18"/>
        <v>32168</v>
      </c>
      <c r="AJ33" s="289">
        <f t="shared" ca="1" si="18"/>
        <v>32354</v>
      </c>
      <c r="AK33" s="289">
        <f t="shared" ca="1" si="18"/>
        <v>32287</v>
      </c>
      <c r="AL33" s="289">
        <f t="shared" ca="1" si="18"/>
        <v>32439</v>
      </c>
      <c r="AM33" s="289">
        <f t="shared" ca="1" si="18"/>
        <v>32717</v>
      </c>
      <c r="AN33" s="289">
        <f t="shared" ca="1" si="18"/>
        <v>33095</v>
      </c>
      <c r="AO33" s="289">
        <f t="shared" ca="1" si="18"/>
        <v>33215</v>
      </c>
      <c r="AP33" s="289">
        <f t="shared" ca="1" si="18"/>
        <v>33049</v>
      </c>
      <c r="AQ33" s="289">
        <f t="shared" ca="1" si="18"/>
        <v>33049</v>
      </c>
      <c r="AR33" s="289">
        <f t="shared" ca="1" si="18"/>
        <v>32117</v>
      </c>
      <c r="AS33" s="289">
        <f t="shared" ca="1" si="18"/>
        <v>30472</v>
      </c>
      <c r="AT33" s="289">
        <f t="shared" ca="1" si="18"/>
        <v>30270</v>
      </c>
      <c r="AU33" s="320">
        <f t="shared" ca="1" si="6"/>
        <v>3.0585093891907154E-4</v>
      </c>
      <c r="AV33" s="320">
        <f t="shared" ca="1" si="10"/>
        <v>-0.20276452599388384</v>
      </c>
      <c r="AW33" s="320">
        <f t="shared" ca="1" si="11"/>
        <v>3.9603648946209491E-2</v>
      </c>
      <c r="AX33" s="374">
        <f t="shared" ca="1" si="12"/>
        <v>-4.7813777917584122E-2</v>
      </c>
      <c r="AY33" s="291"/>
      <c r="AZ33" s="291"/>
      <c r="BA33" s="308">
        <f t="shared" ca="1" si="7"/>
        <v>3.0961836297441507E-4</v>
      </c>
    </row>
    <row r="34" spans="1:53" x14ac:dyDescent="0.35">
      <c r="A34" s="91" t="s">
        <v>8</v>
      </c>
      <c r="B34" s="113" t="s">
        <v>40</v>
      </c>
      <c r="C34" s="289">
        <f t="shared" ca="1" si="8"/>
        <v>0</v>
      </c>
      <c r="D34" s="289">
        <f t="shared" ca="1" si="9"/>
        <v>9671</v>
      </c>
      <c r="E34" s="289">
        <f t="shared" ca="1" si="9"/>
        <v>44250</v>
      </c>
      <c r="F34" s="289">
        <f t="shared" ca="1" si="9"/>
        <v>75346</v>
      </c>
      <c r="G34" s="289">
        <f>IFERROR(VLOOKUP(B34,'1'!$C$3:$S$100,8,FALSE),"")</f>
        <v>76453</v>
      </c>
      <c r="H34" s="289">
        <f>IFERROR(VLOOKUP(B34,'2'!$C$3:$S$100,8,FALSE),"")</f>
        <v>77689</v>
      </c>
      <c r="I34" s="289">
        <f t="shared" ref="I34:R41" ca="1" si="19">IFERROR(VLOOKUP($B34,INDIRECT("'" &amp; I$2 &amp; "'!$C$3:$R$100"),8,FALSE),"")</f>
        <v>77677</v>
      </c>
      <c r="J34" s="289">
        <f t="shared" ca="1" si="19"/>
        <v>77592</v>
      </c>
      <c r="K34" s="289">
        <f t="shared" ca="1" si="19"/>
        <v>77291</v>
      </c>
      <c r="L34" s="289">
        <f t="shared" ca="1" si="19"/>
        <v>77017</v>
      </c>
      <c r="M34" s="289">
        <f t="shared" ca="1" si="19"/>
        <v>76761</v>
      </c>
      <c r="N34" s="289">
        <f t="shared" ca="1" si="19"/>
        <v>76504</v>
      </c>
      <c r="O34" s="289">
        <f t="shared" ca="1" si="19"/>
        <v>78338</v>
      </c>
      <c r="P34" s="289">
        <f t="shared" ca="1" si="19"/>
        <v>77883</v>
      </c>
      <c r="Q34" s="289">
        <f t="shared" ca="1" si="19"/>
        <v>77461</v>
      </c>
      <c r="R34" s="289">
        <f t="shared" ca="1" si="19"/>
        <v>42447</v>
      </c>
      <c r="S34" s="289">
        <f t="shared" ref="S34:AB41" ca="1" si="20">IFERROR(VLOOKUP($B34,INDIRECT("'" &amp; S$2 &amp; "'!$C$3:$R$100"),8,FALSE),"")</f>
        <v>33716</v>
      </c>
      <c r="T34" s="289">
        <f t="shared" ca="1" si="20"/>
        <v>33639</v>
      </c>
      <c r="U34" s="289">
        <f t="shared" ca="1" si="20"/>
        <v>33493</v>
      </c>
      <c r="V34" s="289">
        <f t="shared" ca="1" si="20"/>
        <v>33332</v>
      </c>
      <c r="W34" s="289">
        <f t="shared" ca="1" si="20"/>
        <v>33177</v>
      </c>
      <c r="X34" s="289">
        <f t="shared" ca="1" si="20"/>
        <v>33045</v>
      </c>
      <c r="Y34" s="289">
        <f t="shared" ca="1" si="20"/>
        <v>33064</v>
      </c>
      <c r="Z34" s="289">
        <f t="shared" ca="1" si="20"/>
        <v>33035</v>
      </c>
      <c r="AA34" s="289">
        <f t="shared" ca="1" si="20"/>
        <v>33130</v>
      </c>
      <c r="AB34" s="289">
        <f t="shared" ca="1" si="20"/>
        <v>33207</v>
      </c>
      <c r="AC34" s="289">
        <f t="shared" ref="AC34:AT41" ca="1" si="21">IFERROR(VLOOKUP($B34,INDIRECT("'" &amp; AC$2 &amp; "'!$C$3:$R$100"),8,FALSE),"")</f>
        <v>33103</v>
      </c>
      <c r="AD34" s="289">
        <f t="shared" ca="1" si="21"/>
        <v>33030</v>
      </c>
      <c r="AE34" s="289">
        <f t="shared" ca="1" si="21"/>
        <v>32995</v>
      </c>
      <c r="AF34" s="289">
        <f t="shared" ca="1" si="21"/>
        <v>32985</v>
      </c>
      <c r="AG34" s="289">
        <f t="shared" ca="1" si="21"/>
        <v>32971</v>
      </c>
      <c r="AH34" s="289">
        <f t="shared" ca="1" si="21"/>
        <v>32900</v>
      </c>
      <c r="AI34" s="289">
        <f t="shared" ca="1" si="21"/>
        <v>32777</v>
      </c>
      <c r="AJ34" s="289">
        <f t="shared" ca="1" si="21"/>
        <v>32620</v>
      </c>
      <c r="AK34" s="289">
        <f t="shared" ca="1" si="21"/>
        <v>31795</v>
      </c>
      <c r="AL34" s="289">
        <f t="shared" ca="1" si="21"/>
        <v>31697</v>
      </c>
      <c r="AM34" s="289">
        <f t="shared" ca="1" si="21"/>
        <v>31587</v>
      </c>
      <c r="AN34" s="289">
        <f t="shared" ca="1" si="21"/>
        <v>31427</v>
      </c>
      <c r="AO34" s="289">
        <f t="shared" ca="1" si="21"/>
        <v>31303</v>
      </c>
      <c r="AP34" s="289">
        <f t="shared" ca="1" si="21"/>
        <v>31278</v>
      </c>
      <c r="AQ34" s="289">
        <f t="shared" ca="1" si="21"/>
        <v>31206</v>
      </c>
      <c r="AR34" s="289">
        <f t="shared" ca="1" si="21"/>
        <v>31161</v>
      </c>
      <c r="AS34" s="289">
        <f t="shared" ca="1" si="21"/>
        <v>27869</v>
      </c>
      <c r="AT34" s="289">
        <f t="shared" ca="1" si="21"/>
        <v>27688</v>
      </c>
      <c r="AU34" s="320">
        <f t="shared" ca="1" si="6"/>
        <v>2.8946127469849981E-4</v>
      </c>
      <c r="AV34" s="320">
        <f t="shared" ca="1" si="10"/>
        <v>-9.0603624144965922E-3</v>
      </c>
      <c r="AW34" s="320">
        <f t="shared" ca="1" si="11"/>
        <v>-4.9300911854103346E-2</v>
      </c>
      <c r="AX34" s="374">
        <f t="shared" ca="1" si="12"/>
        <v>-0.158419452887538</v>
      </c>
      <c r="AY34" s="291"/>
      <c r="AZ34" s="291"/>
      <c r="BA34" s="308">
        <f t="shared" ca="1" si="7"/>
        <v>2.9401348521519694E-4</v>
      </c>
    </row>
    <row r="35" spans="1:53" x14ac:dyDescent="0.35">
      <c r="A35" s="91" t="s">
        <v>6</v>
      </c>
      <c r="B35" s="91" t="s">
        <v>41</v>
      </c>
      <c r="C35" s="289">
        <f t="shared" ca="1" si="8"/>
        <v>6715</v>
      </c>
      <c r="D35" s="289">
        <f t="shared" ca="1" si="9"/>
        <v>4409</v>
      </c>
      <c r="E35" s="289">
        <f t="shared" ca="1" si="9"/>
        <v>3119</v>
      </c>
      <c r="F35" s="289">
        <f t="shared" ca="1" si="9"/>
        <v>1967</v>
      </c>
      <c r="G35" s="289">
        <f>IFERROR(VLOOKUP(B35,'1'!$C$3:$S$100,8,FALSE),"")</f>
        <v>1906</v>
      </c>
      <c r="H35" s="289">
        <f>IFERROR(VLOOKUP(B35,'2'!$C$3:$S$100,8,FALSE),"")</f>
        <v>1865</v>
      </c>
      <c r="I35" s="289">
        <f t="shared" ca="1" si="19"/>
        <v>1834</v>
      </c>
      <c r="J35" s="289">
        <f t="shared" ca="1" si="19"/>
        <v>1790</v>
      </c>
      <c r="K35" s="289">
        <f t="shared" ca="1" si="19"/>
        <v>1747</v>
      </c>
      <c r="L35" s="289">
        <f t="shared" ca="1" si="19"/>
        <v>1725</v>
      </c>
      <c r="M35" s="289">
        <f t="shared" ca="1" si="19"/>
        <v>1671</v>
      </c>
      <c r="N35" s="289">
        <f t="shared" ca="1" si="19"/>
        <v>1644</v>
      </c>
      <c r="O35" s="289">
        <f t="shared" ca="1" si="19"/>
        <v>1618</v>
      </c>
      <c r="P35" s="289">
        <f t="shared" ca="1" si="19"/>
        <v>1767</v>
      </c>
      <c r="Q35" s="289">
        <f t="shared" ca="1" si="19"/>
        <v>1942</v>
      </c>
      <c r="R35" s="289">
        <f t="shared" ca="1" si="19"/>
        <v>2588</v>
      </c>
      <c r="S35" s="289">
        <f t="shared" ca="1" si="20"/>
        <v>4199</v>
      </c>
      <c r="T35" s="289">
        <f t="shared" ca="1" si="20"/>
        <v>4602</v>
      </c>
      <c r="U35" s="289">
        <f t="shared" ca="1" si="20"/>
        <v>6059</v>
      </c>
      <c r="V35" s="289">
        <f t="shared" ca="1" si="20"/>
        <v>6793</v>
      </c>
      <c r="W35" s="289">
        <f t="shared" ca="1" si="20"/>
        <v>7950</v>
      </c>
      <c r="X35" s="289">
        <f t="shared" ca="1" si="20"/>
        <v>9768</v>
      </c>
      <c r="Y35" s="289">
        <f t="shared" ca="1" si="20"/>
        <v>13026</v>
      </c>
      <c r="Z35" s="289">
        <f t="shared" ca="1" si="20"/>
        <v>15718</v>
      </c>
      <c r="AA35" s="289">
        <f t="shared" ca="1" si="20"/>
        <v>18052</v>
      </c>
      <c r="AB35" s="289">
        <f t="shared" ca="1" si="20"/>
        <v>19382</v>
      </c>
      <c r="AC35" s="289">
        <f t="shared" ca="1" si="21"/>
        <v>25519</v>
      </c>
      <c r="AD35" s="289">
        <f t="shared" ca="1" si="21"/>
        <v>27050</v>
      </c>
      <c r="AE35" s="289">
        <f t="shared" ca="1" si="21"/>
        <v>27814</v>
      </c>
      <c r="AF35" s="289">
        <f t="shared" ca="1" si="21"/>
        <v>28379</v>
      </c>
      <c r="AG35" s="289">
        <f t="shared" ca="1" si="21"/>
        <v>27876</v>
      </c>
      <c r="AH35" s="289">
        <f t="shared" ca="1" si="21"/>
        <v>27964</v>
      </c>
      <c r="AI35" s="289">
        <f t="shared" ca="1" si="21"/>
        <v>28055</v>
      </c>
      <c r="AJ35" s="289">
        <f t="shared" ca="1" si="21"/>
        <v>27579</v>
      </c>
      <c r="AK35" s="289">
        <f t="shared" ca="1" si="21"/>
        <v>27572</v>
      </c>
      <c r="AL35" s="289">
        <f t="shared" ca="1" si="21"/>
        <v>27238</v>
      </c>
      <c r="AM35" s="289">
        <f t="shared" ca="1" si="21"/>
        <v>25729</v>
      </c>
      <c r="AN35" s="289">
        <f t="shared" ca="1" si="21"/>
        <v>26716</v>
      </c>
      <c r="AO35" s="289">
        <f t="shared" ca="1" si="21"/>
        <v>28021</v>
      </c>
      <c r="AP35" s="289">
        <f t="shared" ca="1" si="21"/>
        <v>26844</v>
      </c>
      <c r="AQ35" s="289">
        <f t="shared" ca="1" si="21"/>
        <v>26657</v>
      </c>
      <c r="AR35" s="289">
        <f t="shared" ca="1" si="21"/>
        <v>43667</v>
      </c>
      <c r="AS35" s="289">
        <f t="shared" ca="1" si="21"/>
        <v>48395</v>
      </c>
      <c r="AT35" s="289">
        <f t="shared" ca="1" si="21"/>
        <v>48119</v>
      </c>
      <c r="AU35" s="320">
        <f t="shared" ca="1" si="6"/>
        <v>2.4842696009995938E-4</v>
      </c>
      <c r="AV35" s="320">
        <f t="shared" ca="1" si="10"/>
        <v>2.982040335639629</v>
      </c>
      <c r="AW35" s="320">
        <f t="shared" ca="1" si="11"/>
        <v>-4.0051494779001606E-2</v>
      </c>
      <c r="AX35" s="374">
        <f t="shared" ca="1" si="12"/>
        <v>0.72074810470605066</v>
      </c>
      <c r="AY35" s="291"/>
      <c r="AZ35" s="291"/>
      <c r="BA35" s="308">
        <f t="shared" ca="1" si="7"/>
        <v>2.4993999653193756E-4</v>
      </c>
    </row>
    <row r="36" spans="1:53" x14ac:dyDescent="0.35">
      <c r="A36" s="91" t="s">
        <v>6</v>
      </c>
      <c r="B36" s="91" t="s">
        <v>42</v>
      </c>
      <c r="C36" s="289">
        <f t="shared" ca="1" si="8"/>
        <v>6140</v>
      </c>
      <c r="D36" s="289">
        <f t="shared" ca="1" si="9"/>
        <v>5972</v>
      </c>
      <c r="E36" s="289">
        <f t="shared" ca="1" si="9"/>
        <v>6042</v>
      </c>
      <c r="F36" s="289">
        <f t="shared" ca="1" si="9"/>
        <v>6960</v>
      </c>
      <c r="G36" s="289">
        <f>IFERROR(VLOOKUP(B36,'1'!$C$3:$S$100,8,FALSE),"")</f>
        <v>7029</v>
      </c>
      <c r="H36" s="289">
        <f>IFERROR(VLOOKUP(B36,'2'!$C$3:$S$100,8,FALSE),"")</f>
        <v>7095</v>
      </c>
      <c r="I36" s="289">
        <f t="shared" ca="1" si="19"/>
        <v>7134</v>
      </c>
      <c r="J36" s="289">
        <f t="shared" ca="1" si="19"/>
        <v>7155</v>
      </c>
      <c r="K36" s="289">
        <f t="shared" ca="1" si="19"/>
        <v>7233</v>
      </c>
      <c r="L36" s="289">
        <f t="shared" ca="1" si="19"/>
        <v>7471</v>
      </c>
      <c r="M36" s="289">
        <f t="shared" ca="1" si="19"/>
        <v>7645</v>
      </c>
      <c r="N36" s="289">
        <f t="shared" ca="1" si="19"/>
        <v>7760</v>
      </c>
      <c r="O36" s="289">
        <f t="shared" ca="1" si="19"/>
        <v>8025</v>
      </c>
      <c r="P36" s="289">
        <f t="shared" ca="1" si="19"/>
        <v>8199</v>
      </c>
      <c r="Q36" s="289">
        <f t="shared" ca="1" si="19"/>
        <v>8434</v>
      </c>
      <c r="R36" s="289">
        <f t="shared" ca="1" si="19"/>
        <v>8635</v>
      </c>
      <c r="S36" s="289">
        <f t="shared" ca="1" si="20"/>
        <v>8781</v>
      </c>
      <c r="T36" s="289">
        <f t="shared" ca="1" si="20"/>
        <v>8973</v>
      </c>
      <c r="U36" s="289">
        <f t="shared" ca="1" si="20"/>
        <v>9124</v>
      </c>
      <c r="V36" s="289">
        <f t="shared" ca="1" si="20"/>
        <v>9153</v>
      </c>
      <c r="W36" s="289">
        <f t="shared" ca="1" si="20"/>
        <v>9166</v>
      </c>
      <c r="X36" s="289">
        <f t="shared" ca="1" si="20"/>
        <v>9322</v>
      </c>
      <c r="Y36" s="289">
        <f t="shared" ca="1" si="20"/>
        <v>9599</v>
      </c>
      <c r="Z36" s="289">
        <f t="shared" ca="1" si="20"/>
        <v>9803</v>
      </c>
      <c r="AA36" s="289">
        <f t="shared" ca="1" si="20"/>
        <v>10070</v>
      </c>
      <c r="AB36" s="289">
        <f t="shared" ca="1" si="20"/>
        <v>10202</v>
      </c>
      <c r="AC36" s="289">
        <f t="shared" ca="1" si="21"/>
        <v>10621</v>
      </c>
      <c r="AD36" s="289">
        <f t="shared" ca="1" si="21"/>
        <v>10967</v>
      </c>
      <c r="AE36" s="289">
        <f t="shared" ca="1" si="21"/>
        <v>11167</v>
      </c>
      <c r="AF36" s="289">
        <f t="shared" ca="1" si="21"/>
        <v>11333</v>
      </c>
      <c r="AG36" s="289">
        <f t="shared" ca="1" si="21"/>
        <v>11424</v>
      </c>
      <c r="AH36" s="289">
        <f t="shared" ca="1" si="21"/>
        <v>11454</v>
      </c>
      <c r="AI36" s="289">
        <f t="shared" ca="1" si="21"/>
        <v>11610</v>
      </c>
      <c r="AJ36" s="289">
        <f t="shared" ca="1" si="21"/>
        <v>11984</v>
      </c>
      <c r="AK36" s="289">
        <f t="shared" ca="1" si="21"/>
        <v>12376</v>
      </c>
      <c r="AL36" s="289">
        <f t="shared" ca="1" si="21"/>
        <v>12705</v>
      </c>
      <c r="AM36" s="289">
        <f t="shared" ca="1" si="21"/>
        <v>12818</v>
      </c>
      <c r="AN36" s="289">
        <f t="shared" ca="1" si="21"/>
        <v>12886</v>
      </c>
      <c r="AO36" s="289">
        <f t="shared" ca="1" si="21"/>
        <v>12919</v>
      </c>
      <c r="AP36" s="289">
        <f t="shared" ca="1" si="21"/>
        <v>12941</v>
      </c>
      <c r="AQ36" s="289">
        <f t="shared" ca="1" si="21"/>
        <v>13047</v>
      </c>
      <c r="AR36" s="289">
        <f t="shared" ca="1" si="21"/>
        <v>13140</v>
      </c>
      <c r="AS36" s="289">
        <f t="shared" ca="1" si="21"/>
        <v>13215</v>
      </c>
      <c r="AT36" s="289">
        <f t="shared" ca="1" si="21"/>
        <v>13234</v>
      </c>
      <c r="AU36" s="320">
        <f t="shared" ca="1" si="6"/>
        <v>1.1976208056376003E-4</v>
      </c>
      <c r="AV36" s="320">
        <f t="shared" ca="1" si="10"/>
        <v>0.19818638697694735</v>
      </c>
      <c r="AW36" s="320">
        <f t="shared" ca="1" si="11"/>
        <v>0.12982364239566957</v>
      </c>
      <c r="AX36" s="374">
        <f t="shared" ca="1" si="12"/>
        <v>0.15540422559804434</v>
      </c>
      <c r="AY36" s="291"/>
      <c r="AZ36" s="291"/>
      <c r="BA36" s="308">
        <f t="shared" ca="1" si="7"/>
        <v>1.2055422949957131E-4</v>
      </c>
    </row>
    <row r="37" spans="1:53" x14ac:dyDescent="0.35">
      <c r="A37" s="91" t="s">
        <v>6</v>
      </c>
      <c r="B37" s="91" t="s">
        <v>43</v>
      </c>
      <c r="C37" s="289">
        <f t="shared" ca="1" si="8"/>
        <v>2861</v>
      </c>
      <c r="D37" s="289">
        <f t="shared" ref="D37:F75" ca="1" si="22">IFERROR(VLOOKUP($B37,INDIRECT("'" &amp; D$2 &amp; "'!$C$3:$R$100"),8,FALSE),"")</f>
        <v>2641</v>
      </c>
      <c r="E37" s="289">
        <f t="shared" ca="1" si="22"/>
        <v>2611</v>
      </c>
      <c r="F37" s="289">
        <f t="shared" ca="1" si="22"/>
        <v>5403</v>
      </c>
      <c r="G37" s="289">
        <f>IFERROR(VLOOKUP(B37,'1'!$C$3:$S$100,8,FALSE),"")</f>
        <v>5955</v>
      </c>
      <c r="H37" s="289">
        <f>IFERROR(VLOOKUP(B37,'2'!$C$3:$S$100,8,FALSE),"")</f>
        <v>6397</v>
      </c>
      <c r="I37" s="289">
        <f t="shared" ca="1" si="19"/>
        <v>6691</v>
      </c>
      <c r="J37" s="289">
        <f t="shared" ca="1" si="19"/>
        <v>6930</v>
      </c>
      <c r="K37" s="289">
        <f t="shared" ca="1" si="19"/>
        <v>7430</v>
      </c>
      <c r="L37" s="289">
        <f t="shared" ca="1" si="19"/>
        <v>9169</v>
      </c>
      <c r="M37" s="289">
        <f t="shared" ca="1" si="19"/>
        <v>9680</v>
      </c>
      <c r="N37" s="289">
        <f t="shared" ca="1" si="19"/>
        <v>9934</v>
      </c>
      <c r="O37" s="289">
        <f t="shared" ca="1" si="19"/>
        <v>11556</v>
      </c>
      <c r="P37" s="289">
        <f t="shared" ca="1" si="19"/>
        <v>10743</v>
      </c>
      <c r="Q37" s="289">
        <f t="shared" ca="1" si="19"/>
        <v>10565</v>
      </c>
      <c r="R37" s="289">
        <f t="shared" ca="1" si="19"/>
        <v>9665</v>
      </c>
      <c r="S37" s="289">
        <f t="shared" ca="1" si="20"/>
        <v>9965</v>
      </c>
      <c r="T37" s="289">
        <f t="shared" ca="1" si="20"/>
        <v>10453</v>
      </c>
      <c r="U37" s="289">
        <f t="shared" ca="1" si="20"/>
        <v>10423</v>
      </c>
      <c r="V37" s="289">
        <f t="shared" ca="1" si="20"/>
        <v>10552</v>
      </c>
      <c r="W37" s="289">
        <f t="shared" ca="1" si="20"/>
        <v>10924</v>
      </c>
      <c r="X37" s="289">
        <f t="shared" ca="1" si="20"/>
        <v>11068</v>
      </c>
      <c r="Y37" s="289">
        <f t="shared" ca="1" si="20"/>
        <v>11007</v>
      </c>
      <c r="Z37" s="289">
        <f t="shared" ca="1" si="20"/>
        <v>10924</v>
      </c>
      <c r="AA37" s="289">
        <f t="shared" ca="1" si="20"/>
        <v>10777</v>
      </c>
      <c r="AB37" s="289">
        <f t="shared" ca="1" si="20"/>
        <v>10863</v>
      </c>
      <c r="AC37" s="289">
        <f t="shared" ca="1" si="21"/>
        <v>10743</v>
      </c>
      <c r="AD37" s="289">
        <f t="shared" ca="1" si="21"/>
        <v>10611</v>
      </c>
      <c r="AE37" s="289">
        <f t="shared" ca="1" si="21"/>
        <v>10564</v>
      </c>
      <c r="AF37" s="289">
        <f t="shared" ca="1" si="21"/>
        <v>10415</v>
      </c>
      <c r="AG37" s="289">
        <f t="shared" ca="1" si="21"/>
        <v>10229</v>
      </c>
      <c r="AH37" s="289">
        <f t="shared" ca="1" si="21"/>
        <v>10244</v>
      </c>
      <c r="AI37" s="289">
        <f t="shared" ca="1" si="21"/>
        <v>10327</v>
      </c>
      <c r="AJ37" s="289">
        <f t="shared" ca="1" si="21"/>
        <v>10284</v>
      </c>
      <c r="AK37" s="289">
        <f t="shared" ca="1" si="21"/>
        <v>10266</v>
      </c>
      <c r="AL37" s="289">
        <f t="shared" ca="1" si="21"/>
        <v>10246</v>
      </c>
      <c r="AM37" s="289">
        <f t="shared" ca="1" si="21"/>
        <v>10242</v>
      </c>
      <c r="AN37" s="289">
        <f t="shared" ca="1" si="21"/>
        <v>10374</v>
      </c>
      <c r="AO37" s="289">
        <f t="shared" ca="1" si="21"/>
        <v>10170</v>
      </c>
      <c r="AP37" s="289">
        <f t="shared" ca="1" si="21"/>
        <v>10248</v>
      </c>
      <c r="AQ37" s="289">
        <f t="shared" ca="1" si="21"/>
        <v>10820</v>
      </c>
      <c r="AR37" s="289">
        <f t="shared" ca="1" si="21"/>
        <v>10582</v>
      </c>
      <c r="AS37" s="289">
        <f t="shared" ca="1" si="21"/>
        <v>10493</v>
      </c>
      <c r="AT37" s="289">
        <f t="shared" ca="1" si="21"/>
        <v>10450</v>
      </c>
      <c r="AU37" s="320">
        <f t="shared" ca="1" si="6"/>
        <v>9.483979612220175E-5</v>
      </c>
      <c r="AV37" s="320">
        <f t="shared" ca="1" si="10"/>
        <v>5.591357088703619E-3</v>
      </c>
      <c r="AW37" s="320">
        <f t="shared" ca="1" si="11"/>
        <v>3.9047247169077259E-4</v>
      </c>
      <c r="AX37" s="374">
        <f t="shared" ca="1" si="12"/>
        <v>2.0109332292073345E-2</v>
      </c>
      <c r="AY37" s="291"/>
      <c r="AZ37" s="291"/>
      <c r="BA37" s="308">
        <f t="shared" ca="1" si="7"/>
        <v>9.7053358437727206E-5</v>
      </c>
    </row>
    <row r="38" spans="1:53" x14ac:dyDescent="0.35">
      <c r="A38" s="91" t="s">
        <v>21</v>
      </c>
      <c r="B38" s="91" t="s">
        <v>44</v>
      </c>
      <c r="C38" s="289">
        <f t="shared" ca="1" si="8"/>
        <v>0</v>
      </c>
      <c r="D38" s="289">
        <f t="shared" ca="1" si="22"/>
        <v>0</v>
      </c>
      <c r="E38" s="289">
        <f t="shared" ca="1" si="22"/>
        <v>0</v>
      </c>
      <c r="F38" s="289">
        <f t="shared" ca="1" si="22"/>
        <v>0</v>
      </c>
      <c r="G38" s="289">
        <f>IFERROR(VLOOKUP(B38,'1'!$C$3:$S$100,8,FALSE),"")</f>
        <v>0</v>
      </c>
      <c r="H38" s="289">
        <f>IFERROR(VLOOKUP(B38,'2'!$C$3:$S$100,8,FALSE),"")</f>
        <v>0</v>
      </c>
      <c r="I38" s="289">
        <f t="shared" ca="1" si="19"/>
        <v>0</v>
      </c>
      <c r="J38" s="289">
        <f t="shared" ca="1" si="19"/>
        <v>0</v>
      </c>
      <c r="K38" s="289">
        <f t="shared" ca="1" si="19"/>
        <v>0</v>
      </c>
      <c r="L38" s="289">
        <f t="shared" ca="1" si="19"/>
        <v>0</v>
      </c>
      <c r="M38" s="289">
        <f t="shared" ca="1" si="19"/>
        <v>0</v>
      </c>
      <c r="N38" s="289">
        <f t="shared" ca="1" si="19"/>
        <v>0</v>
      </c>
      <c r="O38" s="289">
        <f t="shared" ca="1" si="19"/>
        <v>0</v>
      </c>
      <c r="P38" s="289">
        <f t="shared" ca="1" si="19"/>
        <v>0</v>
      </c>
      <c r="Q38" s="289">
        <f t="shared" ca="1" si="19"/>
        <v>0</v>
      </c>
      <c r="R38" s="289">
        <f t="shared" ca="1" si="19"/>
        <v>0</v>
      </c>
      <c r="S38" s="289">
        <f t="shared" ca="1" si="20"/>
        <v>0</v>
      </c>
      <c r="T38" s="289">
        <f t="shared" ca="1" si="20"/>
        <v>0</v>
      </c>
      <c r="U38" s="289">
        <f t="shared" ca="1" si="20"/>
        <v>0</v>
      </c>
      <c r="V38" s="289">
        <f t="shared" ca="1" si="20"/>
        <v>0</v>
      </c>
      <c r="W38" s="289">
        <f t="shared" ca="1" si="20"/>
        <v>0</v>
      </c>
      <c r="X38" s="289">
        <f t="shared" ca="1" si="20"/>
        <v>0</v>
      </c>
      <c r="Y38" s="289">
        <f t="shared" ca="1" si="20"/>
        <v>0</v>
      </c>
      <c r="Z38" s="289">
        <f t="shared" ca="1" si="20"/>
        <v>0</v>
      </c>
      <c r="AA38" s="289">
        <f t="shared" ca="1" si="20"/>
        <v>0</v>
      </c>
      <c r="AB38" s="289">
        <f t="shared" ca="1" si="20"/>
        <v>0</v>
      </c>
      <c r="AC38" s="289">
        <f t="shared" ca="1" si="21"/>
        <v>0</v>
      </c>
      <c r="AD38" s="289">
        <f t="shared" ca="1" si="21"/>
        <v>0</v>
      </c>
      <c r="AE38" s="289">
        <f t="shared" ca="1" si="21"/>
        <v>0</v>
      </c>
      <c r="AF38" s="289">
        <f t="shared" ca="1" si="21"/>
        <v>0</v>
      </c>
      <c r="AG38" s="289">
        <f t="shared" ca="1" si="21"/>
        <v>0</v>
      </c>
      <c r="AH38" s="289">
        <f t="shared" ca="1" si="21"/>
        <v>0</v>
      </c>
      <c r="AI38" s="289">
        <f t="shared" ca="1" si="21"/>
        <v>0</v>
      </c>
      <c r="AJ38" s="289">
        <f t="shared" ca="1" si="21"/>
        <v>0</v>
      </c>
      <c r="AK38" s="289">
        <f t="shared" ca="1" si="21"/>
        <v>0</v>
      </c>
      <c r="AL38" s="289">
        <f t="shared" ca="1" si="21"/>
        <v>0</v>
      </c>
      <c r="AM38" s="289">
        <f t="shared" ca="1" si="21"/>
        <v>3</v>
      </c>
      <c r="AN38" s="289">
        <f t="shared" ca="1" si="21"/>
        <v>46</v>
      </c>
      <c r="AO38" s="289">
        <f t="shared" ca="1" si="21"/>
        <v>49</v>
      </c>
      <c r="AP38" s="289">
        <f t="shared" ca="1" si="21"/>
        <v>47</v>
      </c>
      <c r="AQ38" s="289">
        <f t="shared" ca="1" si="21"/>
        <v>47</v>
      </c>
      <c r="AR38" s="289">
        <f t="shared" ca="1" si="21"/>
        <v>491</v>
      </c>
      <c r="AS38" s="289">
        <f t="shared" ca="1" si="21"/>
        <v>1368</v>
      </c>
      <c r="AT38" s="289">
        <f t="shared" ca="1" si="21"/>
        <v>1306</v>
      </c>
      <c r="AU38" s="320">
        <f t="shared" ca="1" si="6"/>
        <v>4.3496003295701423E-7</v>
      </c>
      <c r="AV38" s="320" t="e">
        <f t="shared" ca="1" si="10"/>
        <v>#DIV/0!</v>
      </c>
      <c r="AW38" s="320" t="e">
        <f t="shared" ca="1" si="11"/>
        <v>#DIV/0!</v>
      </c>
      <c r="AX38" s="374" t="e">
        <f t="shared" ca="1" si="12"/>
        <v>#DIV/0!</v>
      </c>
      <c r="AY38" s="291"/>
      <c r="AZ38" s="291"/>
      <c r="BA38" s="308">
        <f t="shared" ca="1" si="7"/>
        <v>4.3035034587771848E-7</v>
      </c>
    </row>
    <row r="39" spans="1:53" x14ac:dyDescent="0.35">
      <c r="A39" s="91" t="s">
        <v>6</v>
      </c>
      <c r="B39" s="91" t="s">
        <v>45</v>
      </c>
      <c r="C39" s="289">
        <f t="shared" ca="1" si="8"/>
        <v>26463</v>
      </c>
      <c r="D39" s="289">
        <f t="shared" ca="1" si="22"/>
        <v>5806</v>
      </c>
      <c r="E39" s="289">
        <f t="shared" ca="1" si="22"/>
        <v>5351</v>
      </c>
      <c r="F39" s="289">
        <f t="shared" ca="1" si="22"/>
        <v>4087</v>
      </c>
      <c r="G39" s="289">
        <f>IFERROR(VLOOKUP(B39,'1'!$C$3:$S$100,8,FALSE),"")</f>
        <v>3980</v>
      </c>
      <c r="H39" s="289">
        <f>IFERROR(VLOOKUP(B39,'2'!$C$3:$S$100,8,FALSE),"")</f>
        <v>3888</v>
      </c>
      <c r="I39" s="289">
        <f t="shared" ca="1" si="19"/>
        <v>3778</v>
      </c>
      <c r="J39" s="289">
        <f t="shared" ca="1" si="19"/>
        <v>3715</v>
      </c>
      <c r="K39" s="289">
        <f t="shared" ca="1" si="19"/>
        <v>3633</v>
      </c>
      <c r="L39" s="289">
        <f t="shared" ca="1" si="19"/>
        <v>3530</v>
      </c>
      <c r="M39" s="289">
        <f t="shared" ca="1" si="19"/>
        <v>3469</v>
      </c>
      <c r="N39" s="289">
        <f t="shared" ca="1" si="19"/>
        <v>3382</v>
      </c>
      <c r="O39" s="289">
        <f t="shared" ca="1" si="19"/>
        <v>0</v>
      </c>
      <c r="P39" s="289">
        <f t="shared" ca="1" si="19"/>
        <v>0</v>
      </c>
      <c r="Q39" s="289">
        <f t="shared" ca="1" si="19"/>
        <v>0</v>
      </c>
      <c r="R39" s="289">
        <f t="shared" ca="1" si="19"/>
        <v>0</v>
      </c>
      <c r="S39" s="289">
        <f t="shared" ca="1" si="20"/>
        <v>0</v>
      </c>
      <c r="T39" s="289">
        <f t="shared" ca="1" si="20"/>
        <v>0</v>
      </c>
      <c r="U39" s="289">
        <f t="shared" ca="1" si="20"/>
        <v>0</v>
      </c>
      <c r="V39" s="289">
        <f t="shared" ca="1" si="20"/>
        <v>0</v>
      </c>
      <c r="W39" s="289">
        <f t="shared" ca="1" si="20"/>
        <v>0</v>
      </c>
      <c r="X39" s="289">
        <f t="shared" ca="1" si="20"/>
        <v>0</v>
      </c>
      <c r="Y39" s="289">
        <f t="shared" ca="1" si="20"/>
        <v>0</v>
      </c>
      <c r="Z39" s="289">
        <f t="shared" ca="1" si="20"/>
        <v>0</v>
      </c>
      <c r="AA39" s="289">
        <f t="shared" ca="1" si="20"/>
        <v>0</v>
      </c>
      <c r="AB39" s="289">
        <f t="shared" ca="1" si="20"/>
        <v>0</v>
      </c>
      <c r="AC39" s="289">
        <f t="shared" ca="1" si="21"/>
        <v>0</v>
      </c>
      <c r="AD39" s="289">
        <f t="shared" ca="1" si="21"/>
        <v>0</v>
      </c>
      <c r="AE39" s="289">
        <f t="shared" ca="1" si="21"/>
        <v>0</v>
      </c>
      <c r="AF39" s="289">
        <f t="shared" ca="1" si="21"/>
        <v>0</v>
      </c>
      <c r="AG39" s="289">
        <f t="shared" ca="1" si="21"/>
        <v>0</v>
      </c>
      <c r="AH39" s="289">
        <f t="shared" ca="1" si="21"/>
        <v>0</v>
      </c>
      <c r="AI39" s="289">
        <f t="shared" ca="1" si="21"/>
        <v>0</v>
      </c>
      <c r="AJ39" s="289">
        <f t="shared" ca="1" si="21"/>
        <v>0</v>
      </c>
      <c r="AK39" s="289">
        <f t="shared" ca="1" si="21"/>
        <v>0</v>
      </c>
      <c r="AL39" s="289">
        <f t="shared" ca="1" si="21"/>
        <v>1</v>
      </c>
      <c r="AM39" s="289">
        <f t="shared" ca="1" si="21"/>
        <v>3</v>
      </c>
      <c r="AN39" s="289">
        <f t="shared" ca="1" si="21"/>
        <v>19</v>
      </c>
      <c r="AO39" s="289">
        <f t="shared" ca="1" si="21"/>
        <v>28</v>
      </c>
      <c r="AP39" s="289">
        <f t="shared" ca="1" si="21"/>
        <v>41</v>
      </c>
      <c r="AQ39" s="289">
        <f t="shared" ca="1" si="21"/>
        <v>44</v>
      </c>
      <c r="AR39" s="289">
        <f t="shared" ca="1" si="21"/>
        <v>82</v>
      </c>
      <c r="AS39" s="289">
        <f t="shared" ca="1" si="21"/>
        <v>138</v>
      </c>
      <c r="AT39" s="289">
        <f t="shared" ca="1" si="21"/>
        <v>197</v>
      </c>
      <c r="AU39" s="320">
        <f t="shared" ca="1" si="6"/>
        <v>3.7943322023909753E-7</v>
      </c>
      <c r="AV39" s="320" t="e">
        <f t="shared" ca="1" si="10"/>
        <v>#DIV/0!</v>
      </c>
      <c r="AW39" s="320" t="e">
        <f t="shared" ca="1" si="11"/>
        <v>#DIV/0!</v>
      </c>
      <c r="AX39" s="374" t="e">
        <f t="shared" ca="1" si="12"/>
        <v>#DIV/0!</v>
      </c>
      <c r="AY39" s="291"/>
      <c r="AZ39" s="291"/>
      <c r="BA39" s="308">
        <f t="shared" ca="1" si="7"/>
        <v>1.7775340373210111E-7</v>
      </c>
    </row>
    <row r="40" spans="1:53" x14ac:dyDescent="0.35">
      <c r="A40" s="91" t="s">
        <v>21</v>
      </c>
      <c r="B40" s="91" t="s">
        <v>46</v>
      </c>
      <c r="C40" s="289">
        <f t="shared" ca="1" si="8"/>
        <v>0</v>
      </c>
      <c r="D40" s="289">
        <f t="shared" ca="1" si="22"/>
        <v>0</v>
      </c>
      <c r="E40" s="289">
        <f t="shared" ca="1" si="22"/>
        <v>0</v>
      </c>
      <c r="F40" s="289">
        <f t="shared" ca="1" si="22"/>
        <v>0</v>
      </c>
      <c r="G40" s="289">
        <f>IFERROR(VLOOKUP(B40,'1'!$C$3:$S$100,8,FALSE),"")</f>
        <v>0</v>
      </c>
      <c r="H40" s="289">
        <f>IFERROR(VLOOKUP(B40,'2'!$C$3:$S$100,8,FALSE),"")</f>
        <v>0</v>
      </c>
      <c r="I40" s="289">
        <f t="shared" ca="1" si="19"/>
        <v>0</v>
      </c>
      <c r="J40" s="289">
        <f t="shared" ca="1" si="19"/>
        <v>0</v>
      </c>
      <c r="K40" s="289">
        <f t="shared" ca="1" si="19"/>
        <v>0</v>
      </c>
      <c r="L40" s="289">
        <f t="shared" ca="1" si="19"/>
        <v>0</v>
      </c>
      <c r="M40" s="289">
        <f t="shared" ca="1" si="19"/>
        <v>0</v>
      </c>
      <c r="N40" s="289">
        <f t="shared" ca="1" si="19"/>
        <v>0</v>
      </c>
      <c r="O40" s="289">
        <f t="shared" ca="1" si="19"/>
        <v>0</v>
      </c>
      <c r="P40" s="289">
        <f t="shared" ca="1" si="19"/>
        <v>0</v>
      </c>
      <c r="Q40" s="289">
        <f t="shared" ca="1" si="19"/>
        <v>0</v>
      </c>
      <c r="R40" s="289">
        <f t="shared" ca="1" si="19"/>
        <v>0</v>
      </c>
      <c r="S40" s="289">
        <f t="shared" ca="1" si="20"/>
        <v>0</v>
      </c>
      <c r="T40" s="289">
        <f t="shared" ca="1" si="20"/>
        <v>0</v>
      </c>
      <c r="U40" s="289">
        <f t="shared" ca="1" si="20"/>
        <v>0</v>
      </c>
      <c r="V40" s="289">
        <f t="shared" ca="1" si="20"/>
        <v>0</v>
      </c>
      <c r="W40" s="289">
        <f t="shared" ca="1" si="20"/>
        <v>0</v>
      </c>
      <c r="X40" s="289">
        <f t="shared" ca="1" si="20"/>
        <v>0</v>
      </c>
      <c r="Y40" s="289">
        <f t="shared" ca="1" si="20"/>
        <v>0</v>
      </c>
      <c r="Z40" s="289">
        <f t="shared" ca="1" si="20"/>
        <v>0</v>
      </c>
      <c r="AA40" s="289">
        <f t="shared" ca="1" si="20"/>
        <v>0</v>
      </c>
      <c r="AB40" s="289">
        <f t="shared" ca="1" si="20"/>
        <v>0</v>
      </c>
      <c r="AC40" s="289">
        <f t="shared" ca="1" si="21"/>
        <v>0</v>
      </c>
      <c r="AD40" s="289">
        <f t="shared" ca="1" si="21"/>
        <v>0</v>
      </c>
      <c r="AE40" s="289">
        <f t="shared" ca="1" si="21"/>
        <v>0</v>
      </c>
      <c r="AF40" s="289">
        <f t="shared" ca="1" si="21"/>
        <v>0</v>
      </c>
      <c r="AG40" s="289">
        <f t="shared" ca="1" si="21"/>
        <v>0</v>
      </c>
      <c r="AH40" s="289">
        <f t="shared" ca="1" si="21"/>
        <v>0</v>
      </c>
      <c r="AI40" s="289">
        <f t="shared" ca="1" si="21"/>
        <v>0</v>
      </c>
      <c r="AJ40" s="289">
        <f t="shared" ca="1" si="21"/>
        <v>0</v>
      </c>
      <c r="AK40" s="289">
        <f t="shared" ca="1" si="21"/>
        <v>0</v>
      </c>
      <c r="AL40" s="289">
        <f t="shared" ca="1" si="21"/>
        <v>0</v>
      </c>
      <c r="AM40" s="289">
        <f t="shared" ca="1" si="21"/>
        <v>0</v>
      </c>
      <c r="AN40" s="289">
        <f t="shared" ca="1" si="21"/>
        <v>0</v>
      </c>
      <c r="AO40" s="289">
        <f t="shared" ca="1" si="21"/>
        <v>0</v>
      </c>
      <c r="AP40" s="289">
        <f t="shared" ca="1" si="21"/>
        <v>17</v>
      </c>
      <c r="AQ40" s="289">
        <f t="shared" ca="1" si="21"/>
        <v>29</v>
      </c>
      <c r="AR40" s="289">
        <f t="shared" ca="1" si="21"/>
        <v>22</v>
      </c>
      <c r="AS40" s="289">
        <f t="shared" ca="1" si="21"/>
        <v>7</v>
      </c>
      <c r="AT40" s="289">
        <f t="shared" ca="1" si="21"/>
        <v>788</v>
      </c>
      <c r="AU40" s="320">
        <f t="shared" ca="1" si="6"/>
        <v>1.5732596936743067E-7</v>
      </c>
      <c r="AV40" s="320" t="e">
        <f t="shared" ca="1" si="10"/>
        <v>#DIV/0!</v>
      </c>
      <c r="AW40" s="320" t="e">
        <f t="shared" ca="1" si="11"/>
        <v>#DIV/0!</v>
      </c>
      <c r="AX40" s="374" t="e">
        <f t="shared" ca="1" si="12"/>
        <v>#DIV/0!</v>
      </c>
      <c r="AY40" s="291"/>
      <c r="AZ40" s="291"/>
      <c r="BA40" s="308">
        <f t="shared" ca="1" si="7"/>
        <v>0</v>
      </c>
    </row>
    <row r="41" spans="1:53" x14ac:dyDescent="0.35">
      <c r="A41" s="91" t="s">
        <v>21</v>
      </c>
      <c r="B41" s="91" t="s">
        <v>47</v>
      </c>
      <c r="C41" s="289">
        <f t="shared" ca="1" si="8"/>
        <v>0</v>
      </c>
      <c r="D41" s="289">
        <f t="shared" ca="1" si="22"/>
        <v>0</v>
      </c>
      <c r="E41" s="289">
        <f t="shared" ca="1" si="22"/>
        <v>0</v>
      </c>
      <c r="F41" s="289">
        <f t="shared" ca="1" si="22"/>
        <v>0</v>
      </c>
      <c r="G41" s="289">
        <f>IFERROR(VLOOKUP(B41,'1'!$C$3:$S$100,8,FALSE),"")</f>
        <v>0</v>
      </c>
      <c r="H41" s="289">
        <f>IFERROR(VLOOKUP(B41,'2'!$C$3:$S$100,8,FALSE),"")</f>
        <v>0</v>
      </c>
      <c r="I41" s="289">
        <f t="shared" ca="1" si="19"/>
        <v>0</v>
      </c>
      <c r="J41" s="289">
        <f t="shared" ca="1" si="19"/>
        <v>0</v>
      </c>
      <c r="K41" s="289">
        <f t="shared" ca="1" si="19"/>
        <v>0</v>
      </c>
      <c r="L41" s="289">
        <f t="shared" ca="1" si="19"/>
        <v>0</v>
      </c>
      <c r="M41" s="289">
        <f t="shared" ca="1" si="19"/>
        <v>0</v>
      </c>
      <c r="N41" s="289">
        <f t="shared" ca="1" si="19"/>
        <v>0</v>
      </c>
      <c r="O41" s="289">
        <f t="shared" ca="1" si="19"/>
        <v>0</v>
      </c>
      <c r="P41" s="289">
        <f t="shared" ca="1" si="19"/>
        <v>0</v>
      </c>
      <c r="Q41" s="289">
        <f t="shared" ca="1" si="19"/>
        <v>0</v>
      </c>
      <c r="R41" s="289">
        <f t="shared" ca="1" si="19"/>
        <v>0</v>
      </c>
      <c r="S41" s="289">
        <f t="shared" ca="1" si="20"/>
        <v>0</v>
      </c>
      <c r="T41" s="289">
        <f t="shared" ca="1" si="20"/>
        <v>0</v>
      </c>
      <c r="U41" s="289">
        <f t="shared" ca="1" si="20"/>
        <v>0</v>
      </c>
      <c r="V41" s="289">
        <f t="shared" ca="1" si="20"/>
        <v>0</v>
      </c>
      <c r="W41" s="289">
        <f t="shared" ca="1" si="20"/>
        <v>0</v>
      </c>
      <c r="X41" s="289">
        <f t="shared" ca="1" si="20"/>
        <v>0</v>
      </c>
      <c r="Y41" s="289">
        <f t="shared" ca="1" si="20"/>
        <v>0</v>
      </c>
      <c r="Z41" s="289">
        <f t="shared" ca="1" si="20"/>
        <v>0</v>
      </c>
      <c r="AA41" s="289">
        <f t="shared" ca="1" si="20"/>
        <v>0</v>
      </c>
      <c r="AB41" s="289">
        <f t="shared" ca="1" si="20"/>
        <v>0</v>
      </c>
      <c r="AC41" s="289">
        <f t="shared" ca="1" si="21"/>
        <v>0</v>
      </c>
      <c r="AD41" s="289">
        <f t="shared" ca="1" si="21"/>
        <v>0</v>
      </c>
      <c r="AE41" s="289">
        <f t="shared" ca="1" si="21"/>
        <v>0</v>
      </c>
      <c r="AF41" s="289">
        <f t="shared" ca="1" si="21"/>
        <v>0</v>
      </c>
      <c r="AG41" s="289">
        <f t="shared" ca="1" si="21"/>
        <v>0</v>
      </c>
      <c r="AH41" s="289">
        <f t="shared" ca="1" si="21"/>
        <v>0</v>
      </c>
      <c r="AI41" s="289">
        <f t="shared" ca="1" si="21"/>
        <v>0</v>
      </c>
      <c r="AJ41" s="289">
        <f t="shared" ca="1" si="21"/>
        <v>0</v>
      </c>
      <c r="AK41" s="289">
        <f t="shared" ca="1" si="21"/>
        <v>0</v>
      </c>
      <c r="AL41" s="289">
        <f t="shared" ca="1" si="21"/>
        <v>0</v>
      </c>
      <c r="AM41" s="289">
        <f t="shared" ca="1" si="21"/>
        <v>0</v>
      </c>
      <c r="AN41" s="289">
        <f t="shared" ca="1" si="21"/>
        <v>0</v>
      </c>
      <c r="AO41" s="289">
        <f t="shared" ca="1" si="21"/>
        <v>0</v>
      </c>
      <c r="AP41" s="289">
        <f t="shared" ca="1" si="21"/>
        <v>11</v>
      </c>
      <c r="AQ41" s="289">
        <f t="shared" ca="1" si="21"/>
        <v>65</v>
      </c>
      <c r="AR41" s="289">
        <f t="shared" ca="1" si="21"/>
        <v>174</v>
      </c>
      <c r="AS41" s="289">
        <f t="shared" ca="1" si="21"/>
        <v>324</v>
      </c>
      <c r="AT41" s="289">
        <f t="shared" ca="1" si="21"/>
        <v>517</v>
      </c>
      <c r="AU41" s="320">
        <f t="shared" ca="1" si="6"/>
        <v>1.0179915664951398E-7</v>
      </c>
      <c r="AV41" s="320" t="e">
        <f t="shared" ca="1" si="10"/>
        <v>#DIV/0!</v>
      </c>
      <c r="AW41" s="320" t="e">
        <f t="shared" ca="1" si="11"/>
        <v>#DIV/0!</v>
      </c>
      <c r="AX41" s="374" t="e">
        <f t="shared" ca="1" si="12"/>
        <v>#DIV/0!</v>
      </c>
      <c r="AY41" s="291"/>
      <c r="AZ41" s="291"/>
      <c r="BA41" s="308">
        <f t="shared" ca="1" si="7"/>
        <v>0</v>
      </c>
    </row>
    <row r="42" spans="1:53" x14ac:dyDescent="0.35">
      <c r="A42" s="91" t="s">
        <v>21</v>
      </c>
      <c r="B42" s="91" t="s">
        <v>48</v>
      </c>
      <c r="C42" s="289">
        <f t="shared" ca="1" si="8"/>
        <v>0</v>
      </c>
      <c r="D42" s="289">
        <f t="shared" ca="1" si="22"/>
        <v>0</v>
      </c>
      <c r="E42" s="289">
        <f t="shared" ca="1" si="22"/>
        <v>0</v>
      </c>
      <c r="F42" s="289">
        <f t="shared" ca="1" si="22"/>
        <v>0</v>
      </c>
      <c r="G42" s="289">
        <f>IFERROR(VLOOKUP(B42,'1'!$C$3:$S$100,8,FALSE),0)</f>
        <v>0</v>
      </c>
      <c r="H42" s="289">
        <f>IFERROR(VLOOKUP(G42,'1'!$C$3:$S$100,8,FALSE),0)</f>
        <v>0</v>
      </c>
      <c r="I42" s="289">
        <f>IFERROR(VLOOKUP(H42,'1'!$C$3:$S$100,8,FALSE),0)</f>
        <v>0</v>
      </c>
      <c r="J42" s="289">
        <f>IFERROR(VLOOKUP(I42,'1'!$C$3:$S$100,8,FALSE),0)</f>
        <v>0</v>
      </c>
      <c r="K42" s="289">
        <f>IFERROR(VLOOKUP(J42,'1'!$C$3:$S$100,8,FALSE),0)</f>
        <v>0</v>
      </c>
      <c r="L42" s="289">
        <f>IFERROR(VLOOKUP(K42,'1'!$C$3:$S$100,8,FALSE),0)</f>
        <v>0</v>
      </c>
      <c r="M42" s="289">
        <f>IFERROR(VLOOKUP(L42,'1'!$C$3:$S$100,8,FALSE),0)</f>
        <v>0</v>
      </c>
      <c r="N42" s="289">
        <f>IFERROR(VLOOKUP(M42,'1'!$C$3:$S$100,8,FALSE),0)</f>
        <v>0</v>
      </c>
      <c r="O42" s="289">
        <f>IFERROR(VLOOKUP(N42,'1'!$C$3:$S$100,8,FALSE),0)</f>
        <v>0</v>
      </c>
      <c r="P42" s="289">
        <f>IFERROR(VLOOKUP(O42,'1'!$C$3:$S$100,8,FALSE),0)</f>
        <v>0</v>
      </c>
      <c r="Q42" s="289">
        <f>IFERROR(VLOOKUP(P42,'1'!$C$3:$S$100,8,FALSE),0)</f>
        <v>0</v>
      </c>
      <c r="R42" s="289">
        <f>IFERROR(VLOOKUP(Q42,'1'!$C$3:$S$100,8,FALSE),0)</f>
        <v>0</v>
      </c>
      <c r="S42" s="289">
        <f>IFERROR(VLOOKUP(R42,'1'!$C$3:$S$100,8,FALSE),0)</f>
        <v>0</v>
      </c>
      <c r="T42" s="289">
        <f>IFERROR(VLOOKUP(S42,'1'!$C$3:$S$100,8,FALSE),0)</f>
        <v>0</v>
      </c>
      <c r="U42" s="289">
        <f>IFERROR(VLOOKUP(T42,'1'!$C$3:$S$100,8,FALSE),0)</f>
        <v>0</v>
      </c>
      <c r="V42" s="289">
        <f>IFERROR(VLOOKUP(U42,'1'!$C$3:$S$100,8,FALSE),0)</f>
        <v>0</v>
      </c>
      <c r="W42" s="289">
        <f>IFERROR(VLOOKUP(V42,'1'!$C$3:$S$100,8,FALSE),0)</f>
        <v>0</v>
      </c>
      <c r="X42" s="289">
        <f>IFERROR(VLOOKUP(W42,'1'!$C$3:$S$100,8,FALSE),0)</f>
        <v>0</v>
      </c>
      <c r="Y42" s="289">
        <f>IFERROR(VLOOKUP(X42,'1'!$C$3:$S$100,8,FALSE),0)</f>
        <v>0</v>
      </c>
      <c r="Z42" s="289">
        <f>IFERROR(VLOOKUP(Y42,'1'!$C$3:$S$100,8,FALSE),0)</f>
        <v>0</v>
      </c>
      <c r="AA42" s="289">
        <f>IFERROR(VLOOKUP(Z42,'1'!$C$3:$S$100,8,FALSE),0)</f>
        <v>0</v>
      </c>
      <c r="AB42" s="289">
        <f>IFERROR(VLOOKUP(AA42,'1'!$C$3:$S$100,8,FALSE),0)</f>
        <v>0</v>
      </c>
      <c r="AC42" s="289">
        <f>IFERROR(VLOOKUP(AB42,'1'!$C$3:$S$100,8,FALSE),0)</f>
        <v>0</v>
      </c>
      <c r="AD42" s="289">
        <f>IFERROR(VLOOKUP(AC42,'1'!$C$3:$S$100,8,FALSE),0)</f>
        <v>0</v>
      </c>
      <c r="AE42" s="289">
        <f>IFERROR(VLOOKUP(AD42,'1'!$C$3:$S$100,8,FALSE),0)</f>
        <v>0</v>
      </c>
      <c r="AF42" s="289">
        <f>IFERROR(VLOOKUP(AE42,'1'!$C$3:$S$100,8,FALSE),0)</f>
        <v>0</v>
      </c>
      <c r="AG42" s="289">
        <f>IFERROR(VLOOKUP(AF42,'1'!$C$3:$S$100,8,FALSE),0)</f>
        <v>0</v>
      </c>
      <c r="AH42" s="289">
        <f>IFERROR(VLOOKUP(AG42,'1'!$C$3:$S$100,8,FALSE),0)</f>
        <v>0</v>
      </c>
      <c r="AI42" s="289">
        <f>IFERROR(VLOOKUP(AH42,'1'!$C$3:$S$100,8,FALSE),0)</f>
        <v>0</v>
      </c>
      <c r="AJ42" s="289">
        <f>IFERROR(VLOOKUP(AI42,'1'!$C$3:$S$100,8,FALSE),0)</f>
        <v>0</v>
      </c>
      <c r="AK42" s="289">
        <f>IFERROR(VLOOKUP(AJ42,'1'!$C$3:$S$100,8,FALSE),0)</f>
        <v>0</v>
      </c>
      <c r="AL42" s="289">
        <f>IFERROR(VLOOKUP(AK42,'1'!$C$3:$S$100,8,FALSE),0)</f>
        <v>0</v>
      </c>
      <c r="AM42" s="289">
        <f>IFERROR(VLOOKUP(AL42,'1'!$C$3:$S$100,8,FALSE),0)</f>
        <v>0</v>
      </c>
      <c r="AN42" s="289">
        <f>IFERROR(VLOOKUP(AM42,'1'!$C$3:$S$100,8,FALSE),0)</f>
        <v>0</v>
      </c>
      <c r="AO42" s="289">
        <f>IFERROR(VLOOKUP(AN42,'1'!$C$3:$S$100,8,FALSE),0)</f>
        <v>0</v>
      </c>
      <c r="AP42" s="289">
        <f>IFERROR(VLOOKUP(AO42,'1'!$C$3:$S$100,8,FALSE),0)</f>
        <v>0</v>
      </c>
      <c r="AQ42" s="289">
        <f>IFERROR(VLOOKUP(AP42,'1'!$C$3:$S$100,8,FALSE),0)</f>
        <v>0</v>
      </c>
      <c r="AR42" s="289">
        <f>IFERROR(VLOOKUP(AQ42,'1'!$C$3:$S$100,8,FALSE),0)</f>
        <v>0</v>
      </c>
      <c r="AS42" s="289">
        <f>IFERROR(VLOOKUP(AR42,'1'!$C$3:$S$100,8,FALSE),0)</f>
        <v>0</v>
      </c>
      <c r="AT42" s="289">
        <f>IFERROR(VLOOKUP(AS42,'1'!$C$3:$S$100,8,FALSE),0)</f>
        <v>0</v>
      </c>
      <c r="AU42" s="320">
        <f t="shared" ca="1" si="6"/>
        <v>0</v>
      </c>
      <c r="AV42" s="320" t="e">
        <f t="shared" si="10"/>
        <v>#DIV/0!</v>
      </c>
      <c r="AW42" s="320" t="e">
        <f t="shared" si="11"/>
        <v>#DIV/0!</v>
      </c>
      <c r="AX42" s="374" t="e">
        <f t="shared" si="12"/>
        <v>#DIV/0!</v>
      </c>
      <c r="AY42" s="291"/>
      <c r="AZ42" s="291"/>
      <c r="BA42" s="308">
        <f t="shared" ca="1" si="7"/>
        <v>0</v>
      </c>
    </row>
    <row r="43" spans="1:53" x14ac:dyDescent="0.35">
      <c r="A43" s="91" t="s">
        <v>8</v>
      </c>
      <c r="B43" s="91" t="s">
        <v>49</v>
      </c>
      <c r="C43" s="289">
        <f t="shared" ca="1" si="8"/>
        <v>87470</v>
      </c>
      <c r="D43" s="289">
        <f t="shared" ca="1" si="22"/>
        <v>0</v>
      </c>
      <c r="E43" s="289">
        <f t="shared" ca="1" si="22"/>
        <v>0</v>
      </c>
      <c r="F43" s="289">
        <f t="shared" ca="1" si="22"/>
        <v>0</v>
      </c>
      <c r="G43" s="289">
        <f>IFERROR(VLOOKUP(B43,'1'!$C$3:$S$100,8,FALSE),"")</f>
        <v>0</v>
      </c>
      <c r="H43" s="289">
        <f>IFERROR(VLOOKUP(B43,'2'!$C$3:$S$100,8,FALSE),"")</f>
        <v>0</v>
      </c>
      <c r="I43" s="289">
        <f t="shared" ref="I43:R59" ca="1" si="23">IFERROR(VLOOKUP($B43,INDIRECT("'" &amp; I$2 &amp; "'!$C$3:$R$100"),8,FALSE),"")</f>
        <v>0</v>
      </c>
      <c r="J43" s="289">
        <f t="shared" ca="1" si="23"/>
        <v>0</v>
      </c>
      <c r="K43" s="289">
        <f t="shared" ca="1" si="23"/>
        <v>0</v>
      </c>
      <c r="L43" s="289">
        <f t="shared" ca="1" si="23"/>
        <v>0</v>
      </c>
      <c r="M43" s="289">
        <f t="shared" ca="1" si="23"/>
        <v>0</v>
      </c>
      <c r="N43" s="289">
        <f t="shared" ca="1" si="23"/>
        <v>0</v>
      </c>
      <c r="O43" s="289">
        <f t="shared" ca="1" si="23"/>
        <v>0</v>
      </c>
      <c r="P43" s="289">
        <f t="shared" ca="1" si="23"/>
        <v>0</v>
      </c>
      <c r="Q43" s="289">
        <f t="shared" ca="1" si="23"/>
        <v>0</v>
      </c>
      <c r="R43" s="289">
        <f t="shared" ca="1" si="23"/>
        <v>0</v>
      </c>
      <c r="S43" s="289">
        <f t="shared" ref="S43:AB59" ca="1" si="24">IFERROR(VLOOKUP($B43,INDIRECT("'" &amp; S$2 &amp; "'!$C$3:$R$100"),8,FALSE),"")</f>
        <v>0</v>
      </c>
      <c r="T43" s="289">
        <f t="shared" ca="1" si="24"/>
        <v>0</v>
      </c>
      <c r="U43" s="289">
        <f t="shared" ca="1" si="24"/>
        <v>0</v>
      </c>
      <c r="V43" s="289">
        <f t="shared" ca="1" si="24"/>
        <v>0</v>
      </c>
      <c r="W43" s="289">
        <f t="shared" ca="1" si="24"/>
        <v>0</v>
      </c>
      <c r="X43" s="289">
        <f t="shared" ca="1" si="24"/>
        <v>0</v>
      </c>
      <c r="Y43" s="289">
        <f t="shared" ca="1" si="24"/>
        <v>0</v>
      </c>
      <c r="Z43" s="289">
        <f t="shared" ca="1" si="24"/>
        <v>0</v>
      </c>
      <c r="AA43" s="289">
        <f t="shared" ca="1" si="24"/>
        <v>0</v>
      </c>
      <c r="AB43" s="289">
        <f t="shared" ca="1" si="24"/>
        <v>0</v>
      </c>
      <c r="AC43" s="289">
        <f t="shared" ref="AC43:AT59" ca="1" si="25">IFERROR(VLOOKUP($B43,INDIRECT("'" &amp; AC$2 &amp; "'!$C$3:$R$100"),8,FALSE),"")</f>
        <v>0</v>
      </c>
      <c r="AD43" s="289">
        <f t="shared" ca="1" si="25"/>
        <v>0</v>
      </c>
      <c r="AE43" s="289">
        <f t="shared" ca="1" si="25"/>
        <v>0</v>
      </c>
      <c r="AF43" s="289">
        <f t="shared" ca="1" si="25"/>
        <v>0</v>
      </c>
      <c r="AG43" s="289">
        <f t="shared" ca="1" si="25"/>
        <v>0</v>
      </c>
      <c r="AH43" s="289">
        <f t="shared" ca="1" si="25"/>
        <v>0</v>
      </c>
      <c r="AI43" s="289">
        <f t="shared" ca="1" si="25"/>
        <v>0</v>
      </c>
      <c r="AJ43" s="289">
        <f t="shared" ca="1" si="25"/>
        <v>0</v>
      </c>
      <c r="AK43" s="289">
        <f t="shared" ca="1" si="25"/>
        <v>0</v>
      </c>
      <c r="AL43" s="289">
        <f t="shared" ca="1" si="25"/>
        <v>0</v>
      </c>
      <c r="AM43" s="289">
        <f t="shared" ca="1" si="25"/>
        <v>0</v>
      </c>
      <c r="AN43" s="289">
        <f t="shared" ca="1" si="25"/>
        <v>0</v>
      </c>
      <c r="AO43" s="289">
        <f t="shared" ca="1" si="25"/>
        <v>0</v>
      </c>
      <c r="AP43" s="289">
        <f t="shared" ca="1" si="25"/>
        <v>0</v>
      </c>
      <c r="AQ43" s="289">
        <f t="shared" ca="1" si="25"/>
        <v>0</v>
      </c>
      <c r="AR43" s="289">
        <f t="shared" ca="1" si="25"/>
        <v>0</v>
      </c>
      <c r="AS43" s="289">
        <f t="shared" ca="1" si="25"/>
        <v>0</v>
      </c>
      <c r="AT43" s="289">
        <f t="shared" ca="1" si="25"/>
        <v>0</v>
      </c>
      <c r="AU43" s="320">
        <f t="shared" ca="1" si="6"/>
        <v>0</v>
      </c>
      <c r="AV43" s="320" t="e">
        <f t="shared" ca="1" si="10"/>
        <v>#DIV/0!</v>
      </c>
      <c r="AW43" s="320" t="e">
        <f t="shared" ca="1" si="11"/>
        <v>#DIV/0!</v>
      </c>
      <c r="AX43" s="374" t="e">
        <f t="shared" ca="1" si="12"/>
        <v>#DIV/0!</v>
      </c>
      <c r="AY43" s="291"/>
      <c r="AZ43" s="291"/>
      <c r="BA43" s="308">
        <f t="shared" ca="1" si="7"/>
        <v>0</v>
      </c>
    </row>
    <row r="44" spans="1:53" x14ac:dyDescent="0.35">
      <c r="A44" s="91" t="s">
        <v>8</v>
      </c>
      <c r="B44" s="91" t="s">
        <v>50</v>
      </c>
      <c r="C44" s="289">
        <f t="shared" ca="1" si="8"/>
        <v>0</v>
      </c>
      <c r="D44" s="289">
        <f t="shared" ca="1" si="22"/>
        <v>0</v>
      </c>
      <c r="E44" s="289">
        <f t="shared" ca="1" si="22"/>
        <v>0</v>
      </c>
      <c r="F44" s="289">
        <f t="shared" ca="1" si="22"/>
        <v>0</v>
      </c>
      <c r="G44" s="289">
        <f>IFERROR(VLOOKUP(B44,'1'!$C$3:$S$100,8,FALSE),"")</f>
        <v>0</v>
      </c>
      <c r="H44" s="289">
        <f>IFERROR(VLOOKUP(B44,'2'!$C$3:$S$100,8,FALSE),"")</f>
        <v>0</v>
      </c>
      <c r="I44" s="289">
        <f t="shared" ca="1" si="23"/>
        <v>0</v>
      </c>
      <c r="J44" s="289">
        <f t="shared" ca="1" si="23"/>
        <v>0</v>
      </c>
      <c r="K44" s="289">
        <f t="shared" ca="1" si="23"/>
        <v>0</v>
      </c>
      <c r="L44" s="289">
        <f t="shared" ca="1" si="23"/>
        <v>0</v>
      </c>
      <c r="M44" s="289">
        <f t="shared" ca="1" si="23"/>
        <v>0</v>
      </c>
      <c r="N44" s="289">
        <f t="shared" ca="1" si="23"/>
        <v>0</v>
      </c>
      <c r="O44" s="289">
        <f t="shared" ca="1" si="23"/>
        <v>0</v>
      </c>
      <c r="P44" s="289">
        <f t="shared" ca="1" si="23"/>
        <v>0</v>
      </c>
      <c r="Q44" s="289">
        <f t="shared" ca="1" si="23"/>
        <v>0</v>
      </c>
      <c r="R44" s="289">
        <f t="shared" ca="1" si="23"/>
        <v>0</v>
      </c>
      <c r="S44" s="289">
        <f t="shared" ca="1" si="24"/>
        <v>0</v>
      </c>
      <c r="T44" s="289">
        <f t="shared" ca="1" si="24"/>
        <v>0</v>
      </c>
      <c r="U44" s="289">
        <f t="shared" ca="1" si="24"/>
        <v>0</v>
      </c>
      <c r="V44" s="289">
        <f t="shared" ca="1" si="24"/>
        <v>0</v>
      </c>
      <c r="W44" s="289">
        <f t="shared" ca="1" si="24"/>
        <v>0</v>
      </c>
      <c r="X44" s="289">
        <f t="shared" ca="1" si="24"/>
        <v>0</v>
      </c>
      <c r="Y44" s="289">
        <f t="shared" ca="1" si="24"/>
        <v>0</v>
      </c>
      <c r="Z44" s="289">
        <f t="shared" ca="1" si="24"/>
        <v>0</v>
      </c>
      <c r="AA44" s="289">
        <f t="shared" ca="1" si="24"/>
        <v>0</v>
      </c>
      <c r="AB44" s="289">
        <f t="shared" ca="1" si="24"/>
        <v>0</v>
      </c>
      <c r="AC44" s="289">
        <f t="shared" ca="1" si="25"/>
        <v>0</v>
      </c>
      <c r="AD44" s="289">
        <f t="shared" ca="1" si="25"/>
        <v>0</v>
      </c>
      <c r="AE44" s="289">
        <f t="shared" ca="1" si="25"/>
        <v>0</v>
      </c>
      <c r="AF44" s="289">
        <f t="shared" ca="1" si="25"/>
        <v>0</v>
      </c>
      <c r="AG44" s="289">
        <f t="shared" ca="1" si="25"/>
        <v>0</v>
      </c>
      <c r="AH44" s="289">
        <f t="shared" ca="1" si="25"/>
        <v>0</v>
      </c>
      <c r="AI44" s="289">
        <f t="shared" ca="1" si="25"/>
        <v>0</v>
      </c>
      <c r="AJ44" s="289">
        <f t="shared" ca="1" si="25"/>
        <v>0</v>
      </c>
      <c r="AK44" s="289">
        <f t="shared" ca="1" si="25"/>
        <v>0</v>
      </c>
      <c r="AL44" s="289">
        <f t="shared" ca="1" si="25"/>
        <v>0</v>
      </c>
      <c r="AM44" s="289">
        <f t="shared" ca="1" si="25"/>
        <v>0</v>
      </c>
      <c r="AN44" s="289">
        <f t="shared" ca="1" si="25"/>
        <v>0</v>
      </c>
      <c r="AO44" s="289">
        <f t="shared" ca="1" si="25"/>
        <v>0</v>
      </c>
      <c r="AP44" s="289">
        <f t="shared" ca="1" si="25"/>
        <v>0</v>
      </c>
      <c r="AQ44" s="289">
        <f t="shared" ca="1" si="25"/>
        <v>0</v>
      </c>
      <c r="AR44" s="289">
        <f t="shared" ca="1" si="25"/>
        <v>0</v>
      </c>
      <c r="AS44" s="289">
        <f t="shared" ca="1" si="25"/>
        <v>0</v>
      </c>
      <c r="AT44" s="289">
        <f t="shared" ca="1" si="25"/>
        <v>0</v>
      </c>
      <c r="AU44" s="320">
        <f t="shared" ca="1" si="6"/>
        <v>0</v>
      </c>
      <c r="AV44" s="320" t="e">
        <f t="shared" ca="1" si="10"/>
        <v>#DIV/0!</v>
      </c>
      <c r="AW44" s="320" t="e">
        <f t="shared" ca="1" si="11"/>
        <v>#DIV/0!</v>
      </c>
      <c r="AX44" s="374" t="e">
        <f t="shared" ca="1" si="12"/>
        <v>#DIV/0!</v>
      </c>
      <c r="AY44" s="291"/>
      <c r="AZ44" s="291"/>
      <c r="BA44" s="308">
        <f t="shared" ca="1" si="7"/>
        <v>0</v>
      </c>
    </row>
    <row r="45" spans="1:53" x14ac:dyDescent="0.35">
      <c r="A45" s="91" t="s">
        <v>8</v>
      </c>
      <c r="B45" s="91" t="s">
        <v>51</v>
      </c>
      <c r="C45" s="289">
        <f t="shared" ca="1" si="8"/>
        <v>0</v>
      </c>
      <c r="D45" s="289">
        <f t="shared" ca="1" si="22"/>
        <v>0</v>
      </c>
      <c r="E45" s="289">
        <f t="shared" ca="1" si="22"/>
        <v>0</v>
      </c>
      <c r="F45" s="289">
        <f t="shared" ca="1" si="22"/>
        <v>0</v>
      </c>
      <c r="G45" s="289">
        <f>IFERROR(VLOOKUP(B45,'1'!$C$3:$S$100,8,FALSE),"")</f>
        <v>0</v>
      </c>
      <c r="H45" s="289">
        <f>IFERROR(VLOOKUP(B45,'2'!$C$3:$S$100,8,FALSE),"")</f>
        <v>0</v>
      </c>
      <c r="I45" s="289">
        <f t="shared" ca="1" si="23"/>
        <v>0</v>
      </c>
      <c r="J45" s="289">
        <f t="shared" ca="1" si="23"/>
        <v>0</v>
      </c>
      <c r="K45" s="289">
        <f t="shared" ca="1" si="23"/>
        <v>0</v>
      </c>
      <c r="L45" s="289">
        <f t="shared" ca="1" si="23"/>
        <v>0</v>
      </c>
      <c r="M45" s="289">
        <f t="shared" ca="1" si="23"/>
        <v>0</v>
      </c>
      <c r="N45" s="289">
        <f t="shared" ca="1" si="23"/>
        <v>0</v>
      </c>
      <c r="O45" s="289">
        <f t="shared" ca="1" si="23"/>
        <v>0</v>
      </c>
      <c r="P45" s="289">
        <f t="shared" ca="1" si="23"/>
        <v>0</v>
      </c>
      <c r="Q45" s="289">
        <f t="shared" ca="1" si="23"/>
        <v>0</v>
      </c>
      <c r="R45" s="289">
        <f t="shared" ca="1" si="23"/>
        <v>0</v>
      </c>
      <c r="S45" s="289">
        <f t="shared" ca="1" si="24"/>
        <v>0</v>
      </c>
      <c r="T45" s="289">
        <f t="shared" ca="1" si="24"/>
        <v>0</v>
      </c>
      <c r="U45" s="289">
        <f t="shared" ca="1" si="24"/>
        <v>0</v>
      </c>
      <c r="V45" s="289">
        <f t="shared" ca="1" si="24"/>
        <v>0</v>
      </c>
      <c r="W45" s="289">
        <f t="shared" ca="1" si="24"/>
        <v>0</v>
      </c>
      <c r="X45" s="289">
        <f t="shared" ca="1" si="24"/>
        <v>0</v>
      </c>
      <c r="Y45" s="289">
        <f t="shared" ca="1" si="24"/>
        <v>0</v>
      </c>
      <c r="Z45" s="289">
        <f t="shared" ca="1" si="24"/>
        <v>0</v>
      </c>
      <c r="AA45" s="289">
        <f t="shared" ca="1" si="24"/>
        <v>0</v>
      </c>
      <c r="AB45" s="289">
        <f t="shared" ca="1" si="24"/>
        <v>0</v>
      </c>
      <c r="AC45" s="289">
        <f t="shared" ca="1" si="25"/>
        <v>0</v>
      </c>
      <c r="AD45" s="289">
        <f t="shared" ca="1" si="25"/>
        <v>0</v>
      </c>
      <c r="AE45" s="289">
        <f t="shared" ca="1" si="25"/>
        <v>0</v>
      </c>
      <c r="AF45" s="289">
        <f t="shared" ca="1" si="25"/>
        <v>0</v>
      </c>
      <c r="AG45" s="289">
        <f t="shared" ca="1" si="25"/>
        <v>0</v>
      </c>
      <c r="AH45" s="289">
        <f t="shared" ca="1" si="25"/>
        <v>0</v>
      </c>
      <c r="AI45" s="289">
        <f t="shared" ca="1" si="25"/>
        <v>0</v>
      </c>
      <c r="AJ45" s="289">
        <f t="shared" ca="1" si="25"/>
        <v>0</v>
      </c>
      <c r="AK45" s="289">
        <f t="shared" ca="1" si="25"/>
        <v>0</v>
      </c>
      <c r="AL45" s="289">
        <f t="shared" ca="1" si="25"/>
        <v>0</v>
      </c>
      <c r="AM45" s="289">
        <f t="shared" ca="1" si="25"/>
        <v>0</v>
      </c>
      <c r="AN45" s="289">
        <f t="shared" ca="1" si="25"/>
        <v>0</v>
      </c>
      <c r="AO45" s="289">
        <f t="shared" ca="1" si="25"/>
        <v>0</v>
      </c>
      <c r="AP45" s="289">
        <f t="shared" ca="1" si="25"/>
        <v>0</v>
      </c>
      <c r="AQ45" s="289">
        <f t="shared" ca="1" si="25"/>
        <v>0</v>
      </c>
      <c r="AR45" s="289">
        <f t="shared" ca="1" si="25"/>
        <v>0</v>
      </c>
      <c r="AS45" s="289">
        <f t="shared" ca="1" si="25"/>
        <v>0</v>
      </c>
      <c r="AT45" s="289">
        <f t="shared" ca="1" si="25"/>
        <v>0</v>
      </c>
      <c r="AU45" s="320">
        <f t="shared" ca="1" si="6"/>
        <v>0</v>
      </c>
      <c r="AV45" s="320" t="e">
        <f t="shared" ca="1" si="10"/>
        <v>#DIV/0!</v>
      </c>
      <c r="AW45" s="320" t="e">
        <f t="shared" ca="1" si="11"/>
        <v>#DIV/0!</v>
      </c>
      <c r="AX45" s="374" t="e">
        <f t="shared" ca="1" si="12"/>
        <v>#DIV/0!</v>
      </c>
      <c r="AY45" s="291"/>
      <c r="AZ45" s="291"/>
      <c r="BA45" s="308">
        <f t="shared" ca="1" si="7"/>
        <v>0</v>
      </c>
    </row>
    <row r="46" spans="1:53" x14ac:dyDescent="0.35">
      <c r="A46" s="91" t="s">
        <v>6</v>
      </c>
      <c r="B46" s="91" t="s">
        <v>52</v>
      </c>
      <c r="C46" s="289">
        <f t="shared" ca="1" si="8"/>
        <v>0</v>
      </c>
      <c r="D46" s="289">
        <f t="shared" ca="1" si="22"/>
        <v>0</v>
      </c>
      <c r="E46" s="289">
        <f t="shared" ca="1" si="22"/>
        <v>0</v>
      </c>
      <c r="F46" s="289">
        <f t="shared" ca="1" si="22"/>
        <v>0</v>
      </c>
      <c r="G46" s="289">
        <f>IFERROR(VLOOKUP(B46,'1'!$C$3:$S$100,8,FALSE),"")</f>
        <v>0</v>
      </c>
      <c r="H46" s="289">
        <f>IFERROR(VLOOKUP(B46,'2'!$C$3:$S$100,8,FALSE),"")</f>
        <v>0</v>
      </c>
      <c r="I46" s="289">
        <f t="shared" ca="1" si="23"/>
        <v>0</v>
      </c>
      <c r="J46" s="289">
        <f t="shared" ca="1" si="23"/>
        <v>0</v>
      </c>
      <c r="K46" s="289">
        <f t="shared" ca="1" si="23"/>
        <v>0</v>
      </c>
      <c r="L46" s="289">
        <f t="shared" ca="1" si="23"/>
        <v>0</v>
      </c>
      <c r="M46" s="289">
        <f t="shared" ca="1" si="23"/>
        <v>0</v>
      </c>
      <c r="N46" s="289">
        <f t="shared" ca="1" si="23"/>
        <v>0</v>
      </c>
      <c r="O46" s="289">
        <f t="shared" ca="1" si="23"/>
        <v>0</v>
      </c>
      <c r="P46" s="289">
        <f t="shared" ca="1" si="23"/>
        <v>0</v>
      </c>
      <c r="Q46" s="289">
        <f t="shared" ca="1" si="23"/>
        <v>0</v>
      </c>
      <c r="R46" s="289">
        <f t="shared" ca="1" si="23"/>
        <v>0</v>
      </c>
      <c r="S46" s="289">
        <f t="shared" ca="1" si="24"/>
        <v>0</v>
      </c>
      <c r="T46" s="289">
        <f t="shared" ca="1" si="24"/>
        <v>0</v>
      </c>
      <c r="U46" s="289">
        <f t="shared" ca="1" si="24"/>
        <v>0</v>
      </c>
      <c r="V46" s="289">
        <f t="shared" ca="1" si="24"/>
        <v>0</v>
      </c>
      <c r="W46" s="289">
        <f t="shared" ca="1" si="24"/>
        <v>0</v>
      </c>
      <c r="X46" s="289">
        <f t="shared" ca="1" si="24"/>
        <v>0</v>
      </c>
      <c r="Y46" s="289">
        <f t="shared" ca="1" si="24"/>
        <v>0</v>
      </c>
      <c r="Z46" s="289">
        <f t="shared" ca="1" si="24"/>
        <v>0</v>
      </c>
      <c r="AA46" s="289">
        <f t="shared" ca="1" si="24"/>
        <v>0</v>
      </c>
      <c r="AB46" s="289">
        <f t="shared" ca="1" si="24"/>
        <v>0</v>
      </c>
      <c r="AC46" s="289">
        <f t="shared" ca="1" si="25"/>
        <v>0</v>
      </c>
      <c r="AD46" s="289">
        <f t="shared" ca="1" si="25"/>
        <v>0</v>
      </c>
      <c r="AE46" s="289">
        <f t="shared" ca="1" si="25"/>
        <v>0</v>
      </c>
      <c r="AF46" s="289">
        <f t="shared" ca="1" si="25"/>
        <v>0</v>
      </c>
      <c r="AG46" s="289">
        <f t="shared" ca="1" si="25"/>
        <v>21</v>
      </c>
      <c r="AH46" s="289">
        <f t="shared" ca="1" si="25"/>
        <v>27</v>
      </c>
      <c r="AI46" s="289">
        <f t="shared" ca="1" si="25"/>
        <v>0</v>
      </c>
      <c r="AJ46" s="289">
        <f t="shared" ca="1" si="25"/>
        <v>0</v>
      </c>
      <c r="AK46" s="289">
        <f t="shared" ca="1" si="25"/>
        <v>0</v>
      </c>
      <c r="AL46" s="289">
        <f t="shared" ca="1" si="25"/>
        <v>0</v>
      </c>
      <c r="AM46" s="289">
        <f t="shared" ca="1" si="25"/>
        <v>0</v>
      </c>
      <c r="AN46" s="289">
        <f t="shared" ca="1" si="25"/>
        <v>0</v>
      </c>
      <c r="AO46" s="289">
        <f t="shared" ca="1" si="25"/>
        <v>0</v>
      </c>
      <c r="AP46" s="289">
        <f t="shared" ca="1" si="25"/>
        <v>0</v>
      </c>
      <c r="AQ46" s="289">
        <f t="shared" ca="1" si="25"/>
        <v>0</v>
      </c>
      <c r="AR46" s="289">
        <f t="shared" ca="1" si="25"/>
        <v>0</v>
      </c>
      <c r="AS46" s="289">
        <f t="shared" ca="1" si="25"/>
        <v>806</v>
      </c>
      <c r="AT46" s="289">
        <f t="shared" ca="1" si="25"/>
        <v>887</v>
      </c>
      <c r="AU46" s="320">
        <f t="shared" ca="1" si="6"/>
        <v>0</v>
      </c>
      <c r="AV46" s="320" t="e">
        <f t="shared" ca="1" si="10"/>
        <v>#DIV/0!</v>
      </c>
      <c r="AW46" s="320">
        <f t="shared" ca="1" si="11"/>
        <v>-1</v>
      </c>
      <c r="AX46" s="374">
        <f t="shared" ca="1" si="12"/>
        <v>31.851851851851855</v>
      </c>
      <c r="AY46" s="291"/>
      <c r="AZ46" s="291"/>
      <c r="BA46" s="308">
        <f t="shared" ca="1" si="7"/>
        <v>0</v>
      </c>
    </row>
    <row r="47" spans="1:53" x14ac:dyDescent="0.35">
      <c r="A47" s="91" t="s">
        <v>6</v>
      </c>
      <c r="B47" s="91" t="s">
        <v>53</v>
      </c>
      <c r="C47" s="289">
        <f t="shared" ca="1" si="8"/>
        <v>0</v>
      </c>
      <c r="D47" s="289">
        <f t="shared" ca="1" si="22"/>
        <v>0</v>
      </c>
      <c r="E47" s="289">
        <f t="shared" ca="1" si="22"/>
        <v>0</v>
      </c>
      <c r="F47" s="289">
        <f t="shared" ca="1" si="22"/>
        <v>0</v>
      </c>
      <c r="G47" s="289">
        <f>IFERROR(VLOOKUP(B47,'1'!$C$3:$S$100,8,FALSE),"")</f>
        <v>0</v>
      </c>
      <c r="H47" s="289">
        <f>IFERROR(VLOOKUP(B47,'2'!$C$3:$S$100,8,FALSE),"")</f>
        <v>0</v>
      </c>
      <c r="I47" s="289">
        <f t="shared" ca="1" si="23"/>
        <v>0</v>
      </c>
      <c r="J47" s="289">
        <f t="shared" ca="1" si="23"/>
        <v>0</v>
      </c>
      <c r="K47" s="289">
        <f t="shared" ca="1" si="23"/>
        <v>0</v>
      </c>
      <c r="L47" s="289">
        <f t="shared" ca="1" si="23"/>
        <v>0</v>
      </c>
      <c r="M47" s="289">
        <f t="shared" ca="1" si="23"/>
        <v>0</v>
      </c>
      <c r="N47" s="289">
        <f t="shared" ca="1" si="23"/>
        <v>0</v>
      </c>
      <c r="O47" s="289">
        <f t="shared" ca="1" si="23"/>
        <v>0</v>
      </c>
      <c r="P47" s="289">
        <f t="shared" ca="1" si="23"/>
        <v>0</v>
      </c>
      <c r="Q47" s="289">
        <f t="shared" ca="1" si="23"/>
        <v>0</v>
      </c>
      <c r="R47" s="289">
        <f t="shared" ca="1" si="23"/>
        <v>0</v>
      </c>
      <c r="S47" s="289">
        <f t="shared" ca="1" si="24"/>
        <v>0</v>
      </c>
      <c r="T47" s="289">
        <f t="shared" ca="1" si="24"/>
        <v>0</v>
      </c>
      <c r="U47" s="289">
        <f t="shared" ca="1" si="24"/>
        <v>0</v>
      </c>
      <c r="V47" s="289">
        <f t="shared" ca="1" si="24"/>
        <v>0</v>
      </c>
      <c r="W47" s="289">
        <f t="shared" ca="1" si="24"/>
        <v>0</v>
      </c>
      <c r="X47" s="289">
        <f t="shared" ca="1" si="24"/>
        <v>0</v>
      </c>
      <c r="Y47" s="289">
        <f t="shared" ca="1" si="24"/>
        <v>0</v>
      </c>
      <c r="Z47" s="289">
        <f t="shared" ca="1" si="24"/>
        <v>0</v>
      </c>
      <c r="AA47" s="289">
        <f t="shared" ca="1" si="24"/>
        <v>0</v>
      </c>
      <c r="AB47" s="289">
        <f t="shared" ca="1" si="24"/>
        <v>0</v>
      </c>
      <c r="AC47" s="289">
        <f t="shared" ca="1" si="25"/>
        <v>0</v>
      </c>
      <c r="AD47" s="289">
        <f t="shared" ca="1" si="25"/>
        <v>0</v>
      </c>
      <c r="AE47" s="289">
        <f t="shared" ca="1" si="25"/>
        <v>0</v>
      </c>
      <c r="AF47" s="289">
        <f t="shared" ca="1" si="25"/>
        <v>0</v>
      </c>
      <c r="AG47" s="289">
        <f t="shared" ca="1" si="25"/>
        <v>0</v>
      </c>
      <c r="AH47" s="289">
        <f t="shared" ca="1" si="25"/>
        <v>0</v>
      </c>
      <c r="AI47" s="289">
        <f t="shared" ca="1" si="25"/>
        <v>0</v>
      </c>
      <c r="AJ47" s="289">
        <f t="shared" ca="1" si="25"/>
        <v>0</v>
      </c>
      <c r="AK47" s="289">
        <f t="shared" ca="1" si="25"/>
        <v>0</v>
      </c>
      <c r="AL47" s="289">
        <f t="shared" ca="1" si="25"/>
        <v>0</v>
      </c>
      <c r="AM47" s="289">
        <f t="shared" ca="1" si="25"/>
        <v>0</v>
      </c>
      <c r="AN47" s="289">
        <f t="shared" ca="1" si="25"/>
        <v>0</v>
      </c>
      <c r="AO47" s="289">
        <f t="shared" ca="1" si="25"/>
        <v>0</v>
      </c>
      <c r="AP47" s="289">
        <f t="shared" ca="1" si="25"/>
        <v>0</v>
      </c>
      <c r="AQ47" s="289">
        <f t="shared" ca="1" si="25"/>
        <v>0</v>
      </c>
      <c r="AR47" s="289">
        <f t="shared" ca="1" si="25"/>
        <v>0</v>
      </c>
      <c r="AS47" s="289">
        <f t="shared" ca="1" si="25"/>
        <v>0</v>
      </c>
      <c r="AT47" s="289">
        <f t="shared" ca="1" si="25"/>
        <v>0</v>
      </c>
      <c r="AU47" s="320">
        <f t="shared" ca="1" si="6"/>
        <v>0</v>
      </c>
      <c r="AV47" s="320" t="e">
        <f t="shared" ca="1" si="10"/>
        <v>#DIV/0!</v>
      </c>
      <c r="AW47" s="320" t="e">
        <f t="shared" ca="1" si="11"/>
        <v>#DIV/0!</v>
      </c>
      <c r="AX47" s="374" t="e">
        <f t="shared" ca="1" si="12"/>
        <v>#DIV/0!</v>
      </c>
      <c r="AY47" s="291"/>
      <c r="AZ47" s="291"/>
      <c r="BA47" s="308">
        <f t="shared" ca="1" si="7"/>
        <v>0</v>
      </c>
    </row>
    <row r="48" spans="1:53" x14ac:dyDescent="0.35">
      <c r="A48" s="91" t="s">
        <v>6</v>
      </c>
      <c r="B48" s="91" t="s">
        <v>54</v>
      </c>
      <c r="C48" s="289" t="str">
        <f t="shared" ca="1" si="8"/>
        <v/>
      </c>
      <c r="D48" s="289" t="str">
        <f t="shared" ca="1" si="22"/>
        <v/>
      </c>
      <c r="E48" s="289" t="str">
        <f t="shared" ca="1" si="22"/>
        <v/>
      </c>
      <c r="F48" s="289" t="str">
        <f t="shared" ca="1" si="22"/>
        <v/>
      </c>
      <c r="G48" s="289" t="str">
        <f>IFERROR(VLOOKUP(B48,'1'!$C$3:$S$100,8,FALSE),"")</f>
        <v/>
      </c>
      <c r="H48" s="289" t="str">
        <f>IFERROR(VLOOKUP(B48,'2'!$C$3:$S$100,8,FALSE),"")</f>
        <v/>
      </c>
      <c r="I48" s="289" t="str">
        <f t="shared" ca="1" si="23"/>
        <v/>
      </c>
      <c r="J48" s="289" t="str">
        <f t="shared" ca="1" si="23"/>
        <v/>
      </c>
      <c r="K48" s="289" t="str">
        <f t="shared" ca="1" si="23"/>
        <v/>
      </c>
      <c r="L48" s="289" t="str">
        <f t="shared" ca="1" si="23"/>
        <v/>
      </c>
      <c r="M48" s="289" t="str">
        <f t="shared" ca="1" si="23"/>
        <v/>
      </c>
      <c r="N48" s="289" t="str">
        <f t="shared" ca="1" si="23"/>
        <v/>
      </c>
      <c r="O48" s="289" t="str">
        <f t="shared" ca="1" si="23"/>
        <v/>
      </c>
      <c r="P48" s="289">
        <f t="shared" ca="1" si="23"/>
        <v>0</v>
      </c>
      <c r="Q48" s="289">
        <f t="shared" ca="1" si="23"/>
        <v>0</v>
      </c>
      <c r="R48" s="289">
        <f t="shared" ca="1" si="23"/>
        <v>0</v>
      </c>
      <c r="S48" s="289">
        <f t="shared" ca="1" si="24"/>
        <v>0</v>
      </c>
      <c r="T48" s="289">
        <f t="shared" ca="1" si="24"/>
        <v>0</v>
      </c>
      <c r="U48" s="289">
        <f t="shared" ca="1" si="24"/>
        <v>0</v>
      </c>
      <c r="V48" s="289">
        <f t="shared" ca="1" si="24"/>
        <v>0</v>
      </c>
      <c r="W48" s="289">
        <f t="shared" ca="1" si="24"/>
        <v>0</v>
      </c>
      <c r="X48" s="289">
        <f t="shared" ca="1" si="24"/>
        <v>0</v>
      </c>
      <c r="Y48" s="289">
        <f t="shared" ca="1" si="24"/>
        <v>0</v>
      </c>
      <c r="Z48" s="289">
        <f t="shared" ca="1" si="24"/>
        <v>0</v>
      </c>
      <c r="AA48" s="289">
        <f t="shared" ca="1" si="24"/>
        <v>0</v>
      </c>
      <c r="AB48" s="289">
        <f t="shared" ca="1" si="24"/>
        <v>0</v>
      </c>
      <c r="AC48" s="289">
        <f t="shared" ca="1" si="25"/>
        <v>0</v>
      </c>
      <c r="AD48" s="289">
        <f t="shared" ca="1" si="25"/>
        <v>0</v>
      </c>
      <c r="AE48" s="289">
        <f t="shared" ca="1" si="25"/>
        <v>0</v>
      </c>
      <c r="AF48" s="289">
        <f t="shared" ca="1" si="25"/>
        <v>0</v>
      </c>
      <c r="AG48" s="289">
        <f t="shared" ca="1" si="25"/>
        <v>0</v>
      </c>
      <c r="AH48" s="289">
        <f t="shared" ca="1" si="25"/>
        <v>0</v>
      </c>
      <c r="AI48" s="289">
        <f t="shared" ca="1" si="25"/>
        <v>0</v>
      </c>
      <c r="AJ48" s="289">
        <f t="shared" ca="1" si="25"/>
        <v>0</v>
      </c>
      <c r="AK48" s="289">
        <f t="shared" ca="1" si="25"/>
        <v>0</v>
      </c>
      <c r="AL48" s="289">
        <f t="shared" ca="1" si="25"/>
        <v>0</v>
      </c>
      <c r="AM48" s="289">
        <f t="shared" ca="1" si="25"/>
        <v>0</v>
      </c>
      <c r="AN48" s="289">
        <f t="shared" ca="1" si="25"/>
        <v>0</v>
      </c>
      <c r="AO48" s="289">
        <f t="shared" ca="1" si="25"/>
        <v>0</v>
      </c>
      <c r="AP48" s="289">
        <f t="shared" ca="1" si="25"/>
        <v>0</v>
      </c>
      <c r="AQ48" s="289">
        <f t="shared" ca="1" si="25"/>
        <v>0</v>
      </c>
      <c r="AR48" s="289">
        <f t="shared" ca="1" si="25"/>
        <v>0</v>
      </c>
      <c r="AS48" s="289">
        <f t="shared" ca="1" si="25"/>
        <v>0</v>
      </c>
      <c r="AT48" s="289">
        <f t="shared" ca="1" si="25"/>
        <v>0</v>
      </c>
      <c r="AU48" s="320">
        <f t="shared" ca="1" si="6"/>
        <v>0</v>
      </c>
      <c r="AV48" s="320" t="e">
        <f t="shared" ca="1" si="10"/>
        <v>#DIV/0!</v>
      </c>
      <c r="AW48" s="320" t="e">
        <f t="shared" ca="1" si="11"/>
        <v>#DIV/0!</v>
      </c>
      <c r="AX48" s="374" t="e">
        <f t="shared" ca="1" si="12"/>
        <v>#DIV/0!</v>
      </c>
      <c r="AY48" s="291"/>
      <c r="AZ48" s="291"/>
      <c r="BA48" s="308">
        <f t="shared" ca="1" si="7"/>
        <v>0</v>
      </c>
    </row>
    <row r="49" spans="1:53" x14ac:dyDescent="0.35">
      <c r="A49" s="91" t="s">
        <v>6</v>
      </c>
      <c r="B49" s="1" t="s">
        <v>103</v>
      </c>
      <c r="C49" s="289">
        <f t="shared" ref="C49:C55" ca="1" si="26">IFERROR(VLOOKUP($B49,INDIRECT("'" &amp; C$2 &amp; "'!$C$3:$R$100"),6,FALSE),"")</f>
        <v>0</v>
      </c>
      <c r="D49" s="289">
        <f t="shared" ref="D49:F55" ca="1" si="27">IFERROR(VLOOKUP($B49,INDIRECT("'" &amp; D$2 &amp; "'!$C$3:$R$100"),8,FALSE),"")</f>
        <v>0</v>
      </c>
      <c r="E49" s="289">
        <f t="shared" ca="1" si="27"/>
        <v>0</v>
      </c>
      <c r="F49" s="289" t="str">
        <f t="shared" ca="1" si="27"/>
        <v/>
      </c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89"/>
      <c r="AL49" s="289"/>
      <c r="AM49" s="289"/>
      <c r="AN49" s="289"/>
      <c r="AO49" s="289"/>
      <c r="AP49" s="289"/>
      <c r="AQ49" s="289"/>
      <c r="AR49" s="289"/>
      <c r="AS49" s="289"/>
      <c r="AT49" s="289"/>
      <c r="AU49" s="320"/>
      <c r="AV49" s="320"/>
      <c r="AW49" s="320"/>
      <c r="AX49" s="374" t="e">
        <f t="shared" si="12"/>
        <v>#DIV/0!</v>
      </c>
      <c r="AY49" s="291"/>
      <c r="AZ49" s="291"/>
      <c r="BA49" s="308"/>
    </row>
    <row r="50" spans="1:53" x14ac:dyDescent="0.35">
      <c r="A50" s="91" t="s">
        <v>8</v>
      </c>
      <c r="B50" s="1" t="s">
        <v>97</v>
      </c>
      <c r="C50" s="289">
        <f t="shared" ca="1" si="26"/>
        <v>7643</v>
      </c>
      <c r="D50" s="289" t="str">
        <f t="shared" ca="1" si="27"/>
        <v/>
      </c>
      <c r="E50" s="289" t="str">
        <f t="shared" ca="1" si="27"/>
        <v/>
      </c>
      <c r="F50" s="289" t="str">
        <f t="shared" ca="1" si="27"/>
        <v/>
      </c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289"/>
      <c r="AK50" s="289"/>
      <c r="AL50" s="289"/>
      <c r="AM50" s="289"/>
      <c r="AN50" s="289"/>
      <c r="AO50" s="289"/>
      <c r="AP50" s="289"/>
      <c r="AQ50" s="289"/>
      <c r="AR50" s="289"/>
      <c r="AS50" s="289"/>
      <c r="AT50" s="289"/>
      <c r="AU50" s="320"/>
      <c r="AV50" s="320"/>
      <c r="AW50" s="320"/>
      <c r="AX50" s="374" t="e">
        <f t="shared" si="12"/>
        <v>#DIV/0!</v>
      </c>
      <c r="AY50" s="291"/>
      <c r="AZ50" s="291"/>
      <c r="BA50" s="308"/>
    </row>
    <row r="51" spans="1:53" x14ac:dyDescent="0.35">
      <c r="A51" s="91" t="s">
        <v>8</v>
      </c>
      <c r="B51" s="1" t="s">
        <v>98</v>
      </c>
      <c r="C51" s="289">
        <f t="shared" ca="1" si="26"/>
        <v>46511</v>
      </c>
      <c r="D51" s="289" t="str">
        <f t="shared" ca="1" si="27"/>
        <v/>
      </c>
      <c r="E51" s="289" t="str">
        <f t="shared" ca="1" si="27"/>
        <v/>
      </c>
      <c r="F51" s="289" t="str">
        <f t="shared" ca="1" si="27"/>
        <v/>
      </c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289"/>
      <c r="AJ51" s="289"/>
      <c r="AK51" s="289"/>
      <c r="AL51" s="289"/>
      <c r="AM51" s="289"/>
      <c r="AN51" s="289"/>
      <c r="AO51" s="289"/>
      <c r="AP51" s="289"/>
      <c r="AQ51" s="289"/>
      <c r="AR51" s="289"/>
      <c r="AS51" s="289"/>
      <c r="AT51" s="289"/>
      <c r="AU51" s="320"/>
      <c r="AV51" s="320"/>
      <c r="AW51" s="320"/>
      <c r="AX51" s="374" t="e">
        <f t="shared" si="12"/>
        <v>#DIV/0!</v>
      </c>
      <c r="AY51" s="291"/>
      <c r="AZ51" s="291"/>
      <c r="BA51" s="308"/>
    </row>
    <row r="52" spans="1:53" x14ac:dyDescent="0.35">
      <c r="A52" s="91" t="s">
        <v>8</v>
      </c>
      <c r="B52" s="1" t="s">
        <v>99</v>
      </c>
      <c r="C52" s="289">
        <f t="shared" ca="1" si="26"/>
        <v>0</v>
      </c>
      <c r="D52" s="289" t="str">
        <f t="shared" ca="1" si="27"/>
        <v/>
      </c>
      <c r="E52" s="289" t="str">
        <f t="shared" ca="1" si="27"/>
        <v/>
      </c>
      <c r="F52" s="289" t="str">
        <f t="shared" ca="1" si="27"/>
        <v/>
      </c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  <c r="AK52" s="289"/>
      <c r="AL52" s="289"/>
      <c r="AM52" s="289"/>
      <c r="AN52" s="289"/>
      <c r="AO52" s="289"/>
      <c r="AP52" s="289"/>
      <c r="AQ52" s="289"/>
      <c r="AR52" s="289"/>
      <c r="AS52" s="289"/>
      <c r="AT52" s="289"/>
      <c r="AU52" s="320"/>
      <c r="AV52" s="320"/>
      <c r="AW52" s="320"/>
      <c r="AX52" s="374" t="e">
        <f t="shared" si="12"/>
        <v>#DIV/0!</v>
      </c>
      <c r="AY52" s="291"/>
      <c r="AZ52" s="291"/>
      <c r="BA52" s="308"/>
    </row>
    <row r="53" spans="1:53" x14ac:dyDescent="0.35">
      <c r="A53" s="91" t="s">
        <v>8</v>
      </c>
      <c r="B53" s="1" t="s">
        <v>100</v>
      </c>
      <c r="C53" s="289">
        <f t="shared" ca="1" si="26"/>
        <v>114497</v>
      </c>
      <c r="D53" s="289" t="str">
        <f t="shared" ca="1" si="27"/>
        <v/>
      </c>
      <c r="E53" s="289" t="str">
        <f t="shared" ca="1" si="27"/>
        <v/>
      </c>
      <c r="F53" s="289" t="str">
        <f t="shared" ca="1" si="27"/>
        <v/>
      </c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  <c r="AK53" s="289"/>
      <c r="AL53" s="289"/>
      <c r="AM53" s="289"/>
      <c r="AN53" s="289"/>
      <c r="AO53" s="289"/>
      <c r="AP53" s="289"/>
      <c r="AQ53" s="289"/>
      <c r="AR53" s="289"/>
      <c r="AS53" s="289"/>
      <c r="AT53" s="289"/>
      <c r="AU53" s="320"/>
      <c r="AV53" s="320"/>
      <c r="AW53" s="320"/>
      <c r="AX53" s="374" t="e">
        <f t="shared" si="12"/>
        <v>#DIV/0!</v>
      </c>
      <c r="AY53" s="291"/>
      <c r="AZ53" s="291"/>
      <c r="BA53" s="308"/>
    </row>
    <row r="54" spans="1:53" x14ac:dyDescent="0.35">
      <c r="A54" s="91" t="s">
        <v>8</v>
      </c>
      <c r="B54" s="1" t="s">
        <v>101</v>
      </c>
      <c r="C54" s="289">
        <f t="shared" ca="1" si="26"/>
        <v>0</v>
      </c>
      <c r="D54" s="289" t="str">
        <f t="shared" ca="1" si="27"/>
        <v/>
      </c>
      <c r="E54" s="289" t="str">
        <f t="shared" ca="1" si="27"/>
        <v/>
      </c>
      <c r="F54" s="289" t="str">
        <f t="shared" ca="1" si="27"/>
        <v/>
      </c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  <c r="AJ54" s="289"/>
      <c r="AK54" s="289"/>
      <c r="AL54" s="289"/>
      <c r="AM54" s="289"/>
      <c r="AN54" s="289"/>
      <c r="AO54" s="289"/>
      <c r="AP54" s="289"/>
      <c r="AQ54" s="289"/>
      <c r="AR54" s="289"/>
      <c r="AS54" s="289"/>
      <c r="AT54" s="289"/>
      <c r="AU54" s="320"/>
      <c r="AV54" s="320"/>
      <c r="AW54" s="320"/>
      <c r="AX54" s="374" t="e">
        <f t="shared" si="12"/>
        <v>#DIV/0!</v>
      </c>
      <c r="AY54" s="291"/>
      <c r="AZ54" s="291"/>
      <c r="BA54" s="308"/>
    </row>
    <row r="55" spans="1:53" x14ac:dyDescent="0.35">
      <c r="A55" s="91" t="s">
        <v>8</v>
      </c>
      <c r="B55" s="1" t="s">
        <v>102</v>
      </c>
      <c r="C55" s="289">
        <f t="shared" ca="1" si="26"/>
        <v>303962</v>
      </c>
      <c r="D55" s="289" t="str">
        <f t="shared" ca="1" si="27"/>
        <v/>
      </c>
      <c r="E55" s="289" t="str">
        <f t="shared" ca="1" si="27"/>
        <v/>
      </c>
      <c r="F55" s="289" t="str">
        <f t="shared" ca="1" si="27"/>
        <v/>
      </c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89"/>
      <c r="AL55" s="289"/>
      <c r="AM55" s="289"/>
      <c r="AN55" s="289"/>
      <c r="AO55" s="289"/>
      <c r="AP55" s="289"/>
      <c r="AQ55" s="289"/>
      <c r="AR55" s="289"/>
      <c r="AS55" s="289"/>
      <c r="AT55" s="289"/>
      <c r="AU55" s="320"/>
      <c r="AV55" s="320"/>
      <c r="AW55" s="320"/>
      <c r="AX55" s="374" t="e">
        <f t="shared" si="12"/>
        <v>#DIV/0!</v>
      </c>
      <c r="AY55" s="291"/>
      <c r="AZ55" s="291"/>
      <c r="BA55" s="308"/>
    </row>
    <row r="56" spans="1:53" x14ac:dyDescent="0.35">
      <c r="A56" s="91" t="s">
        <v>18</v>
      </c>
      <c r="B56" s="91" t="s">
        <v>55</v>
      </c>
      <c r="C56" s="289">
        <f t="shared" ca="1" si="8"/>
        <v>27795</v>
      </c>
      <c r="D56" s="289">
        <f t="shared" ca="1" si="22"/>
        <v>25900</v>
      </c>
      <c r="E56" s="289">
        <f t="shared" ca="1" si="22"/>
        <v>25201</v>
      </c>
      <c r="F56" s="289">
        <f t="shared" ca="1" si="22"/>
        <v>22892</v>
      </c>
      <c r="G56" s="289">
        <f>IFERROR(VLOOKUP(B56,'1'!$C$3:$S$100,8,FALSE),"")</f>
        <v>22137</v>
      </c>
      <c r="H56" s="289">
        <f>IFERROR(VLOOKUP(B56,'2'!$C$3:$S$100,8,FALSE),"")</f>
        <v>21955</v>
      </c>
      <c r="I56" s="289">
        <f t="shared" ca="1" si="23"/>
        <v>21756</v>
      </c>
      <c r="J56" s="289">
        <f t="shared" ca="1" si="23"/>
        <v>21588</v>
      </c>
      <c r="K56" s="289">
        <f t="shared" ca="1" si="23"/>
        <v>21417</v>
      </c>
      <c r="L56" s="289">
        <f t="shared" ca="1" si="23"/>
        <v>21274</v>
      </c>
      <c r="M56" s="289">
        <f t="shared" ca="1" si="23"/>
        <v>21092</v>
      </c>
      <c r="N56" s="289">
        <f t="shared" ca="1" si="23"/>
        <v>19589</v>
      </c>
      <c r="O56" s="289">
        <f t="shared" ca="1" si="23"/>
        <v>17930</v>
      </c>
      <c r="P56" s="289">
        <f t="shared" ca="1" si="23"/>
        <v>7241</v>
      </c>
      <c r="Q56" s="289">
        <f t="shared" ca="1" si="23"/>
        <v>5159</v>
      </c>
      <c r="R56" s="289">
        <f t="shared" ca="1" si="23"/>
        <v>0</v>
      </c>
      <c r="S56" s="289">
        <f t="shared" ca="1" si="24"/>
        <v>3</v>
      </c>
      <c r="T56" s="289">
        <f t="shared" ca="1" si="24"/>
        <v>0</v>
      </c>
      <c r="U56" s="289">
        <f t="shared" ca="1" si="24"/>
        <v>0</v>
      </c>
      <c r="V56" s="289">
        <f t="shared" ca="1" si="24"/>
        <v>0</v>
      </c>
      <c r="W56" s="289">
        <f t="shared" ca="1" si="24"/>
        <v>3</v>
      </c>
      <c r="X56" s="289">
        <f t="shared" ca="1" si="24"/>
        <v>0</v>
      </c>
      <c r="Y56" s="289">
        <f t="shared" ca="1" si="24"/>
        <v>0</v>
      </c>
      <c r="Z56" s="289">
        <f t="shared" ca="1" si="24"/>
        <v>0</v>
      </c>
      <c r="AA56" s="289">
        <f t="shared" ca="1" si="24"/>
        <v>0</v>
      </c>
      <c r="AB56" s="289">
        <f t="shared" ca="1" si="24"/>
        <v>0</v>
      </c>
      <c r="AC56" s="289">
        <f t="shared" ca="1" si="25"/>
        <v>0</v>
      </c>
      <c r="AD56" s="289">
        <f t="shared" ca="1" si="25"/>
        <v>0</v>
      </c>
      <c r="AE56" s="289">
        <f t="shared" ca="1" si="25"/>
        <v>0</v>
      </c>
      <c r="AF56" s="289">
        <f t="shared" ca="1" si="25"/>
        <v>0</v>
      </c>
      <c r="AG56" s="289">
        <f t="shared" ca="1" si="25"/>
        <v>0</v>
      </c>
      <c r="AH56" s="289">
        <f t="shared" ca="1" si="25"/>
        <v>0</v>
      </c>
      <c r="AI56" s="289">
        <f t="shared" ca="1" si="25"/>
        <v>0</v>
      </c>
      <c r="AJ56" s="289">
        <f t="shared" ca="1" si="25"/>
        <v>0</v>
      </c>
      <c r="AK56" s="289">
        <f t="shared" ca="1" si="25"/>
        <v>0</v>
      </c>
      <c r="AL56" s="289">
        <f t="shared" ca="1" si="25"/>
        <v>0</v>
      </c>
      <c r="AM56" s="289">
        <f t="shared" ca="1" si="25"/>
        <v>0</v>
      </c>
      <c r="AN56" s="289">
        <f t="shared" ca="1" si="25"/>
        <v>0</v>
      </c>
      <c r="AO56" s="289">
        <f t="shared" ca="1" si="25"/>
        <v>0</v>
      </c>
      <c r="AP56" s="289">
        <f t="shared" ca="1" si="25"/>
        <v>0</v>
      </c>
      <c r="AQ56" s="289">
        <f t="shared" ca="1" si="25"/>
        <v>0</v>
      </c>
      <c r="AR56" s="289">
        <f t="shared" ca="1" si="25"/>
        <v>0</v>
      </c>
      <c r="AS56" s="289">
        <f t="shared" ca="1" si="25"/>
        <v>0</v>
      </c>
      <c r="AT56" s="289">
        <f t="shared" ca="1" si="25"/>
        <v>0</v>
      </c>
      <c r="AU56" s="320">
        <f t="shared" ref="AU56:AU77" ca="1" si="28">AP56/SUM($AP$4:$AP$75)</f>
        <v>0</v>
      </c>
      <c r="AV56" s="320" t="e">
        <f t="shared" ca="1" si="10"/>
        <v>#DIV/0!</v>
      </c>
      <c r="AW56" s="320" t="e">
        <f t="shared" ca="1" si="11"/>
        <v>#DIV/0!</v>
      </c>
      <c r="AX56" s="374" t="e">
        <f t="shared" ca="1" si="12"/>
        <v>#DIV/0!</v>
      </c>
      <c r="AY56" s="291"/>
      <c r="AZ56" s="291"/>
      <c r="BA56" s="308">
        <f t="shared" ref="BA56:BA75" ca="1" si="29">IFERROR(AN56/$AN$76,"")</f>
        <v>0</v>
      </c>
    </row>
    <row r="57" spans="1:53" x14ac:dyDescent="0.35">
      <c r="A57" s="91" t="s">
        <v>18</v>
      </c>
      <c r="B57" s="91" t="s">
        <v>56</v>
      </c>
      <c r="C57" s="289" t="str">
        <f t="shared" ca="1" si="8"/>
        <v/>
      </c>
      <c r="D57" s="289" t="str">
        <f t="shared" ca="1" si="22"/>
        <v/>
      </c>
      <c r="E57" s="289" t="str">
        <f t="shared" ca="1" si="22"/>
        <v/>
      </c>
      <c r="F57" s="289" t="str">
        <f t="shared" ca="1" si="22"/>
        <v/>
      </c>
      <c r="G57" s="289" t="str">
        <f>IFERROR(VLOOKUP(B57,'1'!$C$3:$S$100,8,FALSE),"")</f>
        <v/>
      </c>
      <c r="H57" s="289" t="str">
        <f>IFERROR(VLOOKUP(B57,'2'!$C$3:$S$100,8,FALSE),"")</f>
        <v/>
      </c>
      <c r="I57" s="289" t="str">
        <f t="shared" ca="1" si="23"/>
        <v/>
      </c>
      <c r="J57" s="289" t="str">
        <f t="shared" ca="1" si="23"/>
        <v/>
      </c>
      <c r="K57" s="289" t="str">
        <f t="shared" ca="1" si="23"/>
        <v/>
      </c>
      <c r="L57" s="289" t="str">
        <f t="shared" ca="1" si="23"/>
        <v/>
      </c>
      <c r="M57" s="289" t="str">
        <f t="shared" ca="1" si="23"/>
        <v/>
      </c>
      <c r="N57" s="289" t="str">
        <f t="shared" ca="1" si="23"/>
        <v/>
      </c>
      <c r="O57" s="289" t="str">
        <f t="shared" ca="1" si="23"/>
        <v/>
      </c>
      <c r="P57" s="289" t="str">
        <f t="shared" ca="1" si="23"/>
        <v/>
      </c>
      <c r="Q57" s="289" t="str">
        <f t="shared" ca="1" si="23"/>
        <v/>
      </c>
      <c r="R57" s="289" t="str">
        <f t="shared" ca="1" si="23"/>
        <v/>
      </c>
      <c r="S57" s="289" t="str">
        <f t="shared" ca="1" si="24"/>
        <v/>
      </c>
      <c r="T57" s="289" t="str">
        <f t="shared" ca="1" si="24"/>
        <v/>
      </c>
      <c r="U57" s="289" t="str">
        <f t="shared" ca="1" si="24"/>
        <v/>
      </c>
      <c r="V57" s="289" t="str">
        <f t="shared" ca="1" si="24"/>
        <v/>
      </c>
      <c r="W57" s="289" t="str">
        <f t="shared" ca="1" si="24"/>
        <v/>
      </c>
      <c r="X57" s="289" t="str">
        <f t="shared" ca="1" si="24"/>
        <v/>
      </c>
      <c r="Y57" s="289" t="str">
        <f t="shared" ca="1" si="24"/>
        <v/>
      </c>
      <c r="Z57" s="289" t="str">
        <f t="shared" ca="1" si="24"/>
        <v/>
      </c>
      <c r="AA57" s="289" t="str">
        <f t="shared" ca="1" si="24"/>
        <v/>
      </c>
      <c r="AB57" s="289" t="str">
        <f t="shared" ca="1" si="24"/>
        <v/>
      </c>
      <c r="AC57" s="289" t="str">
        <f t="shared" ca="1" si="25"/>
        <v/>
      </c>
      <c r="AD57" s="289">
        <f t="shared" ca="1" si="25"/>
        <v>0</v>
      </c>
      <c r="AE57" s="289">
        <f t="shared" ca="1" si="25"/>
        <v>0</v>
      </c>
      <c r="AF57" s="289">
        <f t="shared" ca="1" si="25"/>
        <v>0</v>
      </c>
      <c r="AG57" s="289">
        <f t="shared" ca="1" si="25"/>
        <v>0</v>
      </c>
      <c r="AH57" s="289">
        <f t="shared" ca="1" si="25"/>
        <v>0</v>
      </c>
      <c r="AI57" s="289">
        <f t="shared" ca="1" si="25"/>
        <v>0</v>
      </c>
      <c r="AJ57" s="289">
        <f t="shared" ca="1" si="25"/>
        <v>0</v>
      </c>
      <c r="AK57" s="289">
        <f t="shared" ca="1" si="25"/>
        <v>0</v>
      </c>
      <c r="AL57" s="289">
        <f t="shared" ca="1" si="25"/>
        <v>0</v>
      </c>
      <c r="AM57" s="289">
        <f t="shared" ca="1" si="25"/>
        <v>0</v>
      </c>
      <c r="AN57" s="289">
        <f t="shared" ca="1" si="25"/>
        <v>0</v>
      </c>
      <c r="AO57" s="289">
        <f t="shared" ca="1" si="25"/>
        <v>0</v>
      </c>
      <c r="AP57" s="289">
        <f t="shared" ca="1" si="25"/>
        <v>0</v>
      </c>
      <c r="AQ57" s="289">
        <f t="shared" ca="1" si="25"/>
        <v>0</v>
      </c>
      <c r="AR57" s="289">
        <f t="shared" ca="1" si="25"/>
        <v>0</v>
      </c>
      <c r="AS57" s="289">
        <f t="shared" ca="1" si="25"/>
        <v>0</v>
      </c>
      <c r="AT57" s="289">
        <f t="shared" ca="1" si="25"/>
        <v>0</v>
      </c>
      <c r="AU57" s="320">
        <f t="shared" ca="1" si="28"/>
        <v>0</v>
      </c>
      <c r="AV57" s="320" t="e">
        <f t="shared" ca="1" si="10"/>
        <v>#VALUE!</v>
      </c>
      <c r="AW57" s="320" t="e">
        <f t="shared" ca="1" si="11"/>
        <v>#DIV/0!</v>
      </c>
      <c r="AX57" s="374" t="e">
        <f t="shared" ca="1" si="12"/>
        <v>#DIV/0!</v>
      </c>
      <c r="AY57" s="291"/>
      <c r="AZ57" s="291"/>
      <c r="BA57" s="308">
        <f t="shared" ca="1" si="29"/>
        <v>0</v>
      </c>
    </row>
    <row r="58" spans="1:53" x14ac:dyDescent="0.35">
      <c r="A58" s="91" t="s">
        <v>18</v>
      </c>
      <c r="B58" s="91" t="s">
        <v>57</v>
      </c>
      <c r="C58" s="289">
        <f t="shared" ca="1" si="8"/>
        <v>0</v>
      </c>
      <c r="D58" s="289">
        <f t="shared" ca="1" si="22"/>
        <v>0</v>
      </c>
      <c r="E58" s="289">
        <f t="shared" ca="1" si="22"/>
        <v>0</v>
      </c>
      <c r="F58" s="289">
        <f t="shared" ca="1" si="22"/>
        <v>0</v>
      </c>
      <c r="G58" s="289">
        <f>IFERROR(VLOOKUP(B58,'1'!$C$3:$S$100,8,FALSE),"")</f>
        <v>0</v>
      </c>
      <c r="H58" s="289">
        <f>IFERROR(VLOOKUP(B58,'2'!$C$3:$S$100,8,FALSE),"")</f>
        <v>0</v>
      </c>
      <c r="I58" s="289">
        <f t="shared" ca="1" si="23"/>
        <v>0</v>
      </c>
      <c r="J58" s="289">
        <f t="shared" ca="1" si="23"/>
        <v>0</v>
      </c>
      <c r="K58" s="289">
        <f t="shared" ca="1" si="23"/>
        <v>0</v>
      </c>
      <c r="L58" s="289">
        <f t="shared" ca="1" si="23"/>
        <v>0</v>
      </c>
      <c r="M58" s="289">
        <f t="shared" ca="1" si="23"/>
        <v>0</v>
      </c>
      <c r="N58" s="289">
        <f t="shared" ca="1" si="23"/>
        <v>0</v>
      </c>
      <c r="O58" s="289">
        <f t="shared" ca="1" si="23"/>
        <v>0</v>
      </c>
      <c r="P58" s="289">
        <f t="shared" ca="1" si="23"/>
        <v>0</v>
      </c>
      <c r="Q58" s="289">
        <f t="shared" ca="1" si="23"/>
        <v>0</v>
      </c>
      <c r="R58" s="289">
        <f t="shared" ca="1" si="23"/>
        <v>0</v>
      </c>
      <c r="S58" s="289">
        <f t="shared" ca="1" si="24"/>
        <v>0</v>
      </c>
      <c r="T58" s="289">
        <f t="shared" ca="1" si="24"/>
        <v>0</v>
      </c>
      <c r="U58" s="289">
        <f t="shared" ca="1" si="24"/>
        <v>0</v>
      </c>
      <c r="V58" s="289">
        <f t="shared" ca="1" si="24"/>
        <v>0</v>
      </c>
      <c r="W58" s="289">
        <f t="shared" ca="1" si="24"/>
        <v>0</v>
      </c>
      <c r="X58" s="289">
        <f t="shared" ca="1" si="24"/>
        <v>0</v>
      </c>
      <c r="Y58" s="289">
        <f t="shared" ca="1" si="24"/>
        <v>0</v>
      </c>
      <c r="Z58" s="289">
        <f t="shared" ca="1" si="24"/>
        <v>0</v>
      </c>
      <c r="AA58" s="289">
        <f t="shared" ca="1" si="24"/>
        <v>0</v>
      </c>
      <c r="AB58" s="289">
        <f t="shared" ca="1" si="24"/>
        <v>0</v>
      </c>
      <c r="AC58" s="289">
        <f t="shared" ca="1" si="25"/>
        <v>0</v>
      </c>
      <c r="AD58" s="289">
        <f t="shared" ca="1" si="25"/>
        <v>0</v>
      </c>
      <c r="AE58" s="289">
        <f t="shared" ca="1" si="25"/>
        <v>0</v>
      </c>
      <c r="AF58" s="289">
        <f t="shared" ca="1" si="25"/>
        <v>0</v>
      </c>
      <c r="AG58" s="289">
        <f t="shared" ca="1" si="25"/>
        <v>0</v>
      </c>
      <c r="AH58" s="289">
        <f t="shared" ca="1" si="25"/>
        <v>0</v>
      </c>
      <c r="AI58" s="289">
        <f t="shared" ca="1" si="25"/>
        <v>0</v>
      </c>
      <c r="AJ58" s="289">
        <f t="shared" ca="1" si="25"/>
        <v>0</v>
      </c>
      <c r="AK58" s="289">
        <f t="shared" ca="1" si="25"/>
        <v>0</v>
      </c>
      <c r="AL58" s="289">
        <f t="shared" ca="1" si="25"/>
        <v>0</v>
      </c>
      <c r="AM58" s="289">
        <f t="shared" ca="1" si="25"/>
        <v>0</v>
      </c>
      <c r="AN58" s="289">
        <f t="shared" ca="1" si="25"/>
        <v>0</v>
      </c>
      <c r="AO58" s="289">
        <f t="shared" ca="1" si="25"/>
        <v>0</v>
      </c>
      <c r="AP58" s="289">
        <f t="shared" ca="1" si="25"/>
        <v>0</v>
      </c>
      <c r="AQ58" s="289">
        <f t="shared" ca="1" si="25"/>
        <v>0</v>
      </c>
      <c r="AR58" s="289">
        <f t="shared" ca="1" si="25"/>
        <v>0</v>
      </c>
      <c r="AS58" s="289">
        <f t="shared" ca="1" si="25"/>
        <v>0</v>
      </c>
      <c r="AT58" s="289">
        <f t="shared" ca="1" si="25"/>
        <v>0</v>
      </c>
      <c r="AU58" s="320">
        <f t="shared" ca="1" si="28"/>
        <v>0</v>
      </c>
      <c r="AV58" s="320" t="e">
        <f t="shared" ca="1" si="10"/>
        <v>#DIV/0!</v>
      </c>
      <c r="AW58" s="320" t="e">
        <f t="shared" ca="1" si="11"/>
        <v>#DIV/0!</v>
      </c>
      <c r="AX58" s="374" t="e">
        <f t="shared" ca="1" si="12"/>
        <v>#DIV/0!</v>
      </c>
      <c r="AY58" s="291"/>
      <c r="AZ58" s="291"/>
      <c r="BA58" s="308">
        <f t="shared" ca="1" si="29"/>
        <v>0</v>
      </c>
    </row>
    <row r="59" spans="1:53" x14ac:dyDescent="0.35">
      <c r="A59" s="91" t="s">
        <v>18</v>
      </c>
      <c r="B59" s="91" t="s">
        <v>58</v>
      </c>
      <c r="C59" s="289">
        <f t="shared" ca="1" si="8"/>
        <v>0</v>
      </c>
      <c r="D59" s="289">
        <f t="shared" ca="1" si="22"/>
        <v>0</v>
      </c>
      <c r="E59" s="289">
        <f t="shared" ca="1" si="22"/>
        <v>0</v>
      </c>
      <c r="F59" s="289">
        <f t="shared" ca="1" si="22"/>
        <v>0</v>
      </c>
      <c r="G59" s="289">
        <f>IFERROR(VLOOKUP(B59,'1'!$C$3:$S$100,8,FALSE),"")</f>
        <v>0</v>
      </c>
      <c r="H59" s="289">
        <f>IFERROR(VLOOKUP(B59,'2'!$C$3:$S$100,8,FALSE),"")</f>
        <v>0</v>
      </c>
      <c r="I59" s="289">
        <f t="shared" ca="1" si="23"/>
        <v>0</v>
      </c>
      <c r="J59" s="289">
        <f t="shared" ca="1" si="23"/>
        <v>0</v>
      </c>
      <c r="K59" s="289">
        <f t="shared" ca="1" si="23"/>
        <v>0</v>
      </c>
      <c r="L59" s="289">
        <f t="shared" ca="1" si="23"/>
        <v>0</v>
      </c>
      <c r="M59" s="289">
        <f t="shared" ca="1" si="23"/>
        <v>0</v>
      </c>
      <c r="N59" s="289">
        <f t="shared" ca="1" si="23"/>
        <v>0</v>
      </c>
      <c r="O59" s="289">
        <f t="shared" ca="1" si="23"/>
        <v>0</v>
      </c>
      <c r="P59" s="289">
        <f t="shared" ca="1" si="23"/>
        <v>0</v>
      </c>
      <c r="Q59" s="289">
        <f t="shared" ca="1" si="23"/>
        <v>0</v>
      </c>
      <c r="R59" s="289">
        <f t="shared" ca="1" si="23"/>
        <v>0</v>
      </c>
      <c r="S59" s="289">
        <f t="shared" ca="1" si="24"/>
        <v>0</v>
      </c>
      <c r="T59" s="289">
        <f t="shared" ca="1" si="24"/>
        <v>0</v>
      </c>
      <c r="U59" s="289">
        <f t="shared" ca="1" si="24"/>
        <v>0</v>
      </c>
      <c r="V59" s="289">
        <f t="shared" ca="1" si="24"/>
        <v>0</v>
      </c>
      <c r="W59" s="289">
        <f t="shared" ca="1" si="24"/>
        <v>0</v>
      </c>
      <c r="X59" s="289">
        <f t="shared" ca="1" si="24"/>
        <v>0</v>
      </c>
      <c r="Y59" s="289">
        <f t="shared" ca="1" si="24"/>
        <v>0</v>
      </c>
      <c r="Z59" s="289">
        <f t="shared" ca="1" si="24"/>
        <v>0</v>
      </c>
      <c r="AA59" s="289">
        <f t="shared" ca="1" si="24"/>
        <v>0</v>
      </c>
      <c r="AB59" s="289">
        <f t="shared" ca="1" si="24"/>
        <v>0</v>
      </c>
      <c r="AC59" s="289">
        <f t="shared" ca="1" si="25"/>
        <v>0</v>
      </c>
      <c r="AD59" s="289">
        <f t="shared" ca="1" si="25"/>
        <v>0</v>
      </c>
      <c r="AE59" s="289">
        <f t="shared" ca="1" si="25"/>
        <v>0</v>
      </c>
      <c r="AF59" s="289">
        <f t="shared" ca="1" si="25"/>
        <v>0</v>
      </c>
      <c r="AG59" s="289">
        <f t="shared" ca="1" si="25"/>
        <v>0</v>
      </c>
      <c r="AH59" s="289">
        <f t="shared" ca="1" si="25"/>
        <v>0</v>
      </c>
      <c r="AI59" s="289">
        <f t="shared" ca="1" si="25"/>
        <v>0</v>
      </c>
      <c r="AJ59" s="289">
        <f t="shared" ca="1" si="25"/>
        <v>0</v>
      </c>
      <c r="AK59" s="289">
        <f t="shared" ca="1" si="25"/>
        <v>0</v>
      </c>
      <c r="AL59" s="289">
        <f t="shared" ca="1" si="25"/>
        <v>0</v>
      </c>
      <c r="AM59" s="289">
        <f t="shared" ca="1" si="25"/>
        <v>0</v>
      </c>
      <c r="AN59" s="289">
        <f t="shared" ca="1" si="25"/>
        <v>0</v>
      </c>
      <c r="AO59" s="289">
        <f t="shared" ca="1" si="25"/>
        <v>0</v>
      </c>
      <c r="AP59" s="289">
        <f t="shared" ca="1" si="25"/>
        <v>0</v>
      </c>
      <c r="AQ59" s="289">
        <f t="shared" ca="1" si="25"/>
        <v>0</v>
      </c>
      <c r="AR59" s="289">
        <f t="shared" ca="1" si="25"/>
        <v>0</v>
      </c>
      <c r="AS59" s="289">
        <f t="shared" ca="1" si="25"/>
        <v>0</v>
      </c>
      <c r="AT59" s="289">
        <f t="shared" ca="1" si="25"/>
        <v>0</v>
      </c>
      <c r="AU59" s="320">
        <f t="shared" ca="1" si="28"/>
        <v>0</v>
      </c>
      <c r="AV59" s="320" t="e">
        <f t="shared" ca="1" si="10"/>
        <v>#DIV/0!</v>
      </c>
      <c r="AW59" s="320" t="e">
        <f t="shared" ca="1" si="11"/>
        <v>#DIV/0!</v>
      </c>
      <c r="AX59" s="374" t="e">
        <f t="shared" ca="1" si="12"/>
        <v>#DIV/0!</v>
      </c>
      <c r="AY59" s="291"/>
      <c r="AZ59" s="291"/>
      <c r="BA59" s="308">
        <f t="shared" ca="1" si="29"/>
        <v>0</v>
      </c>
    </row>
    <row r="60" spans="1:53" x14ac:dyDescent="0.35">
      <c r="A60" s="91" t="s">
        <v>18</v>
      </c>
      <c r="B60" s="91" t="s">
        <v>59</v>
      </c>
      <c r="C60" s="289" t="str">
        <f t="shared" ca="1" si="8"/>
        <v/>
      </c>
      <c r="D60" s="289" t="str">
        <f t="shared" ca="1" si="22"/>
        <v/>
      </c>
      <c r="E60" s="289" t="str">
        <f t="shared" ca="1" si="22"/>
        <v/>
      </c>
      <c r="F60" s="289" t="str">
        <f t="shared" ca="1" si="22"/>
        <v/>
      </c>
      <c r="G60" s="289" t="str">
        <f>IFERROR(VLOOKUP(B60,'1'!$C$3:$S$100,8,FALSE),"")</f>
        <v/>
      </c>
      <c r="H60" s="289" t="str">
        <f>IFERROR(VLOOKUP(B60,'2'!$C$3:$S$100,8,FALSE),"")</f>
        <v/>
      </c>
      <c r="I60" s="289" t="str">
        <f t="shared" ref="I60:R69" ca="1" si="30">IFERROR(VLOOKUP($B60,INDIRECT("'" &amp; I$2 &amp; "'!$C$3:$R$100"),8,FALSE),"")</f>
        <v/>
      </c>
      <c r="J60" s="289" t="str">
        <f t="shared" ca="1" si="30"/>
        <v/>
      </c>
      <c r="K60" s="289" t="str">
        <f t="shared" ca="1" si="30"/>
        <v/>
      </c>
      <c r="L60" s="289" t="str">
        <f t="shared" ca="1" si="30"/>
        <v/>
      </c>
      <c r="M60" s="289" t="str">
        <f t="shared" ca="1" si="30"/>
        <v/>
      </c>
      <c r="N60" s="289" t="str">
        <f t="shared" ca="1" si="30"/>
        <v/>
      </c>
      <c r="O60" s="289" t="str">
        <f t="shared" ca="1" si="30"/>
        <v/>
      </c>
      <c r="P60" s="289" t="str">
        <f t="shared" ca="1" si="30"/>
        <v/>
      </c>
      <c r="Q60" s="289" t="str">
        <f t="shared" ca="1" si="30"/>
        <v/>
      </c>
      <c r="R60" s="289" t="str">
        <f t="shared" ca="1" si="30"/>
        <v/>
      </c>
      <c r="S60" s="289" t="str">
        <f t="shared" ref="S60:AB69" ca="1" si="31">IFERROR(VLOOKUP($B60,INDIRECT("'" &amp; S$2 &amp; "'!$C$3:$R$100"),8,FALSE),"")</f>
        <v/>
      </c>
      <c r="T60" s="289" t="str">
        <f t="shared" ca="1" si="31"/>
        <v/>
      </c>
      <c r="U60" s="289" t="str">
        <f t="shared" ca="1" si="31"/>
        <v/>
      </c>
      <c r="V60" s="289" t="str">
        <f t="shared" ca="1" si="31"/>
        <v/>
      </c>
      <c r="W60" s="289" t="str">
        <f t="shared" ca="1" si="31"/>
        <v/>
      </c>
      <c r="X60" s="289" t="str">
        <f t="shared" ca="1" si="31"/>
        <v/>
      </c>
      <c r="Y60" s="289" t="str">
        <f t="shared" ca="1" si="31"/>
        <v/>
      </c>
      <c r="Z60" s="289" t="str">
        <f t="shared" ca="1" si="31"/>
        <v/>
      </c>
      <c r="AA60" s="289" t="str">
        <f t="shared" ca="1" si="31"/>
        <v/>
      </c>
      <c r="AB60" s="289" t="str">
        <f t="shared" ca="1" si="31"/>
        <v/>
      </c>
      <c r="AC60" s="289" t="str">
        <f t="shared" ref="AC60:AT69" ca="1" si="32">IFERROR(VLOOKUP($B60,INDIRECT("'" &amp; AC$2 &amp; "'!$C$3:$R$100"),8,FALSE),"")</f>
        <v/>
      </c>
      <c r="AD60" s="289">
        <f t="shared" ca="1" si="32"/>
        <v>0</v>
      </c>
      <c r="AE60" s="289">
        <f t="shared" ca="1" si="32"/>
        <v>0</v>
      </c>
      <c r="AF60" s="289">
        <f t="shared" ca="1" si="32"/>
        <v>0</v>
      </c>
      <c r="AG60" s="289">
        <f t="shared" ca="1" si="32"/>
        <v>0</v>
      </c>
      <c r="AH60" s="289">
        <f t="shared" ca="1" si="32"/>
        <v>0</v>
      </c>
      <c r="AI60" s="289">
        <f t="shared" ca="1" si="32"/>
        <v>0</v>
      </c>
      <c r="AJ60" s="289">
        <f t="shared" ca="1" si="32"/>
        <v>0</v>
      </c>
      <c r="AK60" s="289">
        <f t="shared" ca="1" si="32"/>
        <v>0</v>
      </c>
      <c r="AL60" s="289">
        <f t="shared" ca="1" si="32"/>
        <v>0</v>
      </c>
      <c r="AM60" s="289">
        <f t="shared" ca="1" si="32"/>
        <v>0</v>
      </c>
      <c r="AN60" s="289">
        <f t="shared" ca="1" si="32"/>
        <v>0</v>
      </c>
      <c r="AO60" s="289">
        <f t="shared" ca="1" si="32"/>
        <v>0</v>
      </c>
      <c r="AP60" s="289">
        <f t="shared" ca="1" si="32"/>
        <v>0</v>
      </c>
      <c r="AQ60" s="289">
        <f t="shared" ca="1" si="32"/>
        <v>0</v>
      </c>
      <c r="AR60" s="289">
        <f t="shared" ca="1" si="32"/>
        <v>0</v>
      </c>
      <c r="AS60" s="289">
        <f t="shared" ca="1" si="32"/>
        <v>0</v>
      </c>
      <c r="AT60" s="289">
        <f t="shared" ca="1" si="32"/>
        <v>0</v>
      </c>
      <c r="AU60" s="320">
        <f t="shared" ca="1" si="28"/>
        <v>0</v>
      </c>
      <c r="AV60" s="320" t="e">
        <f t="shared" ca="1" si="10"/>
        <v>#VALUE!</v>
      </c>
      <c r="AW60" s="320" t="e">
        <f t="shared" ca="1" si="11"/>
        <v>#DIV/0!</v>
      </c>
      <c r="AX60" s="374" t="e">
        <f t="shared" ca="1" si="12"/>
        <v>#DIV/0!</v>
      </c>
      <c r="AY60" s="291"/>
      <c r="AZ60" s="291"/>
      <c r="BA60" s="308">
        <f t="shared" ca="1" si="29"/>
        <v>0</v>
      </c>
    </row>
    <row r="61" spans="1:53" x14ac:dyDescent="0.35">
      <c r="A61" s="91" t="s">
        <v>18</v>
      </c>
      <c r="B61" s="91" t="s">
        <v>60</v>
      </c>
      <c r="C61" s="289" t="str">
        <f t="shared" ca="1" si="8"/>
        <v/>
      </c>
      <c r="D61" s="289" t="str">
        <f t="shared" ca="1" si="22"/>
        <v/>
      </c>
      <c r="E61" s="289" t="str">
        <f t="shared" ca="1" si="22"/>
        <v/>
      </c>
      <c r="F61" s="289" t="str">
        <f t="shared" ca="1" si="22"/>
        <v/>
      </c>
      <c r="G61" s="289" t="str">
        <f>IFERROR(VLOOKUP(B61,'1'!$C$3:$S$100,8,FALSE),"")</f>
        <v/>
      </c>
      <c r="H61" s="289" t="str">
        <f>IFERROR(VLOOKUP(B61,'2'!$C$3:$S$100,8,FALSE),"")</f>
        <v/>
      </c>
      <c r="I61" s="289" t="str">
        <f t="shared" ca="1" si="30"/>
        <v/>
      </c>
      <c r="J61" s="289" t="str">
        <f t="shared" ca="1" si="30"/>
        <v/>
      </c>
      <c r="K61" s="289" t="str">
        <f t="shared" ca="1" si="30"/>
        <v/>
      </c>
      <c r="L61" s="289" t="str">
        <f t="shared" ca="1" si="30"/>
        <v/>
      </c>
      <c r="M61" s="289" t="str">
        <f t="shared" ca="1" si="30"/>
        <v/>
      </c>
      <c r="N61" s="289" t="str">
        <f t="shared" ca="1" si="30"/>
        <v/>
      </c>
      <c r="O61" s="289" t="str">
        <f t="shared" ca="1" si="30"/>
        <v/>
      </c>
      <c r="P61" s="289" t="str">
        <f t="shared" ca="1" si="30"/>
        <v/>
      </c>
      <c r="Q61" s="289" t="str">
        <f t="shared" ca="1" si="30"/>
        <v/>
      </c>
      <c r="R61" s="289" t="str">
        <f t="shared" ca="1" si="30"/>
        <v/>
      </c>
      <c r="S61" s="289" t="str">
        <f t="shared" ca="1" si="31"/>
        <v/>
      </c>
      <c r="T61" s="289" t="str">
        <f t="shared" ca="1" si="31"/>
        <v/>
      </c>
      <c r="U61" s="289" t="str">
        <f t="shared" ca="1" si="31"/>
        <v/>
      </c>
      <c r="V61" s="289" t="str">
        <f t="shared" ca="1" si="31"/>
        <v/>
      </c>
      <c r="W61" s="289" t="str">
        <f t="shared" ca="1" si="31"/>
        <v/>
      </c>
      <c r="X61" s="289" t="str">
        <f t="shared" ca="1" si="31"/>
        <v/>
      </c>
      <c r="Y61" s="289" t="str">
        <f t="shared" ca="1" si="31"/>
        <v/>
      </c>
      <c r="Z61" s="289" t="str">
        <f t="shared" ca="1" si="31"/>
        <v/>
      </c>
      <c r="AA61" s="289" t="str">
        <f t="shared" ca="1" si="31"/>
        <v/>
      </c>
      <c r="AB61" s="289" t="str">
        <f t="shared" ca="1" si="31"/>
        <v/>
      </c>
      <c r="AC61" s="289" t="str">
        <f t="shared" ca="1" si="32"/>
        <v/>
      </c>
      <c r="AD61" s="289">
        <f t="shared" ca="1" si="32"/>
        <v>0</v>
      </c>
      <c r="AE61" s="289">
        <f t="shared" ca="1" si="32"/>
        <v>0</v>
      </c>
      <c r="AF61" s="289">
        <f t="shared" ca="1" si="32"/>
        <v>0</v>
      </c>
      <c r="AG61" s="289">
        <f t="shared" ca="1" si="32"/>
        <v>0</v>
      </c>
      <c r="AH61" s="289">
        <f t="shared" ca="1" si="32"/>
        <v>0</v>
      </c>
      <c r="AI61" s="289">
        <f t="shared" ca="1" si="32"/>
        <v>0</v>
      </c>
      <c r="AJ61" s="289">
        <f t="shared" ca="1" si="32"/>
        <v>0</v>
      </c>
      <c r="AK61" s="289">
        <f t="shared" ca="1" si="32"/>
        <v>0</v>
      </c>
      <c r="AL61" s="289">
        <f t="shared" ca="1" si="32"/>
        <v>0</v>
      </c>
      <c r="AM61" s="289">
        <f t="shared" ca="1" si="32"/>
        <v>0</v>
      </c>
      <c r="AN61" s="289">
        <f t="shared" ca="1" si="32"/>
        <v>0</v>
      </c>
      <c r="AO61" s="289">
        <f t="shared" ca="1" si="32"/>
        <v>0</v>
      </c>
      <c r="AP61" s="289">
        <f t="shared" ca="1" si="32"/>
        <v>0</v>
      </c>
      <c r="AQ61" s="289">
        <f t="shared" ca="1" si="32"/>
        <v>0</v>
      </c>
      <c r="AR61" s="289">
        <f t="shared" ca="1" si="32"/>
        <v>0</v>
      </c>
      <c r="AS61" s="289">
        <f t="shared" ca="1" si="32"/>
        <v>0</v>
      </c>
      <c r="AT61" s="289">
        <f t="shared" ca="1" si="32"/>
        <v>0</v>
      </c>
      <c r="AU61" s="320">
        <f t="shared" ca="1" si="28"/>
        <v>0</v>
      </c>
      <c r="AV61" s="320" t="e">
        <f t="shared" ca="1" si="10"/>
        <v>#VALUE!</v>
      </c>
      <c r="AW61" s="320" t="e">
        <f t="shared" ca="1" si="11"/>
        <v>#DIV/0!</v>
      </c>
      <c r="AX61" s="374" t="e">
        <f t="shared" ca="1" si="12"/>
        <v>#DIV/0!</v>
      </c>
      <c r="AY61" s="291"/>
      <c r="AZ61" s="291"/>
      <c r="BA61" s="308">
        <f t="shared" ca="1" si="29"/>
        <v>0</v>
      </c>
    </row>
    <row r="62" spans="1:53" x14ac:dyDescent="0.35">
      <c r="A62" s="91" t="s">
        <v>18</v>
      </c>
      <c r="B62" s="91" t="s">
        <v>61</v>
      </c>
      <c r="C62" s="289" t="str">
        <f t="shared" ca="1" si="8"/>
        <v/>
      </c>
      <c r="D62" s="289" t="str">
        <f t="shared" ca="1" si="22"/>
        <v/>
      </c>
      <c r="E62" s="289" t="str">
        <f t="shared" ca="1" si="22"/>
        <v/>
      </c>
      <c r="F62" s="289" t="str">
        <f t="shared" ca="1" si="22"/>
        <v/>
      </c>
      <c r="G62" s="289" t="str">
        <f>IFERROR(VLOOKUP(B62,'1'!$C$3:$S$100,8,FALSE),"")</f>
        <v/>
      </c>
      <c r="H62" s="289" t="str">
        <f>IFERROR(VLOOKUP(B62,'2'!$C$3:$S$100,8,FALSE),"")</f>
        <v/>
      </c>
      <c r="I62" s="289" t="str">
        <f t="shared" ca="1" si="30"/>
        <v/>
      </c>
      <c r="J62" s="289" t="str">
        <f t="shared" ca="1" si="30"/>
        <v/>
      </c>
      <c r="K62" s="289" t="str">
        <f t="shared" ca="1" si="30"/>
        <v/>
      </c>
      <c r="L62" s="289" t="str">
        <f t="shared" ca="1" si="30"/>
        <v/>
      </c>
      <c r="M62" s="289" t="str">
        <f t="shared" ca="1" si="30"/>
        <v/>
      </c>
      <c r="N62" s="289" t="str">
        <f t="shared" ca="1" si="30"/>
        <v/>
      </c>
      <c r="O62" s="289" t="str">
        <f t="shared" ca="1" si="30"/>
        <v/>
      </c>
      <c r="P62" s="289" t="str">
        <f t="shared" ca="1" si="30"/>
        <v/>
      </c>
      <c r="Q62" s="289" t="str">
        <f t="shared" ca="1" si="30"/>
        <v/>
      </c>
      <c r="R62" s="289" t="str">
        <f t="shared" ca="1" si="30"/>
        <v/>
      </c>
      <c r="S62" s="289" t="str">
        <f t="shared" ca="1" si="31"/>
        <v/>
      </c>
      <c r="T62" s="289" t="str">
        <f t="shared" ca="1" si="31"/>
        <v/>
      </c>
      <c r="U62" s="289" t="str">
        <f t="shared" ca="1" si="31"/>
        <v/>
      </c>
      <c r="V62" s="289" t="str">
        <f t="shared" ca="1" si="31"/>
        <v/>
      </c>
      <c r="W62" s="289" t="str">
        <f t="shared" ca="1" si="31"/>
        <v/>
      </c>
      <c r="X62" s="289" t="str">
        <f t="shared" ca="1" si="31"/>
        <v/>
      </c>
      <c r="Y62" s="289" t="str">
        <f t="shared" ca="1" si="31"/>
        <v/>
      </c>
      <c r="Z62" s="289" t="str">
        <f t="shared" ca="1" si="31"/>
        <v/>
      </c>
      <c r="AA62" s="289" t="str">
        <f t="shared" ca="1" si="31"/>
        <v/>
      </c>
      <c r="AB62" s="289" t="str">
        <f t="shared" ca="1" si="31"/>
        <v/>
      </c>
      <c r="AC62" s="289" t="str">
        <f t="shared" ca="1" si="32"/>
        <v/>
      </c>
      <c r="AD62" s="289">
        <f t="shared" ca="1" si="32"/>
        <v>0</v>
      </c>
      <c r="AE62" s="289">
        <f t="shared" ca="1" si="32"/>
        <v>0</v>
      </c>
      <c r="AF62" s="289">
        <f t="shared" ca="1" si="32"/>
        <v>0</v>
      </c>
      <c r="AG62" s="289">
        <f t="shared" ca="1" si="32"/>
        <v>0</v>
      </c>
      <c r="AH62" s="289">
        <f t="shared" ca="1" si="32"/>
        <v>0</v>
      </c>
      <c r="AI62" s="289">
        <f t="shared" ca="1" si="32"/>
        <v>0</v>
      </c>
      <c r="AJ62" s="289">
        <f t="shared" ca="1" si="32"/>
        <v>0</v>
      </c>
      <c r="AK62" s="289">
        <f t="shared" ca="1" si="32"/>
        <v>0</v>
      </c>
      <c r="AL62" s="289">
        <f t="shared" ca="1" si="32"/>
        <v>0</v>
      </c>
      <c r="AM62" s="289">
        <f t="shared" ca="1" si="32"/>
        <v>0</v>
      </c>
      <c r="AN62" s="289">
        <f t="shared" ca="1" si="32"/>
        <v>0</v>
      </c>
      <c r="AO62" s="289">
        <f t="shared" ca="1" si="32"/>
        <v>0</v>
      </c>
      <c r="AP62" s="289">
        <f t="shared" ca="1" si="32"/>
        <v>0</v>
      </c>
      <c r="AQ62" s="289">
        <f t="shared" ca="1" si="32"/>
        <v>0</v>
      </c>
      <c r="AR62" s="289">
        <f t="shared" ca="1" si="32"/>
        <v>0</v>
      </c>
      <c r="AS62" s="289">
        <f t="shared" ca="1" si="32"/>
        <v>0</v>
      </c>
      <c r="AT62" s="289">
        <f t="shared" ca="1" si="32"/>
        <v>0</v>
      </c>
      <c r="AU62" s="320">
        <f t="shared" ca="1" si="28"/>
        <v>0</v>
      </c>
      <c r="AV62" s="320" t="e">
        <f t="shared" ca="1" si="10"/>
        <v>#VALUE!</v>
      </c>
      <c r="AW62" s="320" t="e">
        <f t="shared" ca="1" si="11"/>
        <v>#DIV/0!</v>
      </c>
      <c r="AX62" s="374" t="e">
        <f t="shared" ca="1" si="12"/>
        <v>#DIV/0!</v>
      </c>
      <c r="AY62" s="291"/>
      <c r="AZ62" s="291"/>
      <c r="BA62" s="308">
        <f t="shared" ca="1" si="29"/>
        <v>0</v>
      </c>
    </row>
    <row r="63" spans="1:53" x14ac:dyDescent="0.35">
      <c r="A63" s="91" t="s">
        <v>18</v>
      </c>
      <c r="B63" s="110" t="s">
        <v>62</v>
      </c>
      <c r="C63" s="289" t="str">
        <f t="shared" ca="1" si="8"/>
        <v/>
      </c>
      <c r="D63" s="289" t="str">
        <f t="shared" ca="1" si="22"/>
        <v/>
      </c>
      <c r="E63" s="289" t="str">
        <f t="shared" ca="1" si="22"/>
        <v/>
      </c>
      <c r="F63" s="289" t="str">
        <f t="shared" ca="1" si="22"/>
        <v/>
      </c>
      <c r="G63" s="289" t="str">
        <f>IFERROR(VLOOKUP(B63,'1'!$C$3:$S$100,8,FALSE),"")</f>
        <v/>
      </c>
      <c r="H63" s="289" t="str">
        <f>IFERROR(VLOOKUP(B63,'2'!$C$3:$S$100,8,FALSE),"")</f>
        <v/>
      </c>
      <c r="I63" s="289" t="str">
        <f t="shared" ca="1" si="30"/>
        <v/>
      </c>
      <c r="J63" s="289" t="str">
        <f t="shared" ca="1" si="30"/>
        <v/>
      </c>
      <c r="K63" s="289" t="str">
        <f t="shared" ca="1" si="30"/>
        <v/>
      </c>
      <c r="L63" s="289" t="str">
        <f t="shared" ca="1" si="30"/>
        <v/>
      </c>
      <c r="M63" s="289" t="str">
        <f t="shared" ca="1" si="30"/>
        <v/>
      </c>
      <c r="N63" s="289" t="str">
        <f t="shared" ca="1" si="30"/>
        <v/>
      </c>
      <c r="O63" s="289" t="str">
        <f t="shared" ca="1" si="30"/>
        <v/>
      </c>
      <c r="P63" s="289" t="str">
        <f t="shared" ca="1" si="30"/>
        <v/>
      </c>
      <c r="Q63" s="289">
        <f t="shared" ca="1" si="30"/>
        <v>0</v>
      </c>
      <c r="R63" s="289">
        <f t="shared" ca="1" si="30"/>
        <v>0</v>
      </c>
      <c r="S63" s="289">
        <f t="shared" ca="1" si="31"/>
        <v>0</v>
      </c>
      <c r="T63" s="289">
        <f t="shared" ca="1" si="31"/>
        <v>0</v>
      </c>
      <c r="U63" s="289">
        <f t="shared" ca="1" si="31"/>
        <v>0</v>
      </c>
      <c r="V63" s="289">
        <f t="shared" ca="1" si="31"/>
        <v>0</v>
      </c>
      <c r="W63" s="289">
        <f t="shared" ca="1" si="31"/>
        <v>0</v>
      </c>
      <c r="X63" s="289">
        <f t="shared" ca="1" si="31"/>
        <v>0</v>
      </c>
      <c r="Y63" s="289">
        <f t="shared" ca="1" si="31"/>
        <v>0</v>
      </c>
      <c r="Z63" s="289">
        <f t="shared" ca="1" si="31"/>
        <v>0</v>
      </c>
      <c r="AA63" s="289">
        <f t="shared" ca="1" si="31"/>
        <v>0</v>
      </c>
      <c r="AB63" s="289">
        <f t="shared" ca="1" si="31"/>
        <v>0</v>
      </c>
      <c r="AC63" s="289">
        <f t="shared" ca="1" si="32"/>
        <v>0</v>
      </c>
      <c r="AD63" s="289">
        <f t="shared" ca="1" si="32"/>
        <v>0</v>
      </c>
      <c r="AE63" s="289">
        <f t="shared" ca="1" si="32"/>
        <v>0</v>
      </c>
      <c r="AF63" s="289">
        <f t="shared" ca="1" si="32"/>
        <v>0</v>
      </c>
      <c r="AG63" s="289">
        <f t="shared" ca="1" si="32"/>
        <v>0</v>
      </c>
      <c r="AH63" s="289">
        <f t="shared" ca="1" si="32"/>
        <v>0</v>
      </c>
      <c r="AI63" s="289">
        <f t="shared" ca="1" si="32"/>
        <v>0</v>
      </c>
      <c r="AJ63" s="289">
        <f t="shared" ca="1" si="32"/>
        <v>0</v>
      </c>
      <c r="AK63" s="289">
        <f t="shared" ca="1" si="32"/>
        <v>0</v>
      </c>
      <c r="AL63" s="289">
        <f t="shared" ca="1" si="32"/>
        <v>0</v>
      </c>
      <c r="AM63" s="289">
        <f t="shared" ca="1" si="32"/>
        <v>0</v>
      </c>
      <c r="AN63" s="289">
        <f t="shared" ca="1" si="32"/>
        <v>0</v>
      </c>
      <c r="AO63" s="289">
        <f t="shared" ca="1" si="32"/>
        <v>0</v>
      </c>
      <c r="AP63" s="289">
        <f t="shared" ca="1" si="32"/>
        <v>0</v>
      </c>
      <c r="AQ63" s="289">
        <f t="shared" ca="1" si="32"/>
        <v>0</v>
      </c>
      <c r="AR63" s="289">
        <f t="shared" ca="1" si="32"/>
        <v>0</v>
      </c>
      <c r="AS63" s="289">
        <f t="shared" ca="1" si="32"/>
        <v>0</v>
      </c>
      <c r="AT63" s="289">
        <f t="shared" ca="1" si="32"/>
        <v>0</v>
      </c>
      <c r="AU63" s="320">
        <f t="shared" ca="1" si="28"/>
        <v>0</v>
      </c>
      <c r="AV63" s="320" t="e">
        <f t="shared" ca="1" si="10"/>
        <v>#DIV/0!</v>
      </c>
      <c r="AW63" s="320" t="e">
        <f t="shared" ca="1" si="11"/>
        <v>#DIV/0!</v>
      </c>
      <c r="AX63" s="374" t="e">
        <f t="shared" ca="1" si="12"/>
        <v>#DIV/0!</v>
      </c>
      <c r="AY63" s="291"/>
      <c r="AZ63" s="291"/>
      <c r="BA63" s="308">
        <f t="shared" ca="1" si="29"/>
        <v>0</v>
      </c>
    </row>
    <row r="64" spans="1:53" x14ac:dyDescent="0.35">
      <c r="A64" s="99" t="s">
        <v>63</v>
      </c>
      <c r="B64" s="99" t="s">
        <v>64</v>
      </c>
      <c r="C64" s="289">
        <f t="shared" ca="1" si="8"/>
        <v>0</v>
      </c>
      <c r="D64" s="289">
        <f t="shared" ca="1" si="22"/>
        <v>0</v>
      </c>
      <c r="E64" s="289">
        <f t="shared" ca="1" si="22"/>
        <v>0</v>
      </c>
      <c r="F64" s="289">
        <f t="shared" ca="1" si="22"/>
        <v>0</v>
      </c>
      <c r="G64" s="289">
        <f>IFERROR(VLOOKUP(B64,'1'!$C$3:$S$100,8,FALSE),"")</f>
        <v>0</v>
      </c>
      <c r="H64" s="289">
        <f>IFERROR(VLOOKUP(B64,'2'!$C$3:$S$100,8,FALSE),"")</f>
        <v>0</v>
      </c>
      <c r="I64" s="289">
        <f t="shared" ca="1" si="30"/>
        <v>0</v>
      </c>
      <c r="J64" s="289">
        <f t="shared" ca="1" si="30"/>
        <v>0</v>
      </c>
      <c r="K64" s="289">
        <f t="shared" ca="1" si="30"/>
        <v>0</v>
      </c>
      <c r="L64" s="289">
        <f t="shared" ca="1" si="30"/>
        <v>0</v>
      </c>
      <c r="M64" s="289">
        <f t="shared" ca="1" si="30"/>
        <v>0</v>
      </c>
      <c r="N64" s="289">
        <f t="shared" ca="1" si="30"/>
        <v>0</v>
      </c>
      <c r="O64" s="289">
        <f t="shared" ca="1" si="30"/>
        <v>0</v>
      </c>
      <c r="P64" s="289">
        <f t="shared" ca="1" si="30"/>
        <v>0</v>
      </c>
      <c r="Q64" s="289">
        <f t="shared" ca="1" si="30"/>
        <v>0</v>
      </c>
      <c r="R64" s="289">
        <f t="shared" ca="1" si="30"/>
        <v>0</v>
      </c>
      <c r="S64" s="289">
        <f t="shared" ca="1" si="31"/>
        <v>0</v>
      </c>
      <c r="T64" s="289">
        <f t="shared" ca="1" si="31"/>
        <v>0</v>
      </c>
      <c r="U64" s="289">
        <f t="shared" ca="1" si="31"/>
        <v>0</v>
      </c>
      <c r="V64" s="289">
        <f t="shared" ca="1" si="31"/>
        <v>0</v>
      </c>
      <c r="W64" s="289">
        <f t="shared" ca="1" si="31"/>
        <v>0</v>
      </c>
      <c r="X64" s="289">
        <f t="shared" ca="1" si="31"/>
        <v>0</v>
      </c>
      <c r="Y64" s="289">
        <f t="shared" ca="1" si="31"/>
        <v>0</v>
      </c>
      <c r="Z64" s="289">
        <f t="shared" ca="1" si="31"/>
        <v>0</v>
      </c>
      <c r="AA64" s="289">
        <f t="shared" ca="1" si="31"/>
        <v>0</v>
      </c>
      <c r="AB64" s="289">
        <f t="shared" ca="1" si="31"/>
        <v>0</v>
      </c>
      <c r="AC64" s="289">
        <f t="shared" ca="1" si="32"/>
        <v>0</v>
      </c>
      <c r="AD64" s="289">
        <f t="shared" ca="1" si="32"/>
        <v>0</v>
      </c>
      <c r="AE64" s="289">
        <f t="shared" ca="1" si="32"/>
        <v>0</v>
      </c>
      <c r="AF64" s="289">
        <f t="shared" ca="1" si="32"/>
        <v>0</v>
      </c>
      <c r="AG64" s="289">
        <f t="shared" ca="1" si="32"/>
        <v>0</v>
      </c>
      <c r="AH64" s="289">
        <f t="shared" ca="1" si="32"/>
        <v>0</v>
      </c>
      <c r="AI64" s="289">
        <f t="shared" ca="1" si="32"/>
        <v>0</v>
      </c>
      <c r="AJ64" s="289">
        <f t="shared" ca="1" si="32"/>
        <v>0</v>
      </c>
      <c r="AK64" s="289">
        <f t="shared" ca="1" si="32"/>
        <v>0</v>
      </c>
      <c r="AL64" s="289">
        <f t="shared" ca="1" si="32"/>
        <v>0</v>
      </c>
      <c r="AM64" s="289">
        <f t="shared" ca="1" si="32"/>
        <v>0</v>
      </c>
      <c r="AN64" s="289">
        <f t="shared" ca="1" si="32"/>
        <v>0</v>
      </c>
      <c r="AO64" s="289">
        <f t="shared" ca="1" si="32"/>
        <v>0</v>
      </c>
      <c r="AP64" s="289">
        <f t="shared" ca="1" si="32"/>
        <v>0</v>
      </c>
      <c r="AQ64" s="289">
        <f t="shared" ca="1" si="32"/>
        <v>0</v>
      </c>
      <c r="AR64" s="289">
        <f t="shared" ca="1" si="32"/>
        <v>0</v>
      </c>
      <c r="AS64" s="289">
        <f t="shared" ca="1" si="32"/>
        <v>0</v>
      </c>
      <c r="AT64" s="289">
        <f t="shared" ca="1" si="32"/>
        <v>0</v>
      </c>
      <c r="AU64" s="320">
        <f t="shared" ca="1" si="28"/>
        <v>0</v>
      </c>
      <c r="AV64" s="320" t="e">
        <f t="shared" ca="1" si="10"/>
        <v>#DIV/0!</v>
      </c>
      <c r="AW64" s="320" t="e">
        <f t="shared" ca="1" si="11"/>
        <v>#DIV/0!</v>
      </c>
      <c r="AX64" s="374" t="e">
        <f t="shared" ca="1" si="12"/>
        <v>#DIV/0!</v>
      </c>
      <c r="AY64" s="291"/>
      <c r="AZ64" s="291"/>
      <c r="BA64" s="308">
        <f t="shared" ca="1" si="29"/>
        <v>0</v>
      </c>
    </row>
    <row r="65" spans="1:53" x14ac:dyDescent="0.35">
      <c r="A65" s="99" t="s">
        <v>63</v>
      </c>
      <c r="B65" s="99" t="s">
        <v>65</v>
      </c>
      <c r="C65" s="289">
        <f t="shared" ca="1" si="8"/>
        <v>0</v>
      </c>
      <c r="D65" s="289">
        <f t="shared" ca="1" si="22"/>
        <v>0</v>
      </c>
      <c r="E65" s="289">
        <f t="shared" ca="1" si="22"/>
        <v>0</v>
      </c>
      <c r="F65" s="289">
        <f t="shared" ca="1" si="22"/>
        <v>0</v>
      </c>
      <c r="G65" s="289">
        <f>IFERROR(VLOOKUP(B65,'1'!$C$3:$S$100,8,FALSE),"")</f>
        <v>0</v>
      </c>
      <c r="H65" s="289">
        <f>IFERROR(VLOOKUP(B65,'2'!$C$3:$S$100,8,FALSE),"")</f>
        <v>0</v>
      </c>
      <c r="I65" s="289">
        <f t="shared" ca="1" si="30"/>
        <v>0</v>
      </c>
      <c r="J65" s="289">
        <f t="shared" ca="1" si="30"/>
        <v>0</v>
      </c>
      <c r="K65" s="289">
        <f t="shared" ca="1" si="30"/>
        <v>0</v>
      </c>
      <c r="L65" s="289">
        <f t="shared" ca="1" si="30"/>
        <v>0</v>
      </c>
      <c r="M65" s="289">
        <f t="shared" ca="1" si="30"/>
        <v>0</v>
      </c>
      <c r="N65" s="289">
        <f t="shared" ca="1" si="30"/>
        <v>0</v>
      </c>
      <c r="O65" s="289">
        <f t="shared" ca="1" si="30"/>
        <v>0</v>
      </c>
      <c r="P65" s="289">
        <f t="shared" ca="1" si="30"/>
        <v>0</v>
      </c>
      <c r="Q65" s="289">
        <f t="shared" ca="1" si="30"/>
        <v>0</v>
      </c>
      <c r="R65" s="289">
        <f t="shared" ca="1" si="30"/>
        <v>0</v>
      </c>
      <c r="S65" s="289">
        <f t="shared" ca="1" si="31"/>
        <v>0</v>
      </c>
      <c r="T65" s="289">
        <f t="shared" ca="1" si="31"/>
        <v>0</v>
      </c>
      <c r="U65" s="289">
        <f t="shared" ca="1" si="31"/>
        <v>0</v>
      </c>
      <c r="V65" s="289">
        <f t="shared" ca="1" si="31"/>
        <v>0</v>
      </c>
      <c r="W65" s="289">
        <f t="shared" ca="1" si="31"/>
        <v>0</v>
      </c>
      <c r="X65" s="289">
        <f t="shared" ca="1" si="31"/>
        <v>0</v>
      </c>
      <c r="Y65" s="289">
        <f t="shared" ca="1" si="31"/>
        <v>0</v>
      </c>
      <c r="Z65" s="289">
        <f t="shared" ca="1" si="31"/>
        <v>0</v>
      </c>
      <c r="AA65" s="289">
        <f t="shared" ca="1" si="31"/>
        <v>0</v>
      </c>
      <c r="AB65" s="289">
        <f t="shared" ca="1" si="31"/>
        <v>0</v>
      </c>
      <c r="AC65" s="289">
        <f t="shared" ca="1" si="32"/>
        <v>0</v>
      </c>
      <c r="AD65" s="289">
        <f t="shared" ca="1" si="32"/>
        <v>0</v>
      </c>
      <c r="AE65" s="289">
        <f t="shared" ca="1" si="32"/>
        <v>0</v>
      </c>
      <c r="AF65" s="289">
        <f t="shared" ca="1" si="32"/>
        <v>0</v>
      </c>
      <c r="AG65" s="289">
        <f t="shared" ca="1" si="32"/>
        <v>0</v>
      </c>
      <c r="AH65" s="289">
        <f t="shared" ca="1" si="32"/>
        <v>0</v>
      </c>
      <c r="AI65" s="289">
        <f t="shared" ca="1" si="32"/>
        <v>0</v>
      </c>
      <c r="AJ65" s="289">
        <f t="shared" ca="1" si="32"/>
        <v>0</v>
      </c>
      <c r="AK65" s="289">
        <f t="shared" ca="1" si="32"/>
        <v>0</v>
      </c>
      <c r="AL65" s="289">
        <f t="shared" ca="1" si="32"/>
        <v>0</v>
      </c>
      <c r="AM65" s="289">
        <f t="shared" ca="1" si="32"/>
        <v>0</v>
      </c>
      <c r="AN65" s="289">
        <f t="shared" ca="1" si="32"/>
        <v>0</v>
      </c>
      <c r="AO65" s="289">
        <f t="shared" ca="1" si="32"/>
        <v>0</v>
      </c>
      <c r="AP65" s="289">
        <f t="shared" ca="1" si="32"/>
        <v>0</v>
      </c>
      <c r="AQ65" s="289">
        <f t="shared" ca="1" si="32"/>
        <v>0</v>
      </c>
      <c r="AR65" s="289">
        <f t="shared" ca="1" si="32"/>
        <v>0</v>
      </c>
      <c r="AS65" s="289">
        <f t="shared" ca="1" si="32"/>
        <v>0</v>
      </c>
      <c r="AT65" s="289">
        <f t="shared" ca="1" si="32"/>
        <v>0</v>
      </c>
      <c r="AU65" s="320">
        <f t="shared" ca="1" si="28"/>
        <v>0</v>
      </c>
      <c r="AV65" s="320" t="e">
        <f t="shared" ca="1" si="10"/>
        <v>#DIV/0!</v>
      </c>
      <c r="AW65" s="320" t="e">
        <f t="shared" ca="1" si="11"/>
        <v>#DIV/0!</v>
      </c>
      <c r="AX65" s="374" t="e">
        <f t="shared" ca="1" si="12"/>
        <v>#DIV/0!</v>
      </c>
      <c r="AY65" s="291"/>
      <c r="AZ65" s="291"/>
      <c r="BA65" s="308">
        <f t="shared" ca="1" si="29"/>
        <v>0</v>
      </c>
    </row>
    <row r="66" spans="1:53" x14ac:dyDescent="0.35">
      <c r="A66" s="99" t="s">
        <v>63</v>
      </c>
      <c r="B66" s="99" t="s">
        <v>66</v>
      </c>
      <c r="C66" s="289">
        <f t="shared" ca="1" si="8"/>
        <v>0</v>
      </c>
      <c r="D66" s="289">
        <f t="shared" ca="1" si="22"/>
        <v>0</v>
      </c>
      <c r="E66" s="289">
        <f t="shared" ca="1" si="22"/>
        <v>0</v>
      </c>
      <c r="F66" s="289">
        <f t="shared" ca="1" si="22"/>
        <v>0</v>
      </c>
      <c r="G66" s="289">
        <f>IFERROR(VLOOKUP(B66,'1'!$C$3:$S$100,8,FALSE),"")</f>
        <v>0</v>
      </c>
      <c r="H66" s="289">
        <f>IFERROR(VLOOKUP(B66,'2'!$C$3:$S$100,8,FALSE),"")</f>
        <v>0</v>
      </c>
      <c r="I66" s="289">
        <f t="shared" ca="1" si="30"/>
        <v>0</v>
      </c>
      <c r="J66" s="289">
        <f t="shared" ca="1" si="30"/>
        <v>0</v>
      </c>
      <c r="K66" s="289">
        <f t="shared" ca="1" si="30"/>
        <v>0</v>
      </c>
      <c r="L66" s="289">
        <f t="shared" ca="1" si="30"/>
        <v>0</v>
      </c>
      <c r="M66" s="289">
        <f t="shared" ca="1" si="30"/>
        <v>0</v>
      </c>
      <c r="N66" s="289">
        <f t="shared" ca="1" si="30"/>
        <v>0</v>
      </c>
      <c r="O66" s="289">
        <f t="shared" ca="1" si="30"/>
        <v>0</v>
      </c>
      <c r="P66" s="289">
        <f t="shared" ca="1" si="30"/>
        <v>0</v>
      </c>
      <c r="Q66" s="289">
        <f t="shared" ca="1" si="30"/>
        <v>0</v>
      </c>
      <c r="R66" s="289">
        <f t="shared" ca="1" si="30"/>
        <v>0</v>
      </c>
      <c r="S66" s="289">
        <f t="shared" ca="1" si="31"/>
        <v>0</v>
      </c>
      <c r="T66" s="289">
        <f t="shared" ca="1" si="31"/>
        <v>0</v>
      </c>
      <c r="U66" s="289">
        <f t="shared" ca="1" si="31"/>
        <v>0</v>
      </c>
      <c r="V66" s="289">
        <f t="shared" ca="1" si="31"/>
        <v>0</v>
      </c>
      <c r="W66" s="289">
        <f t="shared" ca="1" si="31"/>
        <v>0</v>
      </c>
      <c r="X66" s="289">
        <f t="shared" ca="1" si="31"/>
        <v>0</v>
      </c>
      <c r="Y66" s="289">
        <f t="shared" ca="1" si="31"/>
        <v>0</v>
      </c>
      <c r="Z66" s="289">
        <f t="shared" ca="1" si="31"/>
        <v>0</v>
      </c>
      <c r="AA66" s="289">
        <f t="shared" ca="1" si="31"/>
        <v>0</v>
      </c>
      <c r="AB66" s="289">
        <f t="shared" ca="1" si="31"/>
        <v>0</v>
      </c>
      <c r="AC66" s="289">
        <f t="shared" ca="1" si="32"/>
        <v>0</v>
      </c>
      <c r="AD66" s="289">
        <f t="shared" ca="1" si="32"/>
        <v>0</v>
      </c>
      <c r="AE66" s="289">
        <f t="shared" ca="1" si="32"/>
        <v>0</v>
      </c>
      <c r="AF66" s="289">
        <f t="shared" ca="1" si="32"/>
        <v>0</v>
      </c>
      <c r="AG66" s="289">
        <f t="shared" ca="1" si="32"/>
        <v>0</v>
      </c>
      <c r="AH66" s="289">
        <f t="shared" ca="1" si="32"/>
        <v>0</v>
      </c>
      <c r="AI66" s="289">
        <f t="shared" ca="1" si="32"/>
        <v>0</v>
      </c>
      <c r="AJ66" s="289">
        <f t="shared" ca="1" si="32"/>
        <v>0</v>
      </c>
      <c r="AK66" s="289">
        <f t="shared" ca="1" si="32"/>
        <v>0</v>
      </c>
      <c r="AL66" s="289">
        <f t="shared" ca="1" si="32"/>
        <v>0</v>
      </c>
      <c r="AM66" s="289">
        <f t="shared" ca="1" si="32"/>
        <v>0</v>
      </c>
      <c r="AN66" s="289">
        <f t="shared" ca="1" si="32"/>
        <v>0</v>
      </c>
      <c r="AO66" s="289">
        <f t="shared" ca="1" si="32"/>
        <v>0</v>
      </c>
      <c r="AP66" s="289">
        <f t="shared" ca="1" si="32"/>
        <v>0</v>
      </c>
      <c r="AQ66" s="289">
        <f t="shared" ca="1" si="32"/>
        <v>0</v>
      </c>
      <c r="AR66" s="289">
        <f t="shared" ca="1" si="32"/>
        <v>0</v>
      </c>
      <c r="AS66" s="289">
        <f t="shared" ca="1" si="32"/>
        <v>0</v>
      </c>
      <c r="AT66" s="289">
        <f t="shared" ca="1" si="32"/>
        <v>0</v>
      </c>
      <c r="AU66" s="320">
        <f t="shared" ca="1" si="28"/>
        <v>0</v>
      </c>
      <c r="AV66" s="320" t="e">
        <f t="shared" ca="1" si="10"/>
        <v>#DIV/0!</v>
      </c>
      <c r="AW66" s="320" t="e">
        <f t="shared" ca="1" si="11"/>
        <v>#DIV/0!</v>
      </c>
      <c r="AX66" s="374" t="e">
        <f t="shared" ca="1" si="12"/>
        <v>#DIV/0!</v>
      </c>
      <c r="AY66" s="291"/>
      <c r="AZ66" s="291"/>
      <c r="BA66" s="308">
        <f t="shared" ca="1" si="29"/>
        <v>0</v>
      </c>
    </row>
    <row r="67" spans="1:53" x14ac:dyDescent="0.35">
      <c r="A67" s="99" t="s">
        <v>63</v>
      </c>
      <c r="B67" s="99" t="s">
        <v>67</v>
      </c>
      <c r="C67" s="289">
        <f t="shared" ca="1" si="8"/>
        <v>0</v>
      </c>
      <c r="D67" s="289">
        <f t="shared" ca="1" si="22"/>
        <v>0</v>
      </c>
      <c r="E67" s="289">
        <f t="shared" ca="1" si="22"/>
        <v>0</v>
      </c>
      <c r="F67" s="289">
        <f t="shared" ca="1" si="22"/>
        <v>0</v>
      </c>
      <c r="G67" s="289">
        <f>IFERROR(VLOOKUP(B67,'1'!$C$3:$S$100,8,FALSE),"")</f>
        <v>0</v>
      </c>
      <c r="H67" s="289">
        <f>IFERROR(VLOOKUP(B67,'2'!$C$3:$S$100,8,FALSE),"")</f>
        <v>0</v>
      </c>
      <c r="I67" s="289">
        <f t="shared" ca="1" si="30"/>
        <v>0</v>
      </c>
      <c r="J67" s="289">
        <f t="shared" ca="1" si="30"/>
        <v>0</v>
      </c>
      <c r="K67" s="289">
        <f t="shared" ca="1" si="30"/>
        <v>0</v>
      </c>
      <c r="L67" s="289">
        <f t="shared" ca="1" si="30"/>
        <v>0</v>
      </c>
      <c r="M67" s="289">
        <f t="shared" ca="1" si="30"/>
        <v>0</v>
      </c>
      <c r="N67" s="289">
        <f t="shared" ca="1" si="30"/>
        <v>0</v>
      </c>
      <c r="O67" s="289" t="str">
        <f t="shared" ca="1" si="30"/>
        <v/>
      </c>
      <c r="P67" s="289">
        <f t="shared" ca="1" si="30"/>
        <v>0</v>
      </c>
      <c r="Q67" s="289">
        <f t="shared" ca="1" si="30"/>
        <v>0</v>
      </c>
      <c r="R67" s="289">
        <f t="shared" ca="1" si="30"/>
        <v>0</v>
      </c>
      <c r="S67" s="289">
        <f t="shared" ca="1" si="31"/>
        <v>0</v>
      </c>
      <c r="T67" s="289">
        <f t="shared" ca="1" si="31"/>
        <v>0</v>
      </c>
      <c r="U67" s="289">
        <f t="shared" ca="1" si="31"/>
        <v>0</v>
      </c>
      <c r="V67" s="289">
        <f t="shared" ca="1" si="31"/>
        <v>0</v>
      </c>
      <c r="W67" s="289">
        <f t="shared" ca="1" si="31"/>
        <v>0</v>
      </c>
      <c r="X67" s="289">
        <f t="shared" ca="1" si="31"/>
        <v>0</v>
      </c>
      <c r="Y67" s="289">
        <f t="shared" ca="1" si="31"/>
        <v>0</v>
      </c>
      <c r="Z67" s="289">
        <f t="shared" ca="1" si="31"/>
        <v>0</v>
      </c>
      <c r="AA67" s="289">
        <f t="shared" ca="1" si="31"/>
        <v>0</v>
      </c>
      <c r="AB67" s="289">
        <f t="shared" ca="1" si="31"/>
        <v>0</v>
      </c>
      <c r="AC67" s="289">
        <f t="shared" ca="1" si="32"/>
        <v>0</v>
      </c>
      <c r="AD67" s="289">
        <f t="shared" ca="1" si="32"/>
        <v>0</v>
      </c>
      <c r="AE67" s="289">
        <f t="shared" ca="1" si="32"/>
        <v>0</v>
      </c>
      <c r="AF67" s="289">
        <f t="shared" ca="1" si="32"/>
        <v>0</v>
      </c>
      <c r="AG67" s="289">
        <f t="shared" ca="1" si="32"/>
        <v>0</v>
      </c>
      <c r="AH67" s="289">
        <f t="shared" ca="1" si="32"/>
        <v>0</v>
      </c>
      <c r="AI67" s="289">
        <f t="shared" ca="1" si="32"/>
        <v>0</v>
      </c>
      <c r="AJ67" s="289">
        <f t="shared" ca="1" si="32"/>
        <v>0</v>
      </c>
      <c r="AK67" s="289">
        <f t="shared" ca="1" si="32"/>
        <v>0</v>
      </c>
      <c r="AL67" s="289">
        <f t="shared" ca="1" si="32"/>
        <v>0</v>
      </c>
      <c r="AM67" s="289">
        <f t="shared" ca="1" si="32"/>
        <v>0</v>
      </c>
      <c r="AN67" s="289">
        <f t="shared" ca="1" si="32"/>
        <v>0</v>
      </c>
      <c r="AO67" s="289">
        <f t="shared" ca="1" si="32"/>
        <v>0</v>
      </c>
      <c r="AP67" s="289">
        <f t="shared" ca="1" si="32"/>
        <v>0</v>
      </c>
      <c r="AQ67" s="289">
        <f t="shared" ca="1" si="32"/>
        <v>0</v>
      </c>
      <c r="AR67" s="289">
        <f t="shared" ca="1" si="32"/>
        <v>0</v>
      </c>
      <c r="AS67" s="289">
        <f t="shared" ca="1" si="32"/>
        <v>0</v>
      </c>
      <c r="AT67" s="289">
        <f t="shared" ca="1" si="32"/>
        <v>0</v>
      </c>
      <c r="AU67" s="320">
        <f t="shared" ca="1" si="28"/>
        <v>0</v>
      </c>
      <c r="AV67" s="320" t="e">
        <f t="shared" ca="1" si="10"/>
        <v>#DIV/0!</v>
      </c>
      <c r="AW67" s="320" t="e">
        <f t="shared" ca="1" si="11"/>
        <v>#DIV/0!</v>
      </c>
      <c r="AX67" s="374" t="e">
        <f t="shared" ca="1" si="12"/>
        <v>#DIV/0!</v>
      </c>
      <c r="AY67" s="291"/>
      <c r="AZ67" s="291"/>
      <c r="BA67" s="308">
        <f t="shared" ca="1" si="29"/>
        <v>0</v>
      </c>
    </row>
    <row r="68" spans="1:53" x14ac:dyDescent="0.35">
      <c r="A68" s="99" t="s">
        <v>63</v>
      </c>
      <c r="B68" s="99" t="s">
        <v>68</v>
      </c>
      <c r="C68" s="289">
        <f t="shared" ca="1" si="8"/>
        <v>0</v>
      </c>
      <c r="D68" s="289">
        <f t="shared" ca="1" si="22"/>
        <v>0</v>
      </c>
      <c r="E68" s="289">
        <f t="shared" ca="1" si="22"/>
        <v>0</v>
      </c>
      <c r="F68" s="289">
        <f t="shared" ca="1" si="22"/>
        <v>0</v>
      </c>
      <c r="G68" s="289">
        <f>IFERROR(VLOOKUP(B68,'1'!$C$3:$S$100,8,FALSE),"")</f>
        <v>0</v>
      </c>
      <c r="H68" s="289">
        <f>IFERROR(VLOOKUP(B68,'2'!$C$3:$S$100,8,FALSE),"")</f>
        <v>0</v>
      </c>
      <c r="I68" s="289">
        <f t="shared" ca="1" si="30"/>
        <v>0</v>
      </c>
      <c r="J68" s="289">
        <f t="shared" ca="1" si="30"/>
        <v>0</v>
      </c>
      <c r="K68" s="289">
        <f t="shared" ca="1" si="30"/>
        <v>0</v>
      </c>
      <c r="L68" s="289">
        <f t="shared" ca="1" si="30"/>
        <v>0</v>
      </c>
      <c r="M68" s="289">
        <f t="shared" ca="1" si="30"/>
        <v>0</v>
      </c>
      <c r="N68" s="289">
        <f t="shared" ca="1" si="30"/>
        <v>0</v>
      </c>
      <c r="O68" s="289">
        <f t="shared" ca="1" si="30"/>
        <v>0</v>
      </c>
      <c r="P68" s="289">
        <f t="shared" ca="1" si="30"/>
        <v>0</v>
      </c>
      <c r="Q68" s="289">
        <f t="shared" ca="1" si="30"/>
        <v>0</v>
      </c>
      <c r="R68" s="289">
        <f t="shared" ca="1" si="30"/>
        <v>0</v>
      </c>
      <c r="S68" s="289">
        <f t="shared" ca="1" si="31"/>
        <v>0</v>
      </c>
      <c r="T68" s="289">
        <f t="shared" ca="1" si="31"/>
        <v>0</v>
      </c>
      <c r="U68" s="289">
        <f t="shared" ca="1" si="31"/>
        <v>0</v>
      </c>
      <c r="V68" s="289">
        <f t="shared" ca="1" si="31"/>
        <v>0</v>
      </c>
      <c r="W68" s="289">
        <f t="shared" ca="1" si="31"/>
        <v>0</v>
      </c>
      <c r="X68" s="289">
        <f t="shared" ca="1" si="31"/>
        <v>0</v>
      </c>
      <c r="Y68" s="289">
        <f t="shared" ca="1" si="31"/>
        <v>0</v>
      </c>
      <c r="Z68" s="289">
        <f t="shared" ca="1" si="31"/>
        <v>0</v>
      </c>
      <c r="AA68" s="289">
        <f t="shared" ca="1" si="31"/>
        <v>0</v>
      </c>
      <c r="AB68" s="289">
        <f t="shared" ca="1" si="31"/>
        <v>0</v>
      </c>
      <c r="AC68" s="289">
        <f t="shared" ca="1" si="32"/>
        <v>0</v>
      </c>
      <c r="AD68" s="289">
        <f t="shared" ca="1" si="32"/>
        <v>0</v>
      </c>
      <c r="AE68" s="289">
        <f t="shared" ca="1" si="32"/>
        <v>0</v>
      </c>
      <c r="AF68" s="289">
        <f t="shared" ca="1" si="32"/>
        <v>0</v>
      </c>
      <c r="AG68" s="289">
        <f t="shared" ca="1" si="32"/>
        <v>0</v>
      </c>
      <c r="AH68" s="289">
        <f t="shared" ca="1" si="32"/>
        <v>0</v>
      </c>
      <c r="AI68" s="289">
        <f t="shared" ca="1" si="32"/>
        <v>0</v>
      </c>
      <c r="AJ68" s="289">
        <f t="shared" ca="1" si="32"/>
        <v>0</v>
      </c>
      <c r="AK68" s="289">
        <f t="shared" ca="1" si="32"/>
        <v>0</v>
      </c>
      <c r="AL68" s="289">
        <f t="shared" ca="1" si="32"/>
        <v>0</v>
      </c>
      <c r="AM68" s="289">
        <f t="shared" ca="1" si="32"/>
        <v>0</v>
      </c>
      <c r="AN68" s="289">
        <f t="shared" ca="1" si="32"/>
        <v>0</v>
      </c>
      <c r="AO68" s="289">
        <f t="shared" ca="1" si="32"/>
        <v>0</v>
      </c>
      <c r="AP68" s="289">
        <f t="shared" ca="1" si="32"/>
        <v>0</v>
      </c>
      <c r="AQ68" s="289">
        <f t="shared" ca="1" si="32"/>
        <v>0</v>
      </c>
      <c r="AR68" s="289">
        <f t="shared" ca="1" si="32"/>
        <v>0</v>
      </c>
      <c r="AS68" s="289">
        <f t="shared" ca="1" si="32"/>
        <v>0</v>
      </c>
      <c r="AT68" s="289">
        <f t="shared" ca="1" si="32"/>
        <v>0</v>
      </c>
      <c r="AU68" s="320">
        <f t="shared" ca="1" si="28"/>
        <v>0</v>
      </c>
      <c r="AV68" s="320" t="e">
        <f t="shared" ca="1" si="10"/>
        <v>#DIV/0!</v>
      </c>
      <c r="AW68" s="320" t="e">
        <f t="shared" ca="1" si="11"/>
        <v>#DIV/0!</v>
      </c>
      <c r="AX68" s="374" t="e">
        <f t="shared" ca="1" si="12"/>
        <v>#DIV/0!</v>
      </c>
      <c r="AY68" s="291"/>
      <c r="AZ68" s="291"/>
      <c r="BA68" s="308">
        <f t="shared" ca="1" si="29"/>
        <v>0</v>
      </c>
    </row>
    <row r="69" spans="1:53" x14ac:dyDescent="0.35">
      <c r="A69" s="99" t="s">
        <v>63</v>
      </c>
      <c r="B69" s="112" t="s">
        <v>69</v>
      </c>
      <c r="C69" s="289">
        <f t="shared" ca="1" si="8"/>
        <v>0</v>
      </c>
      <c r="D69" s="289">
        <f t="shared" ca="1" si="22"/>
        <v>0</v>
      </c>
      <c r="E69" s="289">
        <f t="shared" ca="1" si="22"/>
        <v>0</v>
      </c>
      <c r="F69" s="289">
        <f t="shared" ca="1" si="22"/>
        <v>0</v>
      </c>
      <c r="G69" s="289">
        <f>IFERROR(VLOOKUP(B69,'1'!$C$3:$S$100,8,FALSE),"")</f>
        <v>0</v>
      </c>
      <c r="H69" s="289">
        <f>IFERROR(VLOOKUP(B69,'2'!$C$3:$S$100,8,FALSE),"")</f>
        <v>0</v>
      </c>
      <c r="I69" s="289">
        <f t="shared" ca="1" si="30"/>
        <v>0</v>
      </c>
      <c r="J69" s="289">
        <f t="shared" ca="1" si="30"/>
        <v>0</v>
      </c>
      <c r="K69" s="289">
        <f t="shared" ca="1" si="30"/>
        <v>0</v>
      </c>
      <c r="L69" s="289">
        <f t="shared" ca="1" si="30"/>
        <v>0</v>
      </c>
      <c r="M69" s="289">
        <f t="shared" ca="1" si="30"/>
        <v>0</v>
      </c>
      <c r="N69" s="289">
        <f t="shared" ca="1" si="30"/>
        <v>0</v>
      </c>
      <c r="O69" s="289">
        <f t="shared" ca="1" si="30"/>
        <v>0</v>
      </c>
      <c r="P69" s="289">
        <f t="shared" ca="1" si="30"/>
        <v>0</v>
      </c>
      <c r="Q69" s="289">
        <f t="shared" ca="1" si="30"/>
        <v>0</v>
      </c>
      <c r="R69" s="289">
        <f t="shared" ca="1" si="30"/>
        <v>0</v>
      </c>
      <c r="S69" s="289">
        <f t="shared" ca="1" si="31"/>
        <v>0</v>
      </c>
      <c r="T69" s="289">
        <f t="shared" ca="1" si="31"/>
        <v>0</v>
      </c>
      <c r="U69" s="289">
        <f t="shared" ca="1" si="31"/>
        <v>0</v>
      </c>
      <c r="V69" s="289">
        <f t="shared" ca="1" si="31"/>
        <v>0</v>
      </c>
      <c r="W69" s="289">
        <f t="shared" ca="1" si="31"/>
        <v>0</v>
      </c>
      <c r="X69" s="289">
        <f t="shared" ca="1" si="31"/>
        <v>0</v>
      </c>
      <c r="Y69" s="289">
        <f t="shared" ca="1" si="31"/>
        <v>0</v>
      </c>
      <c r="Z69" s="289">
        <f t="shared" ca="1" si="31"/>
        <v>0</v>
      </c>
      <c r="AA69" s="289">
        <f t="shared" ca="1" si="31"/>
        <v>0</v>
      </c>
      <c r="AB69" s="289">
        <f t="shared" ca="1" si="31"/>
        <v>0</v>
      </c>
      <c r="AC69" s="289">
        <f t="shared" ca="1" si="32"/>
        <v>0</v>
      </c>
      <c r="AD69" s="289">
        <f t="shared" ca="1" si="32"/>
        <v>0</v>
      </c>
      <c r="AE69" s="289">
        <f t="shared" ca="1" si="32"/>
        <v>0</v>
      </c>
      <c r="AF69" s="289">
        <f t="shared" ca="1" si="32"/>
        <v>0</v>
      </c>
      <c r="AG69" s="289">
        <f t="shared" ca="1" si="32"/>
        <v>0</v>
      </c>
      <c r="AH69" s="289">
        <f t="shared" ca="1" si="32"/>
        <v>0</v>
      </c>
      <c r="AI69" s="289">
        <f t="shared" ca="1" si="32"/>
        <v>0</v>
      </c>
      <c r="AJ69" s="289">
        <f t="shared" ca="1" si="32"/>
        <v>0</v>
      </c>
      <c r="AK69" s="289">
        <f t="shared" ca="1" si="32"/>
        <v>0</v>
      </c>
      <c r="AL69" s="289">
        <f t="shared" ca="1" si="32"/>
        <v>0</v>
      </c>
      <c r="AM69" s="289">
        <f t="shared" ca="1" si="32"/>
        <v>0</v>
      </c>
      <c r="AN69" s="289">
        <f t="shared" ca="1" si="32"/>
        <v>0</v>
      </c>
      <c r="AO69" s="289">
        <f t="shared" ca="1" si="32"/>
        <v>0</v>
      </c>
      <c r="AP69" s="289">
        <f t="shared" ca="1" si="32"/>
        <v>0</v>
      </c>
      <c r="AQ69" s="289">
        <f t="shared" ca="1" si="32"/>
        <v>0</v>
      </c>
      <c r="AR69" s="289">
        <f t="shared" ca="1" si="32"/>
        <v>0</v>
      </c>
      <c r="AS69" s="289">
        <f t="shared" ca="1" si="32"/>
        <v>0</v>
      </c>
      <c r="AT69" s="289">
        <f t="shared" ca="1" si="32"/>
        <v>0</v>
      </c>
      <c r="AU69" s="320">
        <f t="shared" ca="1" si="28"/>
        <v>0</v>
      </c>
      <c r="AV69" s="320" t="e">
        <f t="shared" ca="1" si="10"/>
        <v>#DIV/0!</v>
      </c>
      <c r="AW69" s="320" t="e">
        <f t="shared" ca="1" si="11"/>
        <v>#DIV/0!</v>
      </c>
      <c r="AX69" s="374" t="e">
        <f t="shared" ref="AW69:AX76" ca="1" si="33">AT69/AH69-1</f>
        <v>#DIV/0!</v>
      </c>
      <c r="AY69" s="291"/>
      <c r="AZ69" s="291"/>
      <c r="BA69" s="308">
        <f t="shared" ca="1" si="29"/>
        <v>0</v>
      </c>
    </row>
    <row r="70" spans="1:53" x14ac:dyDescent="0.35">
      <c r="A70" s="91" t="s">
        <v>21</v>
      </c>
      <c r="B70" s="91" t="s">
        <v>70</v>
      </c>
      <c r="C70" s="289">
        <f t="shared" ca="1" si="8"/>
        <v>0</v>
      </c>
      <c r="D70" s="289">
        <f t="shared" ca="1" si="22"/>
        <v>0</v>
      </c>
      <c r="E70" s="289">
        <f t="shared" ca="1" si="22"/>
        <v>0</v>
      </c>
      <c r="F70" s="289">
        <f t="shared" ca="1" si="22"/>
        <v>0</v>
      </c>
      <c r="G70" s="289">
        <f>IFERROR(VLOOKUP(B70,'1'!$C$3:$S$100,8,FALSE),"")</f>
        <v>0</v>
      </c>
      <c r="H70" s="289">
        <f>IFERROR(VLOOKUP(B70,'2'!$C$3:$S$100,8,FALSE),"")</f>
        <v>0</v>
      </c>
      <c r="I70" s="289">
        <f t="shared" ref="I70:R75" ca="1" si="34">IFERROR(VLOOKUP($B70,INDIRECT("'" &amp; I$2 &amp; "'!$C$3:$R$100"),8,FALSE),"")</f>
        <v>0</v>
      </c>
      <c r="J70" s="289">
        <f t="shared" ca="1" si="34"/>
        <v>0</v>
      </c>
      <c r="K70" s="289">
        <f t="shared" ca="1" si="34"/>
        <v>0</v>
      </c>
      <c r="L70" s="289">
        <f t="shared" ca="1" si="34"/>
        <v>0</v>
      </c>
      <c r="M70" s="289">
        <f t="shared" ca="1" si="34"/>
        <v>0</v>
      </c>
      <c r="N70" s="289">
        <f t="shared" ca="1" si="34"/>
        <v>0</v>
      </c>
      <c r="O70" s="289">
        <f t="shared" ca="1" si="34"/>
        <v>0</v>
      </c>
      <c r="P70" s="289">
        <f t="shared" ca="1" si="34"/>
        <v>0</v>
      </c>
      <c r="Q70" s="289">
        <f t="shared" ca="1" si="34"/>
        <v>0</v>
      </c>
      <c r="R70" s="289">
        <f t="shared" ca="1" si="34"/>
        <v>0</v>
      </c>
      <c r="S70" s="289">
        <f t="shared" ref="S70:AB75" ca="1" si="35">IFERROR(VLOOKUP($B70,INDIRECT("'" &amp; S$2 &amp; "'!$C$3:$R$100"),8,FALSE),"")</f>
        <v>0</v>
      </c>
      <c r="T70" s="289">
        <f t="shared" ca="1" si="35"/>
        <v>0</v>
      </c>
      <c r="U70" s="289">
        <f t="shared" ca="1" si="35"/>
        <v>0</v>
      </c>
      <c r="V70" s="289">
        <f t="shared" ca="1" si="35"/>
        <v>0</v>
      </c>
      <c r="W70" s="289">
        <f t="shared" ca="1" si="35"/>
        <v>0</v>
      </c>
      <c r="X70" s="289">
        <f t="shared" ca="1" si="35"/>
        <v>0</v>
      </c>
      <c r="Y70" s="289">
        <f t="shared" ca="1" si="35"/>
        <v>0</v>
      </c>
      <c r="Z70" s="289">
        <f t="shared" ca="1" si="35"/>
        <v>0</v>
      </c>
      <c r="AA70" s="289">
        <f t="shared" ca="1" si="35"/>
        <v>0</v>
      </c>
      <c r="AB70" s="289">
        <f t="shared" ca="1" si="35"/>
        <v>0</v>
      </c>
      <c r="AC70" s="289">
        <f t="shared" ref="AC70:AT75" ca="1" si="36">IFERROR(VLOOKUP($B70,INDIRECT("'" &amp; AC$2 &amp; "'!$C$3:$R$100"),8,FALSE),"")</f>
        <v>0</v>
      </c>
      <c r="AD70" s="289">
        <f t="shared" ca="1" si="36"/>
        <v>0</v>
      </c>
      <c r="AE70" s="289">
        <f t="shared" ca="1" si="36"/>
        <v>0</v>
      </c>
      <c r="AF70" s="289">
        <f t="shared" ca="1" si="36"/>
        <v>0</v>
      </c>
      <c r="AG70" s="289">
        <f t="shared" ca="1" si="36"/>
        <v>0</v>
      </c>
      <c r="AH70" s="289">
        <f t="shared" ca="1" si="36"/>
        <v>0</v>
      </c>
      <c r="AI70" s="289">
        <f t="shared" ca="1" si="36"/>
        <v>0</v>
      </c>
      <c r="AJ70" s="289">
        <f t="shared" ca="1" si="36"/>
        <v>0</v>
      </c>
      <c r="AK70" s="289">
        <f t="shared" ca="1" si="36"/>
        <v>0</v>
      </c>
      <c r="AL70" s="289">
        <f t="shared" ca="1" si="36"/>
        <v>0</v>
      </c>
      <c r="AM70" s="289">
        <f t="shared" ca="1" si="36"/>
        <v>0</v>
      </c>
      <c r="AN70" s="289">
        <f t="shared" ca="1" si="36"/>
        <v>0</v>
      </c>
      <c r="AO70" s="289">
        <f t="shared" ca="1" si="36"/>
        <v>0</v>
      </c>
      <c r="AP70" s="289">
        <f t="shared" ca="1" si="36"/>
        <v>0</v>
      </c>
      <c r="AQ70" s="289">
        <f t="shared" ca="1" si="36"/>
        <v>0</v>
      </c>
      <c r="AR70" s="289">
        <f t="shared" ca="1" si="36"/>
        <v>0</v>
      </c>
      <c r="AS70" s="289">
        <f t="shared" ca="1" si="36"/>
        <v>0</v>
      </c>
      <c r="AT70" s="289">
        <f t="shared" ca="1" si="36"/>
        <v>0</v>
      </c>
      <c r="AU70" s="320">
        <f t="shared" ca="1" si="28"/>
        <v>0</v>
      </c>
      <c r="AV70" s="320" t="e">
        <f t="shared" ca="1" si="10"/>
        <v>#DIV/0!</v>
      </c>
      <c r="AW70" s="320" t="e">
        <f t="shared" ca="1" si="11"/>
        <v>#DIV/0!</v>
      </c>
      <c r="AX70" s="374" t="e">
        <f t="shared" ca="1" si="33"/>
        <v>#DIV/0!</v>
      </c>
      <c r="AY70" s="291"/>
      <c r="AZ70" s="291"/>
      <c r="BA70" s="308">
        <f t="shared" ca="1" si="29"/>
        <v>0</v>
      </c>
    </row>
    <row r="71" spans="1:53" x14ac:dyDescent="0.35">
      <c r="A71" s="91" t="s">
        <v>21</v>
      </c>
      <c r="B71" s="91" t="s">
        <v>71</v>
      </c>
      <c r="C71" s="289">
        <f t="shared" ca="1" si="8"/>
        <v>0</v>
      </c>
      <c r="D71" s="289">
        <f t="shared" ca="1" si="22"/>
        <v>0</v>
      </c>
      <c r="E71" s="289">
        <f t="shared" ca="1" si="22"/>
        <v>0</v>
      </c>
      <c r="F71" s="289">
        <f t="shared" ca="1" si="22"/>
        <v>0</v>
      </c>
      <c r="G71" s="289">
        <f>IFERROR(VLOOKUP(B71,'1'!$C$3:$S$100,8,FALSE),"")</f>
        <v>0</v>
      </c>
      <c r="H71" s="289">
        <f>IFERROR(VLOOKUP(B71,'2'!$C$3:$S$100,8,FALSE),"")</f>
        <v>0</v>
      </c>
      <c r="I71" s="289">
        <f t="shared" ca="1" si="34"/>
        <v>0</v>
      </c>
      <c r="J71" s="289">
        <f t="shared" ca="1" si="34"/>
        <v>0</v>
      </c>
      <c r="K71" s="289">
        <f t="shared" ca="1" si="34"/>
        <v>0</v>
      </c>
      <c r="L71" s="289">
        <f t="shared" ca="1" si="34"/>
        <v>0</v>
      </c>
      <c r="M71" s="289">
        <f t="shared" ca="1" si="34"/>
        <v>0</v>
      </c>
      <c r="N71" s="289">
        <f t="shared" ca="1" si="34"/>
        <v>0</v>
      </c>
      <c r="O71" s="289">
        <f t="shared" ca="1" si="34"/>
        <v>0</v>
      </c>
      <c r="P71" s="289">
        <f t="shared" ca="1" si="34"/>
        <v>0</v>
      </c>
      <c r="Q71" s="289">
        <f t="shared" ca="1" si="34"/>
        <v>0</v>
      </c>
      <c r="R71" s="289">
        <f t="shared" ca="1" si="34"/>
        <v>0</v>
      </c>
      <c r="S71" s="289">
        <f t="shared" ca="1" si="35"/>
        <v>0</v>
      </c>
      <c r="T71" s="289">
        <f t="shared" ca="1" si="35"/>
        <v>0</v>
      </c>
      <c r="U71" s="289">
        <f t="shared" ca="1" si="35"/>
        <v>0</v>
      </c>
      <c r="V71" s="289">
        <f t="shared" ca="1" si="35"/>
        <v>0</v>
      </c>
      <c r="W71" s="289">
        <f t="shared" ca="1" si="35"/>
        <v>0</v>
      </c>
      <c r="X71" s="289">
        <f t="shared" ca="1" si="35"/>
        <v>0</v>
      </c>
      <c r="Y71" s="289">
        <f t="shared" ca="1" si="35"/>
        <v>0</v>
      </c>
      <c r="Z71" s="289">
        <f t="shared" ca="1" si="35"/>
        <v>0</v>
      </c>
      <c r="AA71" s="289">
        <f t="shared" ca="1" si="35"/>
        <v>0</v>
      </c>
      <c r="AB71" s="289">
        <f t="shared" ca="1" si="35"/>
        <v>0</v>
      </c>
      <c r="AC71" s="289">
        <f t="shared" ca="1" si="36"/>
        <v>0</v>
      </c>
      <c r="AD71" s="289">
        <f t="shared" ca="1" si="36"/>
        <v>0</v>
      </c>
      <c r="AE71" s="289">
        <f t="shared" ca="1" si="36"/>
        <v>0</v>
      </c>
      <c r="AF71" s="289">
        <f t="shared" ca="1" si="36"/>
        <v>0</v>
      </c>
      <c r="AG71" s="289">
        <f t="shared" ca="1" si="36"/>
        <v>0</v>
      </c>
      <c r="AH71" s="289">
        <f t="shared" ca="1" si="36"/>
        <v>0</v>
      </c>
      <c r="AI71" s="289">
        <f t="shared" ca="1" si="36"/>
        <v>0</v>
      </c>
      <c r="AJ71" s="289">
        <f t="shared" ca="1" si="36"/>
        <v>0</v>
      </c>
      <c r="AK71" s="289">
        <f t="shared" ca="1" si="36"/>
        <v>0</v>
      </c>
      <c r="AL71" s="289">
        <f t="shared" ca="1" si="36"/>
        <v>0</v>
      </c>
      <c r="AM71" s="289">
        <f t="shared" ca="1" si="36"/>
        <v>0</v>
      </c>
      <c r="AN71" s="289">
        <f t="shared" ca="1" si="36"/>
        <v>0</v>
      </c>
      <c r="AO71" s="289">
        <f t="shared" ca="1" si="36"/>
        <v>0</v>
      </c>
      <c r="AP71" s="289">
        <f t="shared" ca="1" si="36"/>
        <v>0</v>
      </c>
      <c r="AQ71" s="289">
        <f t="shared" ca="1" si="36"/>
        <v>0</v>
      </c>
      <c r="AR71" s="289">
        <f t="shared" ca="1" si="36"/>
        <v>0</v>
      </c>
      <c r="AS71" s="289">
        <f t="shared" ca="1" si="36"/>
        <v>0</v>
      </c>
      <c r="AT71" s="289">
        <f t="shared" ca="1" si="36"/>
        <v>0</v>
      </c>
      <c r="AU71" s="320">
        <f t="shared" ca="1" si="28"/>
        <v>0</v>
      </c>
      <c r="AV71" s="320" t="e">
        <f t="shared" ca="1" si="10"/>
        <v>#DIV/0!</v>
      </c>
      <c r="AW71" s="320" t="e">
        <f t="shared" ca="1" si="11"/>
        <v>#DIV/0!</v>
      </c>
      <c r="AX71" s="374" t="e">
        <f t="shared" ca="1" si="33"/>
        <v>#DIV/0!</v>
      </c>
      <c r="AY71" s="291"/>
      <c r="AZ71" s="291"/>
      <c r="BA71" s="308">
        <f t="shared" ca="1" si="29"/>
        <v>0</v>
      </c>
    </row>
    <row r="72" spans="1:53" x14ac:dyDescent="0.35">
      <c r="A72" s="91" t="s">
        <v>21</v>
      </c>
      <c r="B72" s="91" t="s">
        <v>72</v>
      </c>
      <c r="C72" s="289">
        <f t="shared" ca="1" si="8"/>
        <v>0</v>
      </c>
      <c r="D72" s="289">
        <f t="shared" ca="1" si="22"/>
        <v>0</v>
      </c>
      <c r="E72" s="289">
        <f t="shared" ca="1" si="22"/>
        <v>0</v>
      </c>
      <c r="F72" s="289">
        <f t="shared" ca="1" si="22"/>
        <v>0</v>
      </c>
      <c r="G72" s="289">
        <f>IFERROR(VLOOKUP(B72,'1'!$C$3:$S$100,8,FALSE),"")</f>
        <v>0</v>
      </c>
      <c r="H72" s="289">
        <f>IFERROR(VLOOKUP(B72,'2'!$C$3:$S$100,8,FALSE),"")</f>
        <v>0</v>
      </c>
      <c r="I72" s="289">
        <f t="shared" ca="1" si="34"/>
        <v>0</v>
      </c>
      <c r="J72" s="289">
        <f t="shared" ca="1" si="34"/>
        <v>0</v>
      </c>
      <c r="K72" s="289">
        <f t="shared" ca="1" si="34"/>
        <v>0</v>
      </c>
      <c r="L72" s="289">
        <f t="shared" ca="1" si="34"/>
        <v>0</v>
      </c>
      <c r="M72" s="289">
        <f t="shared" ca="1" si="34"/>
        <v>0</v>
      </c>
      <c r="N72" s="289">
        <f t="shared" ca="1" si="34"/>
        <v>0</v>
      </c>
      <c r="O72" s="289">
        <f t="shared" ca="1" si="34"/>
        <v>0</v>
      </c>
      <c r="P72" s="289">
        <f t="shared" ca="1" si="34"/>
        <v>0</v>
      </c>
      <c r="Q72" s="289">
        <f t="shared" ca="1" si="34"/>
        <v>0</v>
      </c>
      <c r="R72" s="289">
        <f t="shared" ca="1" si="34"/>
        <v>0</v>
      </c>
      <c r="S72" s="289">
        <f t="shared" ca="1" si="35"/>
        <v>0</v>
      </c>
      <c r="T72" s="289">
        <f t="shared" ca="1" si="35"/>
        <v>0</v>
      </c>
      <c r="U72" s="289">
        <f t="shared" ca="1" si="35"/>
        <v>0</v>
      </c>
      <c r="V72" s="289">
        <f t="shared" ca="1" si="35"/>
        <v>0</v>
      </c>
      <c r="W72" s="289">
        <f t="shared" ca="1" si="35"/>
        <v>0</v>
      </c>
      <c r="X72" s="289">
        <f t="shared" ca="1" si="35"/>
        <v>0</v>
      </c>
      <c r="Y72" s="289">
        <f t="shared" ca="1" si="35"/>
        <v>0</v>
      </c>
      <c r="Z72" s="289">
        <f t="shared" ca="1" si="35"/>
        <v>0</v>
      </c>
      <c r="AA72" s="289">
        <f t="shared" ca="1" si="35"/>
        <v>0</v>
      </c>
      <c r="AB72" s="289">
        <f t="shared" ca="1" si="35"/>
        <v>0</v>
      </c>
      <c r="AC72" s="289">
        <f t="shared" ca="1" si="36"/>
        <v>0</v>
      </c>
      <c r="AD72" s="289">
        <f t="shared" ca="1" si="36"/>
        <v>0</v>
      </c>
      <c r="AE72" s="289">
        <f t="shared" ca="1" si="36"/>
        <v>0</v>
      </c>
      <c r="AF72" s="289">
        <f t="shared" ca="1" si="36"/>
        <v>0</v>
      </c>
      <c r="AG72" s="289">
        <f t="shared" ca="1" si="36"/>
        <v>0</v>
      </c>
      <c r="AH72" s="289">
        <f t="shared" ca="1" si="36"/>
        <v>0</v>
      </c>
      <c r="AI72" s="289">
        <f t="shared" ca="1" si="36"/>
        <v>0</v>
      </c>
      <c r="AJ72" s="289">
        <f t="shared" ca="1" si="36"/>
        <v>0</v>
      </c>
      <c r="AK72" s="289">
        <f t="shared" ca="1" si="36"/>
        <v>0</v>
      </c>
      <c r="AL72" s="289">
        <f t="shared" ca="1" si="36"/>
        <v>0</v>
      </c>
      <c r="AM72" s="289">
        <f t="shared" ca="1" si="36"/>
        <v>0</v>
      </c>
      <c r="AN72" s="289">
        <f t="shared" ca="1" si="36"/>
        <v>0</v>
      </c>
      <c r="AO72" s="289">
        <f t="shared" ca="1" si="36"/>
        <v>0</v>
      </c>
      <c r="AP72" s="289">
        <f t="shared" ca="1" si="36"/>
        <v>0</v>
      </c>
      <c r="AQ72" s="289">
        <f t="shared" ca="1" si="36"/>
        <v>0</v>
      </c>
      <c r="AR72" s="289">
        <f t="shared" ca="1" si="36"/>
        <v>0</v>
      </c>
      <c r="AS72" s="289">
        <f t="shared" ca="1" si="36"/>
        <v>0</v>
      </c>
      <c r="AT72" s="289">
        <f t="shared" ca="1" si="36"/>
        <v>0</v>
      </c>
      <c r="AU72" s="320">
        <f t="shared" ca="1" si="28"/>
        <v>0</v>
      </c>
      <c r="AV72" s="320" t="e">
        <f t="shared" ca="1" si="10"/>
        <v>#DIV/0!</v>
      </c>
      <c r="AW72" s="320" t="e">
        <f t="shared" ca="1" si="11"/>
        <v>#DIV/0!</v>
      </c>
      <c r="AX72" s="374" t="e">
        <f t="shared" ca="1" si="33"/>
        <v>#DIV/0!</v>
      </c>
      <c r="AY72" s="291"/>
      <c r="AZ72" s="291"/>
      <c r="BA72" s="308">
        <f t="shared" ca="1" si="29"/>
        <v>0</v>
      </c>
    </row>
    <row r="73" spans="1:53" x14ac:dyDescent="0.35">
      <c r="A73" s="91" t="s">
        <v>21</v>
      </c>
      <c r="B73" s="91" t="s">
        <v>73</v>
      </c>
      <c r="C73" s="289" t="str">
        <f t="shared" ca="1" si="8"/>
        <v/>
      </c>
      <c r="D73" s="289" t="str">
        <f t="shared" ca="1" si="22"/>
        <v/>
      </c>
      <c r="E73" s="289" t="str">
        <f t="shared" ca="1" si="22"/>
        <v/>
      </c>
      <c r="F73" s="289" t="str">
        <f t="shared" ca="1" si="22"/>
        <v/>
      </c>
      <c r="G73" s="289" t="str">
        <f>IFERROR(VLOOKUP(B73,'1'!$C$3:$S$100,8,FALSE),"")</f>
        <v/>
      </c>
      <c r="H73" s="289" t="str">
        <f>IFERROR(VLOOKUP(B73,'2'!$C$3:$S$100,8,FALSE),"")</f>
        <v/>
      </c>
      <c r="I73" s="289" t="str">
        <f t="shared" ca="1" si="34"/>
        <v/>
      </c>
      <c r="J73" s="289" t="str">
        <f t="shared" ca="1" si="34"/>
        <v/>
      </c>
      <c r="K73" s="289" t="str">
        <f t="shared" ca="1" si="34"/>
        <v/>
      </c>
      <c r="L73" s="289" t="str">
        <f t="shared" ca="1" si="34"/>
        <v/>
      </c>
      <c r="M73" s="289" t="str">
        <f t="shared" ca="1" si="34"/>
        <v/>
      </c>
      <c r="N73" s="289" t="str">
        <f t="shared" ca="1" si="34"/>
        <v/>
      </c>
      <c r="O73" s="289" t="str">
        <f t="shared" ca="1" si="34"/>
        <v/>
      </c>
      <c r="P73" s="289" t="str">
        <f t="shared" ca="1" si="34"/>
        <v/>
      </c>
      <c r="Q73" s="289" t="str">
        <f t="shared" ca="1" si="34"/>
        <v/>
      </c>
      <c r="R73" s="289">
        <f t="shared" ca="1" si="34"/>
        <v>0</v>
      </c>
      <c r="S73" s="289">
        <f t="shared" ca="1" si="35"/>
        <v>0</v>
      </c>
      <c r="T73" s="289">
        <f t="shared" ca="1" si="35"/>
        <v>0</v>
      </c>
      <c r="U73" s="289">
        <f t="shared" ca="1" si="35"/>
        <v>0</v>
      </c>
      <c r="V73" s="289">
        <f t="shared" ca="1" si="35"/>
        <v>0</v>
      </c>
      <c r="W73" s="289">
        <f t="shared" ca="1" si="35"/>
        <v>0</v>
      </c>
      <c r="X73" s="289">
        <f t="shared" ca="1" si="35"/>
        <v>0</v>
      </c>
      <c r="Y73" s="289">
        <f t="shared" ca="1" si="35"/>
        <v>0</v>
      </c>
      <c r="Z73" s="289">
        <f t="shared" ca="1" si="35"/>
        <v>0</v>
      </c>
      <c r="AA73" s="289">
        <f t="shared" ca="1" si="35"/>
        <v>0</v>
      </c>
      <c r="AB73" s="289">
        <f t="shared" ca="1" si="35"/>
        <v>0</v>
      </c>
      <c r="AC73" s="289">
        <f t="shared" ca="1" si="36"/>
        <v>0</v>
      </c>
      <c r="AD73" s="289">
        <f t="shared" ca="1" si="36"/>
        <v>0</v>
      </c>
      <c r="AE73" s="289">
        <f t="shared" ca="1" si="36"/>
        <v>0</v>
      </c>
      <c r="AF73" s="289">
        <f t="shared" ca="1" si="36"/>
        <v>0</v>
      </c>
      <c r="AG73" s="289">
        <f t="shared" ca="1" si="36"/>
        <v>0</v>
      </c>
      <c r="AH73" s="289">
        <f t="shared" ca="1" si="36"/>
        <v>0</v>
      </c>
      <c r="AI73" s="289">
        <f t="shared" ca="1" si="36"/>
        <v>0</v>
      </c>
      <c r="AJ73" s="289">
        <f t="shared" ca="1" si="36"/>
        <v>0</v>
      </c>
      <c r="AK73" s="289">
        <f t="shared" ca="1" si="36"/>
        <v>0</v>
      </c>
      <c r="AL73" s="289">
        <f t="shared" ca="1" si="36"/>
        <v>0</v>
      </c>
      <c r="AM73" s="289">
        <f t="shared" ca="1" si="36"/>
        <v>0</v>
      </c>
      <c r="AN73" s="289">
        <f t="shared" ca="1" si="36"/>
        <v>0</v>
      </c>
      <c r="AO73" s="289">
        <f t="shared" ca="1" si="36"/>
        <v>0</v>
      </c>
      <c r="AP73" s="289">
        <f t="shared" ca="1" si="36"/>
        <v>0</v>
      </c>
      <c r="AQ73" s="289">
        <f t="shared" ca="1" si="36"/>
        <v>0</v>
      </c>
      <c r="AR73" s="289">
        <f t="shared" ca="1" si="36"/>
        <v>0</v>
      </c>
      <c r="AS73" s="289">
        <f t="shared" ca="1" si="36"/>
        <v>0</v>
      </c>
      <c r="AT73" s="289">
        <f t="shared" ca="1" si="36"/>
        <v>0</v>
      </c>
      <c r="AU73" s="320">
        <f t="shared" ca="1" si="28"/>
        <v>0</v>
      </c>
      <c r="AV73" s="320" t="e">
        <f t="shared" ca="1" si="10"/>
        <v>#DIV/0!</v>
      </c>
      <c r="AW73" s="320" t="e">
        <f t="shared" ca="1" si="11"/>
        <v>#DIV/0!</v>
      </c>
      <c r="AX73" s="374" t="e">
        <f t="shared" ca="1" si="33"/>
        <v>#DIV/0!</v>
      </c>
      <c r="AY73" s="291"/>
      <c r="AZ73" s="291"/>
      <c r="BA73" s="308">
        <f t="shared" ca="1" si="29"/>
        <v>0</v>
      </c>
    </row>
    <row r="74" spans="1:53" x14ac:dyDescent="0.35">
      <c r="A74" s="91" t="s">
        <v>21</v>
      </c>
      <c r="B74" s="91" t="s">
        <v>74</v>
      </c>
      <c r="C74" s="289">
        <f t="shared" ca="1" si="8"/>
        <v>0</v>
      </c>
      <c r="D74" s="289">
        <f t="shared" ca="1" si="22"/>
        <v>0</v>
      </c>
      <c r="E74" s="289">
        <f t="shared" ca="1" si="22"/>
        <v>0</v>
      </c>
      <c r="F74" s="289">
        <f t="shared" ca="1" si="22"/>
        <v>0</v>
      </c>
      <c r="G74" s="289">
        <f>IFERROR(VLOOKUP(B74,'1'!$C$3:$S$100,8,FALSE),"")</f>
        <v>0</v>
      </c>
      <c r="H74" s="289">
        <f>IFERROR(VLOOKUP(B74,'2'!$C$3:$S$100,8,FALSE),"")</f>
        <v>0</v>
      </c>
      <c r="I74" s="289">
        <f t="shared" ca="1" si="34"/>
        <v>0</v>
      </c>
      <c r="J74" s="289">
        <f t="shared" ca="1" si="34"/>
        <v>0</v>
      </c>
      <c r="K74" s="289">
        <f t="shared" ca="1" si="34"/>
        <v>0</v>
      </c>
      <c r="L74" s="289">
        <f t="shared" ca="1" si="34"/>
        <v>0</v>
      </c>
      <c r="M74" s="289">
        <f t="shared" ca="1" si="34"/>
        <v>0</v>
      </c>
      <c r="N74" s="289">
        <f t="shared" ca="1" si="34"/>
        <v>0</v>
      </c>
      <c r="O74" s="289">
        <f t="shared" ca="1" si="34"/>
        <v>0</v>
      </c>
      <c r="P74" s="289">
        <f t="shared" ca="1" si="34"/>
        <v>0</v>
      </c>
      <c r="Q74" s="289">
        <f t="shared" ca="1" si="34"/>
        <v>0</v>
      </c>
      <c r="R74" s="289">
        <f t="shared" ca="1" si="34"/>
        <v>0</v>
      </c>
      <c r="S74" s="289">
        <f t="shared" ca="1" si="35"/>
        <v>0</v>
      </c>
      <c r="T74" s="289">
        <f t="shared" ca="1" si="35"/>
        <v>0</v>
      </c>
      <c r="U74" s="289">
        <f t="shared" ca="1" si="35"/>
        <v>0</v>
      </c>
      <c r="V74" s="289">
        <f t="shared" ca="1" si="35"/>
        <v>0</v>
      </c>
      <c r="W74" s="289">
        <f t="shared" ca="1" si="35"/>
        <v>0</v>
      </c>
      <c r="X74" s="289">
        <f t="shared" ca="1" si="35"/>
        <v>0</v>
      </c>
      <c r="Y74" s="289">
        <f t="shared" ca="1" si="35"/>
        <v>0</v>
      </c>
      <c r="Z74" s="289">
        <f t="shared" ca="1" si="35"/>
        <v>0</v>
      </c>
      <c r="AA74" s="289">
        <f t="shared" ca="1" si="35"/>
        <v>0</v>
      </c>
      <c r="AB74" s="289">
        <f t="shared" ca="1" si="35"/>
        <v>0</v>
      </c>
      <c r="AC74" s="289">
        <f t="shared" ca="1" si="36"/>
        <v>0</v>
      </c>
      <c r="AD74" s="289">
        <f t="shared" ca="1" si="36"/>
        <v>0</v>
      </c>
      <c r="AE74" s="289">
        <f t="shared" ca="1" si="36"/>
        <v>0</v>
      </c>
      <c r="AF74" s="289">
        <f t="shared" ca="1" si="36"/>
        <v>0</v>
      </c>
      <c r="AG74" s="289">
        <f t="shared" ca="1" si="36"/>
        <v>0</v>
      </c>
      <c r="AH74" s="289">
        <f t="shared" ca="1" si="36"/>
        <v>0</v>
      </c>
      <c r="AI74" s="289">
        <f t="shared" ca="1" si="36"/>
        <v>0</v>
      </c>
      <c r="AJ74" s="289">
        <f t="shared" ca="1" si="36"/>
        <v>0</v>
      </c>
      <c r="AK74" s="289">
        <f t="shared" ca="1" si="36"/>
        <v>0</v>
      </c>
      <c r="AL74" s="289">
        <f t="shared" ca="1" si="36"/>
        <v>0</v>
      </c>
      <c r="AM74" s="289">
        <f t="shared" ca="1" si="36"/>
        <v>0</v>
      </c>
      <c r="AN74" s="289">
        <f t="shared" ca="1" si="36"/>
        <v>0</v>
      </c>
      <c r="AO74" s="289">
        <f t="shared" ca="1" si="36"/>
        <v>0</v>
      </c>
      <c r="AP74" s="289">
        <f t="shared" ca="1" si="36"/>
        <v>0</v>
      </c>
      <c r="AQ74" s="289">
        <f t="shared" ca="1" si="36"/>
        <v>0</v>
      </c>
      <c r="AR74" s="289">
        <f t="shared" ca="1" si="36"/>
        <v>0</v>
      </c>
      <c r="AS74" s="289">
        <f t="shared" ca="1" si="36"/>
        <v>0</v>
      </c>
      <c r="AT74" s="289">
        <f t="shared" ca="1" si="36"/>
        <v>0</v>
      </c>
      <c r="AU74" s="320">
        <f t="shared" ca="1" si="28"/>
        <v>0</v>
      </c>
      <c r="AV74" s="320" t="e">
        <f t="shared" ca="1" si="10"/>
        <v>#DIV/0!</v>
      </c>
      <c r="AW74" s="320" t="e">
        <f t="shared" ca="1" si="11"/>
        <v>#DIV/0!</v>
      </c>
      <c r="AX74" s="374" t="e">
        <f t="shared" ca="1" si="33"/>
        <v>#DIV/0!</v>
      </c>
      <c r="AY74" s="291"/>
      <c r="AZ74" s="291"/>
      <c r="BA74" s="308">
        <f t="shared" ca="1" si="29"/>
        <v>0</v>
      </c>
    </row>
    <row r="75" spans="1:53" x14ac:dyDescent="0.35">
      <c r="A75" s="91" t="s">
        <v>21</v>
      </c>
      <c r="B75" s="91" t="s">
        <v>75</v>
      </c>
      <c r="C75" s="289" t="str">
        <f t="shared" ca="1" si="8"/>
        <v/>
      </c>
      <c r="D75" s="289" t="str">
        <f t="shared" ca="1" si="22"/>
        <v/>
      </c>
      <c r="E75" s="289" t="str">
        <f t="shared" ca="1" si="22"/>
        <v/>
      </c>
      <c r="F75" s="289" t="str">
        <f t="shared" ca="1" si="22"/>
        <v/>
      </c>
      <c r="G75" s="289">
        <f>IFERROR(VLOOKUP(B75,'1'!$C$3:$S$100,8,FALSE),"")</f>
        <v>0</v>
      </c>
      <c r="H75" s="289">
        <f>IFERROR(VLOOKUP(B75,'2'!$C$3:$S$100,8,FALSE),"")</f>
        <v>0</v>
      </c>
      <c r="I75" s="289">
        <f t="shared" ca="1" si="34"/>
        <v>0</v>
      </c>
      <c r="J75" s="289">
        <f t="shared" ca="1" si="34"/>
        <v>0</v>
      </c>
      <c r="K75" s="289">
        <f t="shared" ca="1" si="34"/>
        <v>0</v>
      </c>
      <c r="L75" s="289">
        <f t="shared" ca="1" si="34"/>
        <v>0</v>
      </c>
      <c r="M75" s="289">
        <f t="shared" ca="1" si="34"/>
        <v>0</v>
      </c>
      <c r="N75" s="289">
        <f t="shared" ca="1" si="34"/>
        <v>0</v>
      </c>
      <c r="O75" s="289">
        <f t="shared" ca="1" si="34"/>
        <v>0</v>
      </c>
      <c r="P75" s="289">
        <f t="shared" ca="1" si="34"/>
        <v>0</v>
      </c>
      <c r="Q75" s="289">
        <f t="shared" ca="1" si="34"/>
        <v>0</v>
      </c>
      <c r="R75" s="289">
        <f t="shared" ca="1" si="34"/>
        <v>0</v>
      </c>
      <c r="S75" s="289">
        <f t="shared" ca="1" si="35"/>
        <v>0</v>
      </c>
      <c r="T75" s="289">
        <f t="shared" ca="1" si="35"/>
        <v>0</v>
      </c>
      <c r="U75" s="289">
        <f t="shared" ca="1" si="35"/>
        <v>0</v>
      </c>
      <c r="V75" s="289">
        <f t="shared" ca="1" si="35"/>
        <v>0</v>
      </c>
      <c r="W75" s="289">
        <f t="shared" ca="1" si="35"/>
        <v>0</v>
      </c>
      <c r="X75" s="289">
        <f t="shared" ca="1" si="35"/>
        <v>0</v>
      </c>
      <c r="Y75" s="289">
        <f t="shared" ca="1" si="35"/>
        <v>0</v>
      </c>
      <c r="Z75" s="289">
        <f t="shared" ca="1" si="35"/>
        <v>0</v>
      </c>
      <c r="AA75" s="289">
        <f t="shared" ca="1" si="35"/>
        <v>0</v>
      </c>
      <c r="AB75" s="289">
        <f t="shared" ca="1" si="35"/>
        <v>0</v>
      </c>
      <c r="AC75" s="289">
        <f t="shared" ca="1" si="36"/>
        <v>0</v>
      </c>
      <c r="AD75" s="289">
        <f t="shared" ca="1" si="36"/>
        <v>0</v>
      </c>
      <c r="AE75" s="289">
        <f t="shared" ca="1" si="36"/>
        <v>0</v>
      </c>
      <c r="AF75" s="289">
        <f t="shared" ca="1" si="36"/>
        <v>0</v>
      </c>
      <c r="AG75" s="289">
        <f t="shared" ca="1" si="36"/>
        <v>0</v>
      </c>
      <c r="AH75" s="289">
        <f t="shared" ca="1" si="36"/>
        <v>0</v>
      </c>
      <c r="AI75" s="289">
        <f t="shared" ca="1" si="36"/>
        <v>0</v>
      </c>
      <c r="AJ75" s="289">
        <f t="shared" ca="1" si="36"/>
        <v>0</v>
      </c>
      <c r="AK75" s="289">
        <f t="shared" ca="1" si="36"/>
        <v>0</v>
      </c>
      <c r="AL75" s="289">
        <f t="shared" ca="1" si="36"/>
        <v>0</v>
      </c>
      <c r="AM75" s="289">
        <f t="shared" ca="1" si="36"/>
        <v>0</v>
      </c>
      <c r="AN75" s="289">
        <f t="shared" ca="1" si="36"/>
        <v>0</v>
      </c>
      <c r="AO75" s="289">
        <f t="shared" ca="1" si="36"/>
        <v>0</v>
      </c>
      <c r="AP75" s="289">
        <f t="shared" ca="1" si="36"/>
        <v>0</v>
      </c>
      <c r="AQ75" s="289">
        <f t="shared" ca="1" si="36"/>
        <v>0</v>
      </c>
      <c r="AR75" s="289">
        <f t="shared" ca="1" si="36"/>
        <v>0</v>
      </c>
      <c r="AS75" s="289">
        <f t="shared" ca="1" si="36"/>
        <v>0</v>
      </c>
      <c r="AT75" s="289">
        <f t="shared" ca="1" si="36"/>
        <v>576</v>
      </c>
      <c r="AU75" s="320">
        <f t="shared" ca="1" si="28"/>
        <v>0</v>
      </c>
      <c r="AV75" s="320" t="e">
        <f t="shared" ca="1" si="10"/>
        <v>#DIV/0!</v>
      </c>
      <c r="AW75" s="320" t="e">
        <f t="shared" ca="1" si="11"/>
        <v>#DIV/0!</v>
      </c>
      <c r="AX75" s="374" t="e">
        <f t="shared" ca="1" si="33"/>
        <v>#DIV/0!</v>
      </c>
      <c r="AY75" s="291"/>
      <c r="AZ75" s="291"/>
      <c r="BA75" s="308">
        <f t="shared" ca="1" si="29"/>
        <v>0</v>
      </c>
    </row>
    <row r="76" spans="1:53" ht="15" thickBot="1" x14ac:dyDescent="0.4">
      <c r="A76" s="333"/>
      <c r="B76" s="333" t="s">
        <v>76</v>
      </c>
      <c r="C76" s="336">
        <f ca="1">SUM(C4:C75)</f>
        <v>57745105</v>
      </c>
      <c r="D76" s="336">
        <f ca="1">SUM(D4:D75)</f>
        <v>60397171</v>
      </c>
      <c r="E76" s="336">
        <f ca="1">SUM(E4:E75)</f>
        <v>62049087</v>
      </c>
      <c r="F76" s="336">
        <f ca="1">SUM(F4:F75)</f>
        <v>68948699</v>
      </c>
      <c r="G76" s="336">
        <f>SUM(G4:G75)</f>
        <v>70252069</v>
      </c>
      <c r="H76" s="336">
        <f t="shared" ref="H76:AP76" si="37">SUM(H4:H75)</f>
        <v>71707614</v>
      </c>
      <c r="I76" s="336">
        <f t="shared" ca="1" si="37"/>
        <v>73627330</v>
      </c>
      <c r="J76" s="336">
        <f t="shared" ca="1" si="37"/>
        <v>75166069</v>
      </c>
      <c r="K76" s="336">
        <f t="shared" ca="1" si="37"/>
        <v>76876980</v>
      </c>
      <c r="L76" s="336">
        <f t="shared" ca="1" si="37"/>
        <v>78722617</v>
      </c>
      <c r="M76" s="336">
        <f t="shared" ca="1" si="37"/>
        <v>80255722</v>
      </c>
      <c r="N76" s="336">
        <f t="shared" ca="1" si="37"/>
        <v>77991469</v>
      </c>
      <c r="O76" s="336">
        <f t="shared" ca="1" si="37"/>
        <v>77701744</v>
      </c>
      <c r="P76" s="336">
        <f t="shared" ca="1" si="37"/>
        <v>79367754</v>
      </c>
      <c r="Q76" s="336">
        <f t="shared" ca="1" si="37"/>
        <v>80606319</v>
      </c>
      <c r="R76" s="336">
        <f t="shared" ca="1" si="37"/>
        <v>81186874</v>
      </c>
      <c r="S76" s="336">
        <f t="shared" ca="1" si="37"/>
        <v>82452029</v>
      </c>
      <c r="T76" s="336">
        <f t="shared" ca="1" si="37"/>
        <v>83365756</v>
      </c>
      <c r="U76" s="336">
        <f t="shared" ca="1" si="37"/>
        <v>85303238</v>
      </c>
      <c r="V76" s="336">
        <f t="shared" ca="1" si="37"/>
        <v>86512698</v>
      </c>
      <c r="W76" s="336">
        <f t="shared" ca="1" si="37"/>
        <v>87747311</v>
      </c>
      <c r="X76" s="336">
        <f t="shared" ca="1" si="37"/>
        <v>88682356</v>
      </c>
      <c r="Y76" s="336">
        <f t="shared" ca="1" si="37"/>
        <v>89873251</v>
      </c>
      <c r="Z76" s="336">
        <f t="shared" ca="1" si="37"/>
        <v>91278257</v>
      </c>
      <c r="AA76" s="336">
        <f t="shared" ca="1" si="37"/>
        <v>93017482</v>
      </c>
      <c r="AB76" s="336">
        <f t="shared" ca="1" si="37"/>
        <v>94710817</v>
      </c>
      <c r="AC76" s="336">
        <f t="shared" ca="1" si="37"/>
        <v>96001382</v>
      </c>
      <c r="AD76" s="336">
        <f t="shared" ca="1" si="37"/>
        <v>97904611</v>
      </c>
      <c r="AE76" s="336">
        <f t="shared" ca="1" si="37"/>
        <v>99500257</v>
      </c>
      <c r="AF76" s="336">
        <f t="shared" ca="1" si="37"/>
        <v>100600166</v>
      </c>
      <c r="AG76" s="336">
        <f t="shared" ca="1" si="37"/>
        <v>101802736</v>
      </c>
      <c r="AH76" s="336">
        <f t="shared" ca="1" si="37"/>
        <v>102539752</v>
      </c>
      <c r="AI76" s="336">
        <f t="shared" ca="1" si="37"/>
        <v>103300377</v>
      </c>
      <c r="AJ76" s="336">
        <f t="shared" ca="1" si="37"/>
        <v>103813018</v>
      </c>
      <c r="AK76" s="336">
        <f t="shared" ca="1" si="37"/>
        <v>104568437</v>
      </c>
      <c r="AL76" s="336">
        <f t="shared" ca="1" si="37"/>
        <v>105492139</v>
      </c>
      <c r="AM76" s="336">
        <f t="shared" ca="1" si="37"/>
        <v>106113374</v>
      </c>
      <c r="AN76" s="336">
        <f t="shared" ca="1" si="37"/>
        <v>106889655</v>
      </c>
      <c r="AO76" s="336">
        <f t="shared" ca="1" si="37"/>
        <v>107239710</v>
      </c>
      <c r="AP76" s="336">
        <f t="shared" ca="1" si="37"/>
        <v>108055905</v>
      </c>
      <c r="AQ76" s="336">
        <f t="shared" ref="AQ76:AT76" ca="1" si="38">SUM(AQ4:AQ75)</f>
        <v>108873184</v>
      </c>
      <c r="AR76" s="336">
        <f t="shared" ca="1" si="38"/>
        <v>109315356</v>
      </c>
      <c r="AS76" s="336">
        <f t="shared" ca="1" si="38"/>
        <v>109884686</v>
      </c>
      <c r="AT76" s="336">
        <f t="shared" ca="1" si="38"/>
        <v>110436001</v>
      </c>
      <c r="AU76" s="319">
        <f t="shared" ca="1" si="28"/>
        <v>1</v>
      </c>
      <c r="AV76" s="319"/>
      <c r="AW76" s="374">
        <f t="shared" ca="1" si="33"/>
        <v>7.9388337853709467E-2</v>
      </c>
      <c r="AX76" s="374">
        <f t="shared" ca="1" si="33"/>
        <v>7.7006710529200495E-2</v>
      </c>
      <c r="AY76" s="319"/>
      <c r="AZ76" s="291"/>
      <c r="BA76" s="309"/>
    </row>
    <row r="77" spans="1:53" ht="15" thickTop="1" x14ac:dyDescent="0.35">
      <c r="A77" s="335"/>
      <c r="B77" s="278"/>
      <c r="C77" s="86"/>
      <c r="D77" s="86"/>
      <c r="E77" s="86"/>
      <c r="F77" s="86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93"/>
      <c r="AB77" s="293"/>
      <c r="AC77" s="293"/>
      <c r="AD77" s="293"/>
      <c r="AE77" s="293"/>
      <c r="AF77" s="293"/>
      <c r="AG77" s="293"/>
      <c r="AH77" s="293"/>
      <c r="AI77" s="293"/>
      <c r="AJ77" s="293"/>
      <c r="AK77" s="293"/>
      <c r="AL77" s="293"/>
      <c r="AM77" s="293"/>
      <c r="AN77" s="293"/>
      <c r="AO77" s="293"/>
      <c r="AP77" s="293">
        <f ca="1">SUM(AP4:AP7)/AP76</f>
        <v>0.70417248367870322</v>
      </c>
      <c r="AQ77" s="293"/>
      <c r="AR77" s="293"/>
      <c r="AS77" s="293"/>
      <c r="AT77" s="293"/>
      <c r="AU77" s="293">
        <f t="shared" ca="1" si="28"/>
        <v>6.5167422703896029E-9</v>
      </c>
      <c r="AV77" s="293"/>
      <c r="AW77" s="293"/>
      <c r="AX77" s="293"/>
      <c r="AY77" s="293"/>
    </row>
    <row r="80" spans="1:53" x14ac:dyDescent="0.35">
      <c r="G80" s="295">
        <v>21</v>
      </c>
      <c r="H80" s="295">
        <f>G80+3</f>
        <v>24</v>
      </c>
      <c r="I80" s="295">
        <f t="shared" ref="I80:L80" si="39">H80+3</f>
        <v>27</v>
      </c>
      <c r="J80" s="295">
        <f t="shared" si="39"/>
        <v>30</v>
      </c>
      <c r="K80" s="295">
        <f t="shared" si="39"/>
        <v>33</v>
      </c>
      <c r="L80" s="295">
        <f t="shared" si="39"/>
        <v>36</v>
      </c>
      <c r="M80" s="295"/>
      <c r="N80" s="295"/>
      <c r="O80" s="295"/>
    </row>
    <row r="81" spans="1:51" x14ac:dyDescent="0.35">
      <c r="A81" s="321" t="s">
        <v>77</v>
      </c>
      <c r="B81" s="321" t="s">
        <v>78</v>
      </c>
      <c r="C81" s="321"/>
      <c r="D81" s="321"/>
      <c r="E81" s="321"/>
      <c r="F81" s="321"/>
      <c r="G81" s="321">
        <v>45170</v>
      </c>
      <c r="H81" s="321">
        <v>45261</v>
      </c>
      <c r="I81" s="321">
        <v>45352</v>
      </c>
      <c r="J81" s="321">
        <v>45444</v>
      </c>
      <c r="K81" s="321">
        <v>45536</v>
      </c>
      <c r="L81" s="321">
        <v>45627</v>
      </c>
      <c r="M81" s="321" t="s">
        <v>79</v>
      </c>
      <c r="N81" s="321" t="s">
        <v>80</v>
      </c>
      <c r="O81" s="293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  <c r="AC81" s="294"/>
      <c r="AD81" s="294"/>
      <c r="AE81" s="294"/>
      <c r="AF81" s="294"/>
      <c r="AG81" s="294"/>
      <c r="AH81" s="294"/>
      <c r="AI81" s="294"/>
      <c r="AJ81" s="294"/>
      <c r="AK81" s="294"/>
      <c r="AL81" s="294"/>
      <c r="AM81" s="294"/>
      <c r="AN81" s="294"/>
      <c r="AO81" s="294"/>
      <c r="AP81" s="294"/>
      <c r="AQ81" s="294"/>
      <c r="AR81" s="294"/>
      <c r="AS81" s="294"/>
      <c r="AT81" s="294"/>
      <c r="AU81" s="294"/>
      <c r="AV81" s="294"/>
      <c r="AW81" s="294"/>
      <c r="AX81" s="294"/>
      <c r="AY81" s="294"/>
    </row>
    <row r="82" spans="1:51" x14ac:dyDescent="0.35">
      <c r="A82" s="91">
        <v>1</v>
      </c>
      <c r="B82" s="91" t="s">
        <v>7</v>
      </c>
      <c r="C82" s="86"/>
      <c r="D82" s="86"/>
      <c r="E82" s="86"/>
      <c r="F82" s="86"/>
      <c r="G82" s="322">
        <f t="shared" ref="G82:L91" ca="1" si="40">VLOOKUP($B82,$B$2:$AP$76,G$80,FALSE)/10^7</f>
        <v>1.7878963999999999</v>
      </c>
      <c r="H82" s="322">
        <f t="shared" ca="1" si="40"/>
        <v>1.8542304000000001</v>
      </c>
      <c r="I82" s="322">
        <f t="shared" ca="1" si="40"/>
        <v>1.9188698</v>
      </c>
      <c r="J82" s="322">
        <f t="shared" ca="1" si="40"/>
        <v>2.0103905000000002</v>
      </c>
      <c r="K82" s="322">
        <f t="shared" ca="1" si="40"/>
        <v>2.0822151999999998</v>
      </c>
      <c r="L82" s="322">
        <f t="shared" ca="1" si="40"/>
        <v>2.1731989</v>
      </c>
      <c r="M82" s="323">
        <f t="shared" ref="M82:M102" ca="1" si="41">L82/$L$104</f>
        <v>0.20782551239625013</v>
      </c>
      <c r="N82" s="323">
        <f ca="1">L82/H82-1</f>
        <v>0.17202204213672689</v>
      </c>
      <c r="O82" s="292">
        <f ca="1">L82/I82-1</f>
        <v>0.13254109267861747</v>
      </c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  <c r="AA82" s="295"/>
      <c r="AB82" s="295"/>
      <c r="AC82" s="295"/>
      <c r="AD82" s="295"/>
      <c r="AE82" s="295"/>
      <c r="AF82" s="295"/>
      <c r="AG82" s="295"/>
      <c r="AH82" s="295"/>
      <c r="AI82" s="295"/>
      <c r="AJ82" s="295"/>
      <c r="AK82" s="295"/>
      <c r="AL82" s="295"/>
      <c r="AM82" s="295"/>
      <c r="AN82" s="295"/>
      <c r="AO82" s="295"/>
      <c r="AP82" s="295"/>
      <c r="AQ82" s="295"/>
      <c r="AR82" s="295"/>
      <c r="AS82" s="295"/>
      <c r="AT82" s="295"/>
      <c r="AU82" s="295"/>
      <c r="AV82" s="295"/>
      <c r="AW82" s="295"/>
      <c r="AX82" s="295"/>
      <c r="AY82" s="295"/>
    </row>
    <row r="83" spans="1:51" x14ac:dyDescent="0.35">
      <c r="A83" s="91">
        <v>2</v>
      </c>
      <c r="B83" s="91" t="s">
        <v>9</v>
      </c>
      <c r="C83" s="86"/>
      <c r="D83" s="86"/>
      <c r="E83" s="86"/>
      <c r="F83" s="86"/>
      <c r="G83" s="322">
        <f t="shared" ca="1" si="40"/>
        <v>1.6856916</v>
      </c>
      <c r="H83" s="322">
        <f t="shared" ca="1" si="40"/>
        <v>1.7550747</v>
      </c>
      <c r="I83" s="322">
        <f t="shared" ca="1" si="40"/>
        <v>1.8067139000000001</v>
      </c>
      <c r="J83" s="322">
        <f t="shared" ca="1" si="40"/>
        <v>1.8605887999999999</v>
      </c>
      <c r="K83" s="322">
        <f t="shared" ca="1" si="40"/>
        <v>1.9003597000000001</v>
      </c>
      <c r="L83" s="322">
        <f t="shared" ca="1" si="40"/>
        <v>1.9336986</v>
      </c>
      <c r="M83" s="323">
        <f t="shared" ca="1" si="41"/>
        <v>0.18492182301625107</v>
      </c>
      <c r="N83" s="323">
        <f t="shared" ref="N83:N102" ca="1" si="42">L83/H83-1</f>
        <v>0.10177566801002835</v>
      </c>
      <c r="O83" s="292">
        <f t="shared" ref="O83:O102" ca="1" si="43">L83/I83-1</f>
        <v>7.0284896795225871E-2</v>
      </c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93"/>
      <c r="AB83" s="293"/>
      <c r="AC83" s="293"/>
      <c r="AD83" s="293"/>
      <c r="AE83" s="293"/>
      <c r="AF83" s="293"/>
      <c r="AG83" s="293"/>
      <c r="AH83" s="293"/>
      <c r="AI83" s="293"/>
      <c r="AJ83" s="293"/>
      <c r="AK83" s="293"/>
      <c r="AL83" s="293"/>
      <c r="AM83" s="293"/>
      <c r="AN83" s="293"/>
      <c r="AO83" s="293"/>
      <c r="AP83" s="293"/>
      <c r="AQ83" s="293"/>
      <c r="AR83" s="293"/>
      <c r="AS83" s="293"/>
      <c r="AT83" s="293"/>
      <c r="AU83" s="293"/>
      <c r="AV83" s="293"/>
      <c r="AW83" s="293"/>
      <c r="AX83" s="293"/>
      <c r="AY83" s="293"/>
    </row>
    <row r="84" spans="1:51" x14ac:dyDescent="0.35">
      <c r="A84" s="91">
        <v>3</v>
      </c>
      <c r="B84" s="91" t="s">
        <v>10</v>
      </c>
      <c r="C84" s="86"/>
      <c r="D84" s="86"/>
      <c r="E84" s="86"/>
      <c r="F84" s="86"/>
      <c r="G84" s="322">
        <f t="shared" ca="1" si="40"/>
        <v>1.4577078999999999</v>
      </c>
      <c r="H84" s="322">
        <f t="shared" ca="1" si="40"/>
        <v>1.4988851000000001</v>
      </c>
      <c r="I84" s="322">
        <f t="shared" ca="1" si="40"/>
        <v>1.6006724000000001</v>
      </c>
      <c r="J84" s="322">
        <f t="shared" ca="1" si="40"/>
        <v>1.6797580000000001</v>
      </c>
      <c r="K84" s="322">
        <f t="shared" ca="1" si="40"/>
        <v>1.7008240999999999</v>
      </c>
      <c r="L84" s="322">
        <f t="shared" ca="1" si="40"/>
        <v>1.7413023999999999</v>
      </c>
      <c r="M84" s="323">
        <f t="shared" ca="1" si="41"/>
        <v>0.16652275294121494</v>
      </c>
      <c r="N84" s="323">
        <f t="shared" ca="1" si="42"/>
        <v>0.16173174314695626</v>
      </c>
      <c r="O84" s="292">
        <f t="shared" ca="1" si="43"/>
        <v>8.7856828167962364E-2</v>
      </c>
    </row>
    <row r="85" spans="1:51" x14ac:dyDescent="0.35">
      <c r="A85" s="91">
        <v>4</v>
      </c>
      <c r="B85" s="91" t="s">
        <v>11</v>
      </c>
      <c r="C85" s="86"/>
      <c r="D85" s="86"/>
      <c r="E85" s="86"/>
      <c r="F85" s="86"/>
      <c r="G85" s="322">
        <f t="shared" ca="1" si="40"/>
        <v>1.2271981000000001</v>
      </c>
      <c r="H85" s="322">
        <f t="shared" ca="1" si="40"/>
        <v>1.2739961</v>
      </c>
      <c r="I85" s="322">
        <f t="shared" ca="1" si="40"/>
        <v>1.3293075000000001</v>
      </c>
      <c r="J85" s="322">
        <f t="shared" ca="1" si="40"/>
        <v>1.375351</v>
      </c>
      <c r="K85" s="322">
        <f t="shared" ca="1" si="40"/>
        <v>1.4223475000000001</v>
      </c>
      <c r="L85" s="322">
        <f t="shared" ca="1" si="40"/>
        <v>1.4612080000000001</v>
      </c>
      <c r="M85" s="323">
        <f t="shared" ca="1" si="41"/>
        <v>0.13973700304997386</v>
      </c>
      <c r="N85" s="323">
        <f t="shared" ca="1" si="42"/>
        <v>0.14694856601209394</v>
      </c>
      <c r="O85" s="292">
        <f t="shared" ca="1" si="43"/>
        <v>9.9224972401043443E-2</v>
      </c>
    </row>
    <row r="86" spans="1:51" x14ac:dyDescent="0.35">
      <c r="A86" s="91">
        <v>5</v>
      </c>
      <c r="B86" s="91" t="s">
        <v>12</v>
      </c>
      <c r="C86" s="86"/>
      <c r="D86" s="86"/>
      <c r="E86" s="86"/>
      <c r="F86" s="86"/>
      <c r="G86" s="322">
        <f t="shared" ca="1" si="40"/>
        <v>0.45234249999999998</v>
      </c>
      <c r="H86" s="322">
        <f t="shared" ca="1" si="40"/>
        <v>0.46440749999999997</v>
      </c>
      <c r="I86" s="322">
        <f t="shared" ca="1" si="40"/>
        <v>0.48781639999999998</v>
      </c>
      <c r="J86" s="322">
        <f t="shared" ca="1" si="40"/>
        <v>0.51135319999999995</v>
      </c>
      <c r="K86" s="322">
        <f t="shared" ca="1" si="40"/>
        <v>0.52145929999999996</v>
      </c>
      <c r="L86" s="322">
        <f t="shared" ca="1" si="40"/>
        <v>0.52804689999999999</v>
      </c>
      <c r="M86" s="323">
        <f t="shared" ca="1" si="41"/>
        <v>5.0497732886645323E-2</v>
      </c>
      <c r="N86" s="323">
        <f t="shared" ca="1" si="42"/>
        <v>0.13703353197353629</v>
      </c>
      <c r="O86" s="292">
        <f t="shared" ca="1" si="43"/>
        <v>8.2470577044970295E-2</v>
      </c>
    </row>
    <row r="87" spans="1:51" x14ac:dyDescent="0.35">
      <c r="A87" s="91">
        <v>6</v>
      </c>
      <c r="B87" s="91" t="s">
        <v>13</v>
      </c>
      <c r="C87" s="86"/>
      <c r="D87" s="86"/>
      <c r="E87" s="86"/>
      <c r="F87" s="86"/>
      <c r="G87" s="322">
        <f t="shared" ca="1" si="40"/>
        <v>0.50346460000000004</v>
      </c>
      <c r="H87" s="322">
        <f t="shared" ca="1" si="40"/>
        <v>0.52960609999999997</v>
      </c>
      <c r="I87" s="322">
        <f t="shared" ca="1" si="40"/>
        <v>0.56743060000000001</v>
      </c>
      <c r="J87" s="322">
        <f t="shared" ca="1" si="40"/>
        <v>0.59717529999999996</v>
      </c>
      <c r="K87" s="322">
        <f t="shared" ca="1" si="40"/>
        <v>0.60004729999999995</v>
      </c>
      <c r="L87" s="322">
        <f t="shared" ca="1" si="40"/>
        <v>0.54744970000000004</v>
      </c>
      <c r="M87" s="323">
        <f t="shared" ca="1" si="41"/>
        <v>5.2353244985386939E-2</v>
      </c>
      <c r="N87" s="323">
        <f t="shared" ca="1" si="42"/>
        <v>3.3692210116160082E-2</v>
      </c>
      <c r="O87" s="292">
        <f t="shared" ca="1" si="43"/>
        <v>-3.5212940578107643E-2</v>
      </c>
    </row>
    <row r="88" spans="1:51" x14ac:dyDescent="0.35">
      <c r="A88" s="91">
        <v>7</v>
      </c>
      <c r="B88" s="91" t="s">
        <v>14</v>
      </c>
      <c r="C88" s="86"/>
      <c r="D88" s="86"/>
      <c r="E88" s="86"/>
      <c r="F88" s="86"/>
      <c r="G88" s="322">
        <f t="shared" ca="1" si="40"/>
        <v>0.15702450000000001</v>
      </c>
      <c r="H88" s="322">
        <f t="shared" ca="1" si="40"/>
        <v>0.17707539999999999</v>
      </c>
      <c r="I88" s="322">
        <f t="shared" ca="1" si="40"/>
        <v>0.19818559999999999</v>
      </c>
      <c r="J88" s="322">
        <f t="shared" ca="1" si="40"/>
        <v>0.23707039999999999</v>
      </c>
      <c r="K88" s="322">
        <f t="shared" ca="1" si="40"/>
        <v>0.26542080000000001</v>
      </c>
      <c r="L88" s="322">
        <f t="shared" ca="1" si="40"/>
        <v>0.2892557</v>
      </c>
      <c r="M88" s="323">
        <f t="shared" ca="1" si="41"/>
        <v>2.766185555589781E-2</v>
      </c>
      <c r="N88" s="323">
        <f t="shared" ca="1" si="42"/>
        <v>0.63351713450880265</v>
      </c>
      <c r="O88" s="292">
        <f t="shared" ca="1" si="43"/>
        <v>0.45951925871506316</v>
      </c>
    </row>
    <row r="89" spans="1:51" x14ac:dyDescent="0.35">
      <c r="A89" s="91">
        <v>8</v>
      </c>
      <c r="B89" s="91" t="s">
        <v>15</v>
      </c>
      <c r="C89" s="86"/>
      <c r="D89" s="86"/>
      <c r="E89" s="86"/>
      <c r="F89" s="86"/>
      <c r="G89" s="322">
        <f t="shared" ca="1" si="40"/>
        <v>0.2273521</v>
      </c>
      <c r="H89" s="322">
        <f t="shared" ca="1" si="40"/>
        <v>0.24317610000000001</v>
      </c>
      <c r="I89" s="322">
        <f t="shared" ca="1" si="40"/>
        <v>0.26029140000000001</v>
      </c>
      <c r="J89" s="322">
        <f t="shared" ca="1" si="40"/>
        <v>0.27972750000000002</v>
      </c>
      <c r="K89" s="322">
        <f t="shared" ca="1" si="40"/>
        <v>0.29367389999999999</v>
      </c>
      <c r="L89" s="322">
        <f t="shared" ca="1" si="40"/>
        <v>0.30038670000000001</v>
      </c>
      <c r="M89" s="323">
        <f t="shared" ca="1" si="41"/>
        <v>2.8726325898894327E-2</v>
      </c>
      <c r="N89" s="323">
        <f t="shared" ca="1" si="42"/>
        <v>0.23526407405990968</v>
      </c>
      <c r="O89" s="292">
        <f t="shared" ca="1" si="43"/>
        <v>0.15404004896051116</v>
      </c>
    </row>
    <row r="90" spans="1:51" x14ac:dyDescent="0.35">
      <c r="A90" s="91">
        <v>9</v>
      </c>
      <c r="B90" s="91" t="s">
        <v>16</v>
      </c>
      <c r="C90" s="86"/>
      <c r="D90" s="86"/>
      <c r="E90" s="86"/>
      <c r="F90" s="86"/>
      <c r="G90" s="322">
        <f t="shared" ca="1" si="40"/>
        <v>0.19453790000000001</v>
      </c>
      <c r="H90" s="322">
        <f t="shared" ca="1" si="40"/>
        <v>0.20447589999999999</v>
      </c>
      <c r="I90" s="322">
        <f t="shared" ca="1" si="40"/>
        <v>0.2208155</v>
      </c>
      <c r="J90" s="322">
        <f t="shared" ca="1" si="40"/>
        <v>0.23007230000000001</v>
      </c>
      <c r="K90" s="322">
        <f t="shared" ca="1" si="40"/>
        <v>0.25538719999999998</v>
      </c>
      <c r="L90" s="322">
        <f t="shared" ca="1" si="40"/>
        <v>0.27110000000000001</v>
      </c>
      <c r="M90" s="323">
        <f t="shared" ca="1" si="41"/>
        <v>2.5925605065704481E-2</v>
      </c>
      <c r="N90" s="323">
        <f t="shared" ca="1" si="42"/>
        <v>0.32582861843376176</v>
      </c>
      <c r="O90" s="292">
        <f t="shared" ca="1" si="43"/>
        <v>0.22772178583478064</v>
      </c>
    </row>
    <row r="91" spans="1:51" x14ac:dyDescent="0.35">
      <c r="A91" s="91">
        <v>10</v>
      </c>
      <c r="B91" s="91" t="s">
        <v>17</v>
      </c>
      <c r="C91" s="86"/>
      <c r="D91" s="86"/>
      <c r="E91" s="86"/>
      <c r="F91" s="86"/>
      <c r="G91" s="322">
        <f t="shared" ca="1" si="40"/>
        <v>0.145649</v>
      </c>
      <c r="H91" s="322">
        <f t="shared" ca="1" si="40"/>
        <v>0.151592</v>
      </c>
      <c r="I91" s="322">
        <f t="shared" ca="1" si="40"/>
        <v>0.16860030000000001</v>
      </c>
      <c r="J91" s="322">
        <f t="shared" ca="1" si="40"/>
        <v>0.19115209999999999</v>
      </c>
      <c r="K91" s="322">
        <f t="shared" ca="1" si="40"/>
        <v>0.21112159999999999</v>
      </c>
      <c r="L91" s="322">
        <f t="shared" ca="1" si="40"/>
        <v>0.2218965</v>
      </c>
      <c r="M91" s="323">
        <f t="shared" ca="1" si="41"/>
        <v>2.1220217722102894E-2</v>
      </c>
      <c r="N91" s="323">
        <f t="shared" ca="1" si="42"/>
        <v>0.46377447358699664</v>
      </c>
      <c r="O91" s="292">
        <f t="shared" ca="1" si="43"/>
        <v>0.31610975781181883</v>
      </c>
    </row>
    <row r="92" spans="1:51" x14ac:dyDescent="0.35">
      <c r="A92" s="91">
        <v>11</v>
      </c>
      <c r="B92" s="91" t="s">
        <v>19</v>
      </c>
      <c r="C92" s="86"/>
      <c r="D92" s="86"/>
      <c r="E92" s="86"/>
      <c r="F92" s="86"/>
      <c r="G92" s="322">
        <f t="shared" ref="G92:L101" ca="1" si="44">VLOOKUP($B92,$B$2:$AP$76,G$80,FALSE)/10^7</f>
        <v>0.134219</v>
      </c>
      <c r="H92" s="322">
        <f t="shared" ca="1" si="44"/>
        <v>0.13538410000000001</v>
      </c>
      <c r="I92" s="322">
        <f t="shared" ca="1" si="44"/>
        <v>0.13650999999999999</v>
      </c>
      <c r="J92" s="322">
        <f t="shared" ca="1" si="44"/>
        <v>0.13419130000000001</v>
      </c>
      <c r="K92" s="322">
        <f t="shared" ca="1" si="44"/>
        <v>0.13540289999999999</v>
      </c>
      <c r="L92" s="322">
        <f t="shared" ca="1" si="44"/>
        <v>0.13848630000000001</v>
      </c>
      <c r="M92" s="323">
        <f t="shared" ca="1" si="41"/>
        <v>1.3243604281854188E-2</v>
      </c>
      <c r="N92" s="323">
        <f t="shared" ca="1" si="42"/>
        <v>2.291406450240463E-2</v>
      </c>
      <c r="O92" s="292">
        <f t="shared" ca="1" si="43"/>
        <v>1.4477327668302786E-2</v>
      </c>
      <c r="R92" s="327">
        <v>8.5000000000000006E-2</v>
      </c>
    </row>
    <row r="93" spans="1:51" x14ac:dyDescent="0.35">
      <c r="A93" s="314">
        <v>12</v>
      </c>
      <c r="B93" s="112" t="s">
        <v>20</v>
      </c>
      <c r="C93" s="368"/>
      <c r="D93" s="368"/>
      <c r="E93" s="368"/>
      <c r="F93" s="368"/>
      <c r="G93" s="322">
        <f t="shared" ca="1" si="44"/>
        <v>5.9291499999999997E-2</v>
      </c>
      <c r="H93" s="322">
        <f t="shared" ca="1" si="44"/>
        <v>6.7776000000000003E-2</v>
      </c>
      <c r="I93" s="322">
        <f t="shared" ca="1" si="44"/>
        <v>7.6437699999999997E-2</v>
      </c>
      <c r="J93" s="322">
        <f t="shared" ca="1" si="44"/>
        <v>9.2575500000000005E-2</v>
      </c>
      <c r="K93" s="322">
        <f t="shared" ca="1" si="44"/>
        <v>9.6987100000000007E-2</v>
      </c>
      <c r="L93" s="322">
        <f t="shared" ca="1" si="44"/>
        <v>0.101745</v>
      </c>
      <c r="M93" s="323">
        <f t="shared" ca="1" si="41"/>
        <v>9.7299914696056897E-3</v>
      </c>
      <c r="N93" s="323">
        <f t="shared" ca="1" si="42"/>
        <v>0.50119511331444766</v>
      </c>
      <c r="O93" s="292">
        <f t="shared" ca="1" si="43"/>
        <v>0.33108400697561557</v>
      </c>
      <c r="R93">
        <v>9</v>
      </c>
    </row>
    <row r="94" spans="1:51" x14ac:dyDescent="0.35">
      <c r="A94" s="91">
        <v>13</v>
      </c>
      <c r="B94" s="91" t="s">
        <v>22</v>
      </c>
      <c r="C94" s="86"/>
      <c r="D94" s="86"/>
      <c r="E94" s="86"/>
      <c r="F94" s="86"/>
      <c r="G94" s="322">
        <f t="shared" ca="1" si="44"/>
        <v>5.4169599999999998E-2</v>
      </c>
      <c r="H94" s="322">
        <f t="shared" ca="1" si="44"/>
        <v>6.4502699999999996E-2</v>
      </c>
      <c r="I94" s="322">
        <f t="shared" ca="1" si="44"/>
        <v>7.4617299999999998E-2</v>
      </c>
      <c r="J94" s="322">
        <f t="shared" ca="1" si="44"/>
        <v>8.7221400000000004E-2</v>
      </c>
      <c r="K94" s="322">
        <f t="shared" ca="1" si="44"/>
        <v>9.7653599999999993E-2</v>
      </c>
      <c r="L94" s="322">
        <f t="shared" ca="1" si="44"/>
        <v>0.10094839999999999</v>
      </c>
      <c r="M94" s="323">
        <f t="shared" ca="1" si="41"/>
        <v>9.6538116946321001E-3</v>
      </c>
      <c r="N94" s="323">
        <f t="shared" ca="1" si="42"/>
        <v>0.56502596015360607</v>
      </c>
      <c r="O94" s="292">
        <f t="shared" ca="1" si="43"/>
        <v>0.35288197241122354</v>
      </c>
      <c r="R94">
        <f>R93/R92</f>
        <v>105.88235294117646</v>
      </c>
    </row>
    <row r="95" spans="1:51" x14ac:dyDescent="0.35">
      <c r="A95" s="99">
        <v>14</v>
      </c>
      <c r="B95" s="99" t="s">
        <v>23</v>
      </c>
      <c r="C95" s="369"/>
      <c r="D95" s="369"/>
      <c r="E95" s="369"/>
      <c r="F95" s="369"/>
      <c r="G95" s="322">
        <f t="shared" ca="1" si="44"/>
        <v>6.2449400000000002E-2</v>
      </c>
      <c r="H95" s="322">
        <f t="shared" ca="1" si="44"/>
        <v>6.7966200000000004E-2</v>
      </c>
      <c r="I95" s="322">
        <f t="shared" ca="1" si="44"/>
        <v>8.2067200000000007E-2</v>
      </c>
      <c r="J95" s="322">
        <f t="shared" ca="1" si="44"/>
        <v>9.38914E-2</v>
      </c>
      <c r="K95" s="322">
        <f t="shared" ca="1" si="44"/>
        <v>8.6405399999999993E-2</v>
      </c>
      <c r="L95" s="322">
        <f t="shared" ca="1" si="44"/>
        <v>8.9652899999999994E-2</v>
      </c>
      <c r="M95" s="323">
        <f t="shared" ca="1" si="41"/>
        <v>8.5736100272781161E-3</v>
      </c>
      <c r="N95" s="323">
        <f t="shared" ca="1" si="42"/>
        <v>0.31908066068133856</v>
      </c>
      <c r="O95" s="292">
        <f t="shared" ca="1" si="43"/>
        <v>9.243278678936262E-2</v>
      </c>
    </row>
    <row r="96" spans="1:51" x14ac:dyDescent="0.35">
      <c r="A96" s="91">
        <v>15</v>
      </c>
      <c r="B96" s="91" t="s">
        <v>24</v>
      </c>
      <c r="C96" s="86"/>
      <c r="D96" s="86"/>
      <c r="E96" s="86"/>
      <c r="F96" s="86"/>
      <c r="G96" s="322">
        <f t="shared" ca="1" si="44"/>
        <v>0.1060078</v>
      </c>
      <c r="H96" s="322">
        <f t="shared" ca="1" si="44"/>
        <v>0.10374890000000001</v>
      </c>
      <c r="I96" s="322">
        <f t="shared" ca="1" si="44"/>
        <v>0.1019544</v>
      </c>
      <c r="J96" s="322">
        <f t="shared" ca="1" si="44"/>
        <v>0.100647</v>
      </c>
      <c r="K96" s="322">
        <f t="shared" ca="1" si="44"/>
        <v>0.1025619</v>
      </c>
      <c r="L96" s="322">
        <f t="shared" ca="1" si="44"/>
        <v>0.10333829999999999</v>
      </c>
      <c r="M96" s="323">
        <f t="shared" ca="1" si="41"/>
        <v>9.8823605826679796E-3</v>
      </c>
      <c r="N96" s="323">
        <f t="shared" ca="1" si="42"/>
        <v>-3.9576323218849518E-3</v>
      </c>
      <c r="O96" s="292">
        <f t="shared" ca="1" si="43"/>
        <v>1.3573715308019985E-2</v>
      </c>
      <c r="R96">
        <v>11</v>
      </c>
    </row>
    <row r="97" spans="1:20" x14ac:dyDescent="0.35">
      <c r="A97" s="113">
        <v>16</v>
      </c>
      <c r="B97" s="113" t="s">
        <v>25</v>
      </c>
      <c r="C97" s="108"/>
      <c r="D97" s="108"/>
      <c r="E97" s="108"/>
      <c r="F97" s="108"/>
      <c r="G97" s="322">
        <f t="shared" ca="1" si="44"/>
        <v>6.9826399999999997E-2</v>
      </c>
      <c r="H97" s="322">
        <f t="shared" ca="1" si="44"/>
        <v>6.00995E-2</v>
      </c>
      <c r="I97" s="322">
        <f t="shared" ca="1" si="44"/>
        <v>6.3499100000000003E-2</v>
      </c>
      <c r="J97" s="322">
        <f t="shared" ca="1" si="44"/>
        <v>6.4510200000000004E-2</v>
      </c>
      <c r="K97" s="322">
        <f t="shared" ca="1" si="44"/>
        <v>6.6616099999999998E-2</v>
      </c>
      <c r="L97" s="322">
        <f t="shared" ca="1" si="44"/>
        <v>7.1845699999999998E-2</v>
      </c>
      <c r="M97" s="323">
        <f t="shared" ca="1" si="41"/>
        <v>6.8706869932463463E-3</v>
      </c>
      <c r="N97" s="323">
        <f t="shared" ca="1" si="42"/>
        <v>0.19544588557309117</v>
      </c>
      <c r="O97" s="292">
        <f t="shared" ca="1" si="43"/>
        <v>0.13144438267628988</v>
      </c>
      <c r="R97">
        <v>110</v>
      </c>
    </row>
    <row r="98" spans="1:20" x14ac:dyDescent="0.35">
      <c r="A98" s="91">
        <v>17</v>
      </c>
      <c r="B98" s="91" t="s">
        <v>26</v>
      </c>
      <c r="C98" s="86"/>
      <c r="D98" s="86"/>
      <c r="E98" s="86"/>
      <c r="F98" s="86"/>
      <c r="G98" s="322">
        <f t="shared" ca="1" si="44"/>
        <v>0.1090361</v>
      </c>
      <c r="H98" s="322">
        <f t="shared" ca="1" si="44"/>
        <v>9.5699099999999995E-2</v>
      </c>
      <c r="I98" s="322">
        <f t="shared" ca="1" si="44"/>
        <v>9.7277600000000006E-2</v>
      </c>
      <c r="J98" s="322">
        <f t="shared" ca="1" si="44"/>
        <v>9.4200199999999998E-2</v>
      </c>
      <c r="K98" s="322">
        <f t="shared" ca="1" si="44"/>
        <v>9.3473500000000001E-2</v>
      </c>
      <c r="L98" s="322">
        <f t="shared" ca="1" si="44"/>
        <v>6.22949E-2</v>
      </c>
      <c r="M98" s="323">
        <f t="shared" ca="1" si="41"/>
        <v>5.9573329952325865E-3</v>
      </c>
      <c r="N98" s="323">
        <f t="shared" ca="1" si="42"/>
        <v>-0.34905448431594444</v>
      </c>
      <c r="O98" s="292">
        <f t="shared" ca="1" si="43"/>
        <v>-0.35961721917481515</v>
      </c>
      <c r="R98" s="292">
        <f>R96/R97</f>
        <v>0.1</v>
      </c>
    </row>
    <row r="99" spans="1:20" x14ac:dyDescent="0.35">
      <c r="A99" s="91">
        <v>18</v>
      </c>
      <c r="B99" s="91" t="s">
        <v>27</v>
      </c>
      <c r="C99" s="86"/>
      <c r="D99" s="86"/>
      <c r="E99" s="86"/>
      <c r="F99" s="86"/>
      <c r="G99" s="322">
        <f t="shared" ca="1" si="44"/>
        <v>3.2168799999999997E-2</v>
      </c>
      <c r="H99" s="322">
        <f t="shared" ca="1" si="44"/>
        <v>3.4798500000000003E-2</v>
      </c>
      <c r="I99" s="322">
        <f t="shared" ca="1" si="44"/>
        <v>4.3561900000000001E-2</v>
      </c>
      <c r="J99" s="322">
        <f t="shared" ca="1" si="44"/>
        <v>5.3283400000000002E-2</v>
      </c>
      <c r="K99" s="322">
        <f t="shared" ca="1" si="44"/>
        <v>5.2920000000000002E-2</v>
      </c>
      <c r="L99" s="322">
        <f t="shared" ca="1" si="44"/>
        <v>5.2900799999999998E-2</v>
      </c>
      <c r="M99" s="323">
        <f t="shared" ca="1" si="41"/>
        <v>5.0589643985976375E-3</v>
      </c>
      <c r="N99" s="323">
        <f t="shared" ca="1" si="42"/>
        <v>0.52020345704556203</v>
      </c>
      <c r="O99" s="292">
        <f t="shared" ca="1" si="43"/>
        <v>0.21438229278337251</v>
      </c>
    </row>
    <row r="100" spans="1:20" x14ac:dyDescent="0.35">
      <c r="A100" s="91">
        <v>19</v>
      </c>
      <c r="B100" s="91" t="s">
        <v>28</v>
      </c>
      <c r="C100" s="86"/>
      <c r="D100" s="86"/>
      <c r="E100" s="86"/>
      <c r="F100" s="86"/>
      <c r="G100" s="322">
        <f t="shared" ca="1" si="44"/>
        <v>6.5144300000000002E-2</v>
      </c>
      <c r="H100" s="322">
        <f t="shared" ca="1" si="44"/>
        <v>6.5157699999999999E-2</v>
      </c>
      <c r="I100" s="322">
        <f t="shared" ca="1" si="44"/>
        <v>7.7299199999999998E-2</v>
      </c>
      <c r="J100" s="322">
        <f t="shared" ca="1" si="44"/>
        <v>8.0475500000000005E-2</v>
      </c>
      <c r="K100" s="322">
        <f t="shared" ca="1" si="44"/>
        <v>7.8971600000000003E-2</v>
      </c>
      <c r="L100" s="322">
        <f t="shared" ca="1" si="44"/>
        <v>7.67959E-2</v>
      </c>
      <c r="M100" s="323">
        <f t="shared" ca="1" si="41"/>
        <v>7.3440803174671145E-3</v>
      </c>
      <c r="N100" s="323">
        <f t="shared" ca="1" si="42"/>
        <v>0.17861588116216498</v>
      </c>
      <c r="O100" s="292">
        <f t="shared" ca="1" si="43"/>
        <v>-6.5110635038913012E-3</v>
      </c>
    </row>
    <row r="101" spans="1:20" x14ac:dyDescent="0.35">
      <c r="A101" s="91">
        <v>20</v>
      </c>
      <c r="B101" s="91" t="s">
        <v>29</v>
      </c>
      <c r="C101" s="86"/>
      <c r="D101" s="86"/>
      <c r="E101" s="86"/>
      <c r="F101" s="86"/>
      <c r="G101" s="322">
        <f t="shared" ca="1" si="44"/>
        <v>2.5146499999999999E-2</v>
      </c>
      <c r="H101" s="322">
        <f t="shared" ca="1" si="44"/>
        <v>3.542E-2</v>
      </c>
      <c r="I101" s="322">
        <f t="shared" ca="1" si="44"/>
        <v>4.4556499999999999E-2</v>
      </c>
      <c r="J101" s="322">
        <f t="shared" ca="1" si="44"/>
        <v>5.01162E-2</v>
      </c>
      <c r="K101" s="322">
        <f t="shared" ca="1" si="44"/>
        <v>5.5525900000000003E-2</v>
      </c>
      <c r="L101" s="322">
        <f t="shared" ca="1" si="44"/>
        <v>5.1429599999999999E-2</v>
      </c>
      <c r="M101" s="323">
        <f t="shared" ca="1" si="41"/>
        <v>4.918271849085781E-3</v>
      </c>
      <c r="N101" s="323">
        <f t="shared" ca="1" si="42"/>
        <v>0.45199322416713716</v>
      </c>
      <c r="O101" s="292">
        <f t="shared" ca="1" si="43"/>
        <v>0.15425583248235397</v>
      </c>
    </row>
    <row r="102" spans="1:20" x14ac:dyDescent="0.35">
      <c r="A102" s="278"/>
      <c r="B102" s="324" t="s">
        <v>81</v>
      </c>
      <c r="C102" s="90"/>
      <c r="D102" s="90"/>
      <c r="E102" s="90"/>
      <c r="F102" s="90"/>
      <c r="G102" s="325">
        <f ca="1">SUM(G82:G91)</f>
        <v>7.8388646000000008</v>
      </c>
      <c r="H102" s="325">
        <f t="shared" ref="H102:L102" ca="1" si="45">SUM(H82:H91)</f>
        <v>8.1525192999999998</v>
      </c>
      <c r="I102" s="325">
        <f t="shared" ca="1" si="45"/>
        <v>8.5587034000000006</v>
      </c>
      <c r="J102" s="325">
        <f t="shared" ca="1" si="45"/>
        <v>8.9726391000000003</v>
      </c>
      <c r="K102" s="325">
        <f t="shared" ca="1" si="45"/>
        <v>9.2528565999999977</v>
      </c>
      <c r="L102" s="325">
        <f t="shared" ca="1" si="45"/>
        <v>9.4675434000000021</v>
      </c>
      <c r="M102" s="326">
        <f t="shared" ca="1" si="41"/>
        <v>0.90539207351832196</v>
      </c>
      <c r="N102" s="323">
        <f t="shared" ca="1" si="42"/>
        <v>0.16130278894279981</v>
      </c>
      <c r="O102" s="292">
        <f t="shared" ca="1" si="43"/>
        <v>0.10618898184975101</v>
      </c>
    </row>
    <row r="103" spans="1:20" x14ac:dyDescent="0.35">
      <c r="A103" s="278"/>
      <c r="B103" s="278" t="s">
        <v>82</v>
      </c>
      <c r="C103" s="86"/>
      <c r="D103" s="86"/>
      <c r="E103" s="86"/>
      <c r="F103" s="86"/>
      <c r="G103" s="325"/>
      <c r="H103" s="323">
        <f ca="1">H102/G102-1</f>
        <v>4.0012771747581777E-2</v>
      </c>
      <c r="I103" s="323">
        <f t="shared" ref="I103:L103" ca="1" si="46">I102/H102-1</f>
        <v>4.9823138719831128E-2</v>
      </c>
      <c r="J103" s="323">
        <f t="shared" ca="1" si="46"/>
        <v>4.8364300134527305E-2</v>
      </c>
      <c r="K103" s="323">
        <f t="shared" ca="1" si="46"/>
        <v>3.1230220771946371E-2</v>
      </c>
      <c r="L103" s="323">
        <f t="shared" ca="1" si="46"/>
        <v>2.3202218437061273E-2</v>
      </c>
      <c r="M103" s="323"/>
      <c r="N103" s="326"/>
      <c r="P103" s="292"/>
      <c r="S103" s="292"/>
      <c r="T103" s="292"/>
    </row>
    <row r="104" spans="1:20" x14ac:dyDescent="0.35">
      <c r="A104" s="278"/>
      <c r="B104" s="278" t="s">
        <v>76</v>
      </c>
      <c r="C104" s="86"/>
      <c r="D104" s="86"/>
      <c r="E104" s="86"/>
      <c r="F104" s="86"/>
      <c r="G104" s="322">
        <f t="shared" ref="G104:L104" ca="1" si="47">VLOOKUP($B104,$B$2:$AP$76,G$80,FALSE)/10^7</f>
        <v>8.6512697999999997</v>
      </c>
      <c r="H104" s="322">
        <f t="shared" ca="1" si="47"/>
        <v>8.9873250999999996</v>
      </c>
      <c r="I104" s="322">
        <f t="shared" ca="1" si="47"/>
        <v>9.4710816999999992</v>
      </c>
      <c r="J104" s="322">
        <f t="shared" ca="1" si="47"/>
        <v>9.9500256999999994</v>
      </c>
      <c r="K104" s="322">
        <f t="shared" ca="1" si="47"/>
        <v>10.253975199999999</v>
      </c>
      <c r="L104" s="322">
        <f t="shared" ca="1" si="47"/>
        <v>10.4568437</v>
      </c>
      <c r="M104" s="323">
        <f ca="1">L104/$L$104</f>
        <v>1</v>
      </c>
      <c r="N104" s="323">
        <f ca="1">L104/G104-1</f>
        <v>0.20870622946009632</v>
      </c>
      <c r="P104" s="292"/>
      <c r="S104" s="292"/>
      <c r="T104" s="292"/>
    </row>
    <row r="105" spans="1:20" x14ac:dyDescent="0.35">
      <c r="A105" s="278"/>
      <c r="B105" s="278" t="s">
        <v>82</v>
      </c>
      <c r="C105" s="86"/>
      <c r="D105" s="86"/>
      <c r="E105" s="86"/>
      <c r="F105" s="86"/>
      <c r="G105" s="323">
        <f ca="1">X76/AA76-1</f>
        <v>-4.6605497233304982E-2</v>
      </c>
      <c r="H105" s="323">
        <f ca="1">H104/G104-1</f>
        <v>3.8844621398814727E-2</v>
      </c>
      <c r="I105" s="323">
        <f t="shared" ref="I105:L105" ca="1" si="48">I104/H104-1</f>
        <v>5.382653844356855E-2</v>
      </c>
      <c r="J105" s="323">
        <f t="shared" ca="1" si="48"/>
        <v>5.056909180711644E-2</v>
      </c>
      <c r="K105" s="323">
        <f t="shared" ca="1" si="48"/>
        <v>3.0547609540345189E-2</v>
      </c>
      <c r="L105" s="323">
        <f t="shared" ca="1" si="48"/>
        <v>1.9784375916961583E-2</v>
      </c>
      <c r="M105" s="323"/>
      <c r="N105" s="323"/>
      <c r="P105" s="292"/>
      <c r="S105" s="292"/>
      <c r="T105" s="292"/>
    </row>
    <row r="106" spans="1:20" x14ac:dyDescent="0.35">
      <c r="P106" s="292"/>
      <c r="T106" s="292"/>
    </row>
    <row r="107" spans="1:20" x14ac:dyDescent="0.35">
      <c r="B107" s="86" t="s">
        <v>45</v>
      </c>
      <c r="C107" s="86"/>
      <c r="D107" s="86"/>
      <c r="E107" s="86"/>
      <c r="F107" s="86"/>
      <c r="G107" s="322">
        <f t="shared" ref="G107:L108" ca="1" si="49">VLOOKUP($B107,$B$2:$AP$76,G$80,FALSE)/10^7</f>
        <v>0</v>
      </c>
      <c r="H107" s="322">
        <f t="shared" ca="1" si="49"/>
        <v>0</v>
      </c>
      <c r="I107" s="322">
        <f t="shared" ca="1" si="49"/>
        <v>0</v>
      </c>
      <c r="J107" s="322">
        <f t="shared" ca="1" si="49"/>
        <v>0</v>
      </c>
      <c r="K107" s="322">
        <f t="shared" ca="1" si="49"/>
        <v>0</v>
      </c>
      <c r="L107" s="322">
        <f t="shared" ca="1" si="49"/>
        <v>0</v>
      </c>
      <c r="P107" s="287"/>
      <c r="Q107" s="287" t="s">
        <v>83</v>
      </c>
      <c r="R107" s="287" t="s">
        <v>84</v>
      </c>
      <c r="S107" s="287" t="s">
        <v>85</v>
      </c>
      <c r="T107" s="287" t="s">
        <v>86</v>
      </c>
    </row>
    <row r="108" spans="1:20" x14ac:dyDescent="0.35">
      <c r="B108" t="s">
        <v>26</v>
      </c>
      <c r="G108" s="322">
        <f t="shared" ca="1" si="49"/>
        <v>0.1090361</v>
      </c>
      <c r="H108" s="322">
        <f t="shared" ca="1" si="49"/>
        <v>9.5699099999999995E-2</v>
      </c>
      <c r="I108" s="322">
        <f t="shared" ca="1" si="49"/>
        <v>9.7277600000000006E-2</v>
      </c>
      <c r="J108" s="322">
        <f t="shared" ca="1" si="49"/>
        <v>9.4200199999999998E-2</v>
      </c>
      <c r="K108" s="322">
        <f t="shared" ca="1" si="49"/>
        <v>9.3473500000000001E-2</v>
      </c>
      <c r="L108" s="322">
        <f t="shared" ca="1" si="49"/>
        <v>6.22949E-2</v>
      </c>
      <c r="P108" s="287">
        <v>44256</v>
      </c>
      <c r="Q108" s="328">
        <v>42.2</v>
      </c>
      <c r="R108" s="328">
        <v>30.9</v>
      </c>
      <c r="S108" s="329">
        <f>R108/Q108</f>
        <v>0.73222748815165872</v>
      </c>
      <c r="T108" s="328"/>
    </row>
    <row r="109" spans="1:20" x14ac:dyDescent="0.35">
      <c r="B109" t="s">
        <v>30</v>
      </c>
      <c r="G109" s="322">
        <f t="shared" ref="G109" ca="1" si="50">VLOOKUP($B109,$B$2:$AP$76,G$80,FALSE)/10^7</f>
        <v>2.14466E-2</v>
      </c>
      <c r="H109" s="322">
        <f ca="1">VLOOKUP($B109,$B$2:$AP$76,H$80,FALSE)/10^7</f>
        <v>2.72067E-2</v>
      </c>
      <c r="I109" s="322">
        <f ca="1">VLOOKUP($B109,$B$2:$AP$76,I$80,FALSE)/10^7</f>
        <v>3.4373099999999997E-2</v>
      </c>
      <c r="J109" s="322">
        <f ca="1">VLOOKUP($B109,$B$2:$AP$76,J$80,FALSE)/10^7</f>
        <v>3.8851400000000001E-2</v>
      </c>
      <c r="K109" s="322">
        <f ca="1">VLOOKUP($B109,$B$2:$AP$76,K$80,FALSE)/10^7</f>
        <v>4.0374199999999999E-2</v>
      </c>
      <c r="L109" s="322">
        <f ca="1">VLOOKUP($B109,$B$2:$AP$76,L$80,FALSE)/10^7</f>
        <v>3.98453E-2</v>
      </c>
      <c r="P109" s="287">
        <v>44621</v>
      </c>
      <c r="Q109" s="328">
        <v>44.82</v>
      </c>
      <c r="R109" s="328">
        <v>31.45</v>
      </c>
      <c r="S109" s="329">
        <f t="shared" ref="S109:S112" si="51">R109/Q109</f>
        <v>0.70169567157518964</v>
      </c>
      <c r="T109" s="329">
        <f>R109/R108-1</f>
        <v>1.7799352750809128E-2</v>
      </c>
    </row>
    <row r="110" spans="1:20" x14ac:dyDescent="0.35">
      <c r="P110" s="287">
        <v>44986</v>
      </c>
      <c r="Q110" s="328">
        <v>48.65</v>
      </c>
      <c r="R110" s="328">
        <v>32.93</v>
      </c>
      <c r="S110" s="329">
        <f t="shared" si="51"/>
        <v>0.67687564234326825</v>
      </c>
      <c r="T110" s="329">
        <f t="shared" ref="T110:T112" si="52">R110/R109-1</f>
        <v>4.705882352941182E-2</v>
      </c>
    </row>
    <row r="111" spans="1:20" x14ac:dyDescent="0.35">
      <c r="P111" s="287">
        <v>45352</v>
      </c>
      <c r="Q111" s="328">
        <v>51.94</v>
      </c>
      <c r="R111" s="328">
        <v>35.340000000000003</v>
      </c>
      <c r="S111" s="329">
        <f t="shared" si="51"/>
        <v>0.68040046207162119</v>
      </c>
      <c r="T111" s="329">
        <f t="shared" si="52"/>
        <v>7.3185545095657556E-2</v>
      </c>
    </row>
    <row r="112" spans="1:20" x14ac:dyDescent="0.35">
      <c r="P112" s="287">
        <v>45717</v>
      </c>
      <c r="Q112" s="328">
        <v>54.58</v>
      </c>
      <c r="R112" s="328">
        <v>37.200000000000003</v>
      </c>
      <c r="S112" s="329">
        <f t="shared" si="51"/>
        <v>0.68156834005130096</v>
      </c>
      <c r="T112" s="329">
        <f t="shared" si="52"/>
        <v>5.2631578947368363E-2</v>
      </c>
    </row>
    <row r="125" spans="2:16" x14ac:dyDescent="0.35">
      <c r="P125">
        <v>237</v>
      </c>
    </row>
    <row r="126" spans="2:16" x14ac:dyDescent="0.35">
      <c r="B126" s="321" t="s">
        <v>87</v>
      </c>
      <c r="C126" s="321"/>
      <c r="D126" s="321"/>
      <c r="E126" s="321"/>
      <c r="F126" s="321"/>
      <c r="G126" s="321"/>
      <c r="H126" s="321"/>
      <c r="I126" s="321">
        <v>45352</v>
      </c>
      <c r="J126" s="321">
        <v>45444</v>
      </c>
      <c r="K126" s="321">
        <v>45536</v>
      </c>
      <c r="L126" s="321">
        <v>45627</v>
      </c>
      <c r="M126" s="321" t="s">
        <v>88</v>
      </c>
      <c r="P126">
        <f>P125*4</f>
        <v>948</v>
      </c>
    </row>
    <row r="127" spans="2:16" x14ac:dyDescent="0.35">
      <c r="B127" t="s">
        <v>89</v>
      </c>
      <c r="G127" s="295"/>
      <c r="H127" s="295"/>
      <c r="I127" s="295">
        <f ca="1">I87*100</f>
        <v>56.74306</v>
      </c>
      <c r="J127" s="295">
        <f ca="1">J87*100</f>
        <v>59.717529999999996</v>
      </c>
      <c r="K127" s="295">
        <f ca="1">K87*100</f>
        <v>60.004729999999995</v>
      </c>
      <c r="L127" s="295">
        <f ca="1">L87*100</f>
        <v>54.744970000000002</v>
      </c>
      <c r="M127" s="292">
        <f ca="1">L127/I127-1</f>
        <v>-3.5212940578107643E-2</v>
      </c>
    </row>
    <row r="128" spans="2:16" x14ac:dyDescent="0.35">
      <c r="B128" t="s">
        <v>90</v>
      </c>
      <c r="G128" s="295"/>
      <c r="H128" s="295"/>
      <c r="I128" s="295">
        <f ca="1">(I93+I107+I108+I109)*100</f>
        <v>20.80884</v>
      </c>
      <c r="J128" s="295">
        <f t="shared" ref="J128:L128" ca="1" si="53">(J93+J107+J108+J109)*100</f>
        <v>22.562709999999999</v>
      </c>
      <c r="K128" s="295">
        <f t="shared" ca="1" si="53"/>
        <v>23.083480000000002</v>
      </c>
      <c r="L128" s="295">
        <f t="shared" ca="1" si="53"/>
        <v>20.388520000000003</v>
      </c>
      <c r="M128" s="292">
        <f t="shared" ref="M128:M129" ca="1" si="54">L128/I128-1</f>
        <v>-2.0199107686925233E-2</v>
      </c>
    </row>
    <row r="129" spans="2:13" x14ac:dyDescent="0.35">
      <c r="B129" s="331" t="s">
        <v>76</v>
      </c>
      <c r="C129" s="331"/>
      <c r="D129" s="331"/>
      <c r="E129" s="331"/>
      <c r="F129" s="331"/>
      <c r="G129" s="330"/>
      <c r="H129" s="330"/>
      <c r="I129" s="330">
        <f t="shared" ref="I129:L129" ca="1" si="55">SUM(I127:I128)</f>
        <v>77.551900000000003</v>
      </c>
      <c r="J129" s="330">
        <f t="shared" ca="1" si="55"/>
        <v>82.280239999999992</v>
      </c>
      <c r="K129" s="330">
        <f t="shared" ca="1" si="55"/>
        <v>83.088210000000004</v>
      </c>
      <c r="L129" s="330">
        <f t="shared" ca="1" si="55"/>
        <v>75.133490000000009</v>
      </c>
      <c r="M129" s="292">
        <f t="shared" ca="1" si="54"/>
        <v>-3.1184406829490863E-2</v>
      </c>
    </row>
  </sheetData>
  <conditionalFormatting sqref="B49">
    <cfRule type="duplicateValues" dxfId="68" priority="6"/>
  </conditionalFormatting>
  <conditionalFormatting sqref="B50">
    <cfRule type="duplicateValues" dxfId="67" priority="5"/>
  </conditionalFormatting>
  <conditionalFormatting sqref="B51">
    <cfRule type="duplicateValues" dxfId="66" priority="4"/>
  </conditionalFormatting>
  <conditionalFormatting sqref="B52">
    <cfRule type="duplicateValues" dxfId="65" priority="3"/>
  </conditionalFormatting>
  <conditionalFormatting sqref="B53">
    <cfRule type="duplicateValues" dxfId="64" priority="2"/>
  </conditionalFormatting>
  <conditionalFormatting sqref="B54:B55">
    <cfRule type="duplicateValues" dxfId="63" priority="1"/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833029AA-5008-4D68-A415-532809B12BE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'Summary CC (2)'!G4:AQ4</xm:f>
              <xm:sqref>AZ4</xm:sqref>
            </x14:sparkline>
            <x14:sparkline>
              <xm:f>'Summary CC (2)'!G5:AQ5</xm:f>
              <xm:sqref>AZ5</xm:sqref>
            </x14:sparkline>
            <x14:sparkline>
              <xm:f>'Summary CC (2)'!G6:AQ6</xm:f>
              <xm:sqref>AZ6</xm:sqref>
            </x14:sparkline>
            <x14:sparkline>
              <xm:f>'Summary CC (2)'!G7:AQ7</xm:f>
              <xm:sqref>AZ7</xm:sqref>
            </x14:sparkline>
            <x14:sparkline>
              <xm:f>'Summary CC (2)'!G8:AQ8</xm:f>
              <xm:sqref>AZ8</xm:sqref>
            </x14:sparkline>
            <x14:sparkline>
              <xm:f>'Summary CC (2)'!G9:AQ9</xm:f>
              <xm:sqref>AZ9</xm:sqref>
            </x14:sparkline>
            <x14:sparkline>
              <xm:f>'Summary CC (2)'!G10:AQ10</xm:f>
              <xm:sqref>AZ10</xm:sqref>
            </x14:sparkline>
            <x14:sparkline>
              <xm:f>'Summary CC (2)'!G11:AQ11</xm:f>
              <xm:sqref>AZ11</xm:sqref>
            </x14:sparkline>
            <x14:sparkline>
              <xm:f>'Summary CC (2)'!G12:AQ12</xm:f>
              <xm:sqref>AZ12</xm:sqref>
            </x14:sparkline>
            <x14:sparkline>
              <xm:f>'Summary CC (2)'!G13:AQ13</xm:f>
              <xm:sqref>AZ13</xm:sqref>
            </x14:sparkline>
            <x14:sparkline>
              <xm:f>'Summary CC (2)'!G14:AQ14</xm:f>
              <xm:sqref>AZ14</xm:sqref>
            </x14:sparkline>
            <x14:sparkline>
              <xm:f>'Summary CC (2)'!G15:AQ15</xm:f>
              <xm:sqref>AZ15</xm:sqref>
            </x14:sparkline>
            <x14:sparkline>
              <xm:f>'Summary CC (2)'!G16:AQ16</xm:f>
              <xm:sqref>AZ16</xm:sqref>
            </x14:sparkline>
            <x14:sparkline>
              <xm:f>'Summary CC (2)'!G17:AQ17</xm:f>
              <xm:sqref>AZ17</xm:sqref>
            </x14:sparkline>
            <x14:sparkline>
              <xm:f>'Summary CC (2)'!G18:AQ18</xm:f>
              <xm:sqref>AZ18</xm:sqref>
            </x14:sparkline>
            <x14:sparkline>
              <xm:f>'Summary CC (2)'!G19:AQ19</xm:f>
              <xm:sqref>AZ19</xm:sqref>
            </x14:sparkline>
            <x14:sparkline>
              <xm:f>'Summary CC (2)'!G20:AQ20</xm:f>
              <xm:sqref>AZ20</xm:sqref>
            </x14:sparkline>
            <x14:sparkline>
              <xm:f>'Summary CC (2)'!G21:AQ21</xm:f>
              <xm:sqref>AZ21</xm:sqref>
            </x14:sparkline>
            <x14:sparkline>
              <xm:f>'Summary CC (2)'!G22:AQ22</xm:f>
              <xm:sqref>AZ22</xm:sqref>
            </x14:sparkline>
            <x14:sparkline>
              <xm:f>'Summary CC (2)'!G23:AQ23</xm:f>
              <xm:sqref>AZ23</xm:sqref>
            </x14:sparkline>
            <x14:sparkline>
              <xm:f>'Summary CC (2)'!G24:AQ24</xm:f>
              <xm:sqref>AZ24</xm:sqref>
            </x14:sparkline>
            <x14:sparkline>
              <xm:f>'Summary CC (2)'!G25:AQ25</xm:f>
              <xm:sqref>AZ25</xm:sqref>
            </x14:sparkline>
            <x14:sparkline>
              <xm:f>'Summary CC (2)'!G26:AQ26</xm:f>
              <xm:sqref>AZ26</xm:sqref>
            </x14:sparkline>
            <x14:sparkline>
              <xm:f>'Summary CC (2)'!G27:AQ27</xm:f>
              <xm:sqref>AZ27</xm:sqref>
            </x14:sparkline>
            <x14:sparkline>
              <xm:f>'Summary CC (2)'!G28:AQ28</xm:f>
              <xm:sqref>AZ28</xm:sqref>
            </x14:sparkline>
            <x14:sparkline>
              <xm:f>'Summary CC (2)'!G29:AQ29</xm:f>
              <xm:sqref>AZ29</xm:sqref>
            </x14:sparkline>
            <x14:sparkline>
              <xm:f>'Summary CC (2)'!G30:AQ30</xm:f>
              <xm:sqref>AZ30</xm:sqref>
            </x14:sparkline>
            <x14:sparkline>
              <xm:f>'Summary CC (2)'!G31:AQ31</xm:f>
              <xm:sqref>AZ31</xm:sqref>
            </x14:sparkline>
            <x14:sparkline>
              <xm:f>'Summary CC (2)'!G32:AQ32</xm:f>
              <xm:sqref>AZ32</xm:sqref>
            </x14:sparkline>
            <x14:sparkline>
              <xm:f>'Summary CC (2)'!G33:AQ33</xm:f>
              <xm:sqref>AZ33</xm:sqref>
            </x14:sparkline>
            <x14:sparkline>
              <xm:f>'Summary CC (2)'!G34:AQ34</xm:f>
              <xm:sqref>AZ34</xm:sqref>
            </x14:sparkline>
            <x14:sparkline>
              <xm:f>'Summary CC (2)'!G35:AQ35</xm:f>
              <xm:sqref>AZ35</xm:sqref>
            </x14:sparkline>
            <x14:sparkline>
              <xm:f>'Summary CC (2)'!G36:AQ36</xm:f>
              <xm:sqref>AZ36</xm:sqref>
            </x14:sparkline>
            <x14:sparkline>
              <xm:f>'Summary CC (2)'!G37:AQ37</xm:f>
              <xm:sqref>AZ37</xm:sqref>
            </x14:sparkline>
            <x14:sparkline>
              <xm:f>'Summary CC (2)'!G38:AQ38</xm:f>
              <xm:sqref>AZ38</xm:sqref>
            </x14:sparkline>
            <x14:sparkline>
              <xm:f>'Summary CC (2)'!G39:AQ39</xm:f>
              <xm:sqref>AZ39</xm:sqref>
            </x14:sparkline>
            <x14:sparkline>
              <xm:f>'Summary CC (2)'!G40:AQ40</xm:f>
              <xm:sqref>AZ40</xm:sqref>
            </x14:sparkline>
            <x14:sparkline>
              <xm:f>'Summary CC (2)'!G41:AQ41</xm:f>
              <xm:sqref>AZ41</xm:sqref>
            </x14:sparkline>
            <x14:sparkline>
              <xm:f>'Summary CC (2)'!G42:AQ42</xm:f>
              <xm:sqref>AZ42</xm:sqref>
            </x14:sparkline>
            <x14:sparkline>
              <xm:f>'Summary CC (2)'!G43:AQ43</xm:f>
              <xm:sqref>AZ43</xm:sqref>
            </x14:sparkline>
            <x14:sparkline>
              <xm:f>'Summary CC (2)'!G44:AQ44</xm:f>
              <xm:sqref>AZ44</xm:sqref>
            </x14:sparkline>
            <x14:sparkline>
              <xm:f>'Summary CC (2)'!G45:AQ45</xm:f>
              <xm:sqref>AZ45</xm:sqref>
            </x14:sparkline>
            <x14:sparkline>
              <xm:f>'Summary CC (2)'!G46:AQ46</xm:f>
              <xm:sqref>AZ46</xm:sqref>
            </x14:sparkline>
            <x14:sparkline>
              <xm:f>'Summary CC (2)'!G47:AQ47</xm:f>
              <xm:sqref>AZ47</xm:sqref>
            </x14:sparkline>
            <x14:sparkline>
              <xm:f>'Summary CC (2)'!G48:AQ48</xm:f>
              <xm:sqref>AZ48</xm:sqref>
            </x14:sparkline>
            <x14:sparkline>
              <xm:f>'Summary CC (2)'!G49:AQ49</xm:f>
              <xm:sqref>AZ49</xm:sqref>
            </x14:sparkline>
            <x14:sparkline>
              <xm:f>'Summary CC (2)'!G50:AQ50</xm:f>
              <xm:sqref>AZ50</xm:sqref>
            </x14:sparkline>
            <x14:sparkline>
              <xm:f>'Summary CC (2)'!G51:AQ51</xm:f>
              <xm:sqref>AZ51</xm:sqref>
            </x14:sparkline>
            <x14:sparkline>
              <xm:f>'Summary CC (2)'!G52:AQ52</xm:f>
              <xm:sqref>AZ52</xm:sqref>
            </x14:sparkline>
            <x14:sparkline>
              <xm:f>'Summary CC (2)'!G53:AQ53</xm:f>
              <xm:sqref>AZ53</xm:sqref>
            </x14:sparkline>
            <x14:sparkline>
              <xm:f>'Summary CC (2)'!G54:AQ54</xm:f>
              <xm:sqref>AZ54</xm:sqref>
            </x14:sparkline>
            <x14:sparkline>
              <xm:f>'Summary CC (2)'!G55:AQ55</xm:f>
              <xm:sqref>AZ55</xm:sqref>
            </x14:sparkline>
            <x14:sparkline>
              <xm:f>'Summary CC (2)'!G56:AQ56</xm:f>
              <xm:sqref>AZ56</xm:sqref>
            </x14:sparkline>
            <x14:sparkline>
              <xm:f>'Summary CC (2)'!G57:AQ57</xm:f>
              <xm:sqref>AZ57</xm:sqref>
            </x14:sparkline>
            <x14:sparkline>
              <xm:f>'Summary CC (2)'!G58:AQ58</xm:f>
              <xm:sqref>AZ58</xm:sqref>
            </x14:sparkline>
            <x14:sparkline>
              <xm:f>'Summary CC (2)'!G59:AQ59</xm:f>
              <xm:sqref>AZ59</xm:sqref>
            </x14:sparkline>
            <x14:sparkline>
              <xm:f>'Summary CC (2)'!G60:AQ60</xm:f>
              <xm:sqref>AZ60</xm:sqref>
            </x14:sparkline>
            <x14:sparkline>
              <xm:f>'Summary CC (2)'!G61:AQ61</xm:f>
              <xm:sqref>AZ61</xm:sqref>
            </x14:sparkline>
            <x14:sparkline>
              <xm:f>'Summary CC (2)'!G62:AQ62</xm:f>
              <xm:sqref>AZ62</xm:sqref>
            </x14:sparkline>
            <x14:sparkline>
              <xm:f>'Summary CC (2)'!G63:AQ63</xm:f>
              <xm:sqref>AZ63</xm:sqref>
            </x14:sparkline>
            <x14:sparkline>
              <xm:f>'Summary CC (2)'!G64:AQ64</xm:f>
              <xm:sqref>AZ64</xm:sqref>
            </x14:sparkline>
            <x14:sparkline>
              <xm:f>'Summary CC (2)'!G65:AQ65</xm:f>
              <xm:sqref>AZ65</xm:sqref>
            </x14:sparkline>
            <x14:sparkline>
              <xm:f>'Summary CC (2)'!G66:AQ66</xm:f>
              <xm:sqref>AZ66</xm:sqref>
            </x14:sparkline>
            <x14:sparkline>
              <xm:f>'Summary CC (2)'!G67:AQ67</xm:f>
              <xm:sqref>AZ67</xm:sqref>
            </x14:sparkline>
            <x14:sparkline>
              <xm:f>'Summary CC (2)'!G68:AQ68</xm:f>
              <xm:sqref>AZ68</xm:sqref>
            </x14:sparkline>
            <x14:sparkline>
              <xm:f>'Summary CC (2)'!G69:AQ69</xm:f>
              <xm:sqref>AZ69</xm:sqref>
            </x14:sparkline>
            <x14:sparkline>
              <xm:f>'Summary CC (2)'!G70:AQ70</xm:f>
              <xm:sqref>AZ70</xm:sqref>
            </x14:sparkline>
            <x14:sparkline>
              <xm:f>'Summary CC (2)'!G71:AQ71</xm:f>
              <xm:sqref>AZ71</xm:sqref>
            </x14:sparkline>
            <x14:sparkline>
              <xm:f>'Summary CC (2)'!G72:AQ72</xm:f>
              <xm:sqref>AZ72</xm:sqref>
            </x14:sparkline>
            <x14:sparkline>
              <xm:f>'Summary CC (2)'!G73:AQ73</xm:f>
              <xm:sqref>AZ73</xm:sqref>
            </x14:sparkline>
            <x14:sparkline>
              <xm:f>'Summary CC (2)'!G74:AQ74</xm:f>
              <xm:sqref>AZ74</xm:sqref>
            </x14:sparkline>
            <x14:sparkline>
              <xm:f>'Summary CC (2)'!G75:AQ75</xm:f>
              <xm:sqref>AZ75</xm:sqref>
            </x14:sparkline>
            <x14:sparkline>
              <xm:f>'Summary CC (2)'!G76:AQ76</xm:f>
              <xm:sqref>AZ76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0AB6-2D8C-401A-8007-758206B95D63}">
  <dimension ref="A2:BF99"/>
  <sheetViews>
    <sheetView workbookViewId="0">
      <pane xSplit="2" ySplit="3" topLeftCell="C33" activePane="bottomRight" state="frozen"/>
      <selection pane="topRight" activeCell="C1" sqref="C1"/>
      <selection pane="bottomLeft" activeCell="A4" sqref="A4"/>
      <selection pane="bottomRight" activeCell="A4" sqref="A4"/>
    </sheetView>
  </sheetViews>
  <sheetFormatPr defaultRowHeight="14.5" x14ac:dyDescent="0.35"/>
  <cols>
    <col min="1" max="1" width="18.453125" customWidth="1"/>
    <col min="2" max="2" width="39" customWidth="1"/>
    <col min="3" max="3" width="45.1796875" customWidth="1"/>
    <col min="4" max="27" width="12.453125" bestFit="1" customWidth="1"/>
    <col min="28" max="35" width="13.453125" bestFit="1" customWidth="1"/>
    <col min="36" max="38" width="13.1796875" customWidth="1"/>
    <col min="39" max="39" width="8.81640625" bestFit="1" customWidth="1"/>
    <col min="40" max="40" width="20.1796875" customWidth="1"/>
    <col min="49" max="49" width="11.81640625" bestFit="1" customWidth="1"/>
    <col min="50" max="50" width="10.81640625" bestFit="1" customWidth="1"/>
  </cols>
  <sheetData>
    <row r="2" spans="1:40" x14ac:dyDescent="0.35">
      <c r="A2" s="286"/>
      <c r="B2" s="286" t="s">
        <v>0</v>
      </c>
      <c r="C2" s="286">
        <v>1</v>
      </c>
      <c r="D2" s="286">
        <f>C2+1</f>
        <v>2</v>
      </c>
      <c r="E2" s="286">
        <f t="shared" ref="E2:AJ2" si="0">D2+1</f>
        <v>3</v>
      </c>
      <c r="F2" s="286">
        <f t="shared" si="0"/>
        <v>4</v>
      </c>
      <c r="G2" s="286">
        <f t="shared" si="0"/>
        <v>5</v>
      </c>
      <c r="H2" s="286">
        <f t="shared" si="0"/>
        <v>6</v>
      </c>
      <c r="I2" s="286">
        <f t="shared" si="0"/>
        <v>7</v>
      </c>
      <c r="J2" s="286">
        <f t="shared" si="0"/>
        <v>8</v>
      </c>
      <c r="K2" s="286">
        <f t="shared" si="0"/>
        <v>9</v>
      </c>
      <c r="L2" s="286">
        <f t="shared" si="0"/>
        <v>10</v>
      </c>
      <c r="M2" s="286">
        <f t="shared" si="0"/>
        <v>11</v>
      </c>
      <c r="N2" s="286">
        <f t="shared" si="0"/>
        <v>12</v>
      </c>
      <c r="O2" s="286">
        <f t="shared" si="0"/>
        <v>13</v>
      </c>
      <c r="P2" s="286">
        <f t="shared" si="0"/>
        <v>14</v>
      </c>
      <c r="Q2" s="286">
        <f t="shared" si="0"/>
        <v>15</v>
      </c>
      <c r="R2" s="286">
        <f t="shared" si="0"/>
        <v>16</v>
      </c>
      <c r="S2" s="286">
        <f t="shared" si="0"/>
        <v>17</v>
      </c>
      <c r="T2" s="286">
        <f t="shared" si="0"/>
        <v>18</v>
      </c>
      <c r="U2" s="286">
        <f t="shared" si="0"/>
        <v>19</v>
      </c>
      <c r="V2" s="286">
        <f t="shared" si="0"/>
        <v>20</v>
      </c>
      <c r="W2" s="286">
        <f t="shared" si="0"/>
        <v>21</v>
      </c>
      <c r="X2" s="286">
        <f t="shared" si="0"/>
        <v>22</v>
      </c>
      <c r="Y2" s="286">
        <f t="shared" si="0"/>
        <v>23</v>
      </c>
      <c r="Z2" s="286">
        <f t="shared" si="0"/>
        <v>24</v>
      </c>
      <c r="AA2" s="286">
        <f t="shared" si="0"/>
        <v>25</v>
      </c>
      <c r="AB2" s="286">
        <f t="shared" si="0"/>
        <v>26</v>
      </c>
      <c r="AC2" s="286">
        <f t="shared" si="0"/>
        <v>27</v>
      </c>
      <c r="AD2" s="286">
        <f t="shared" si="0"/>
        <v>28</v>
      </c>
      <c r="AE2" s="286">
        <f t="shared" si="0"/>
        <v>29</v>
      </c>
      <c r="AF2" s="286">
        <f t="shared" si="0"/>
        <v>30</v>
      </c>
      <c r="AG2" s="286">
        <f t="shared" si="0"/>
        <v>31</v>
      </c>
      <c r="AH2" s="286">
        <f t="shared" si="0"/>
        <v>32</v>
      </c>
      <c r="AI2" s="286">
        <f t="shared" si="0"/>
        <v>33</v>
      </c>
      <c r="AJ2" s="286">
        <f t="shared" si="0"/>
        <v>34</v>
      </c>
      <c r="AK2" s="286">
        <f t="shared" ref="AK2:AL2" si="1">AJ2+1</f>
        <v>35</v>
      </c>
      <c r="AL2" s="286">
        <f t="shared" si="1"/>
        <v>36</v>
      </c>
    </row>
    <row r="3" spans="1:40" x14ac:dyDescent="0.35">
      <c r="A3" s="286"/>
      <c r="B3" s="286" t="s">
        <v>2</v>
      </c>
      <c r="C3" s="287">
        <v>44562</v>
      </c>
      <c r="D3" s="287">
        <f>EOMONTH(C3,1)-1</f>
        <v>44619</v>
      </c>
      <c r="E3" s="287">
        <f t="shared" ref="E3:AJ3" si="2">EOMONTH(D3,1)-1</f>
        <v>44650</v>
      </c>
      <c r="F3" s="287">
        <f t="shared" si="2"/>
        <v>44680</v>
      </c>
      <c r="G3" s="287">
        <f t="shared" si="2"/>
        <v>44711</v>
      </c>
      <c r="H3" s="287">
        <f t="shared" si="2"/>
        <v>44741</v>
      </c>
      <c r="I3" s="287">
        <f t="shared" si="2"/>
        <v>44772</v>
      </c>
      <c r="J3" s="287">
        <f t="shared" si="2"/>
        <v>44803</v>
      </c>
      <c r="K3" s="287">
        <f t="shared" si="2"/>
        <v>44833</v>
      </c>
      <c r="L3" s="287">
        <f t="shared" si="2"/>
        <v>44864</v>
      </c>
      <c r="M3" s="287">
        <f t="shared" si="2"/>
        <v>44894</v>
      </c>
      <c r="N3" s="287">
        <f t="shared" si="2"/>
        <v>44925</v>
      </c>
      <c r="O3" s="287">
        <f t="shared" si="2"/>
        <v>44956</v>
      </c>
      <c r="P3" s="287">
        <f t="shared" si="2"/>
        <v>44984</v>
      </c>
      <c r="Q3" s="287">
        <f t="shared" si="2"/>
        <v>45015</v>
      </c>
      <c r="R3" s="287">
        <f t="shared" si="2"/>
        <v>45045</v>
      </c>
      <c r="S3" s="287">
        <f t="shared" si="2"/>
        <v>45076</v>
      </c>
      <c r="T3" s="287">
        <f t="shared" si="2"/>
        <v>45106</v>
      </c>
      <c r="U3" s="287">
        <f t="shared" si="2"/>
        <v>45137</v>
      </c>
      <c r="V3" s="287">
        <f t="shared" si="2"/>
        <v>45168</v>
      </c>
      <c r="W3" s="287">
        <f t="shared" si="2"/>
        <v>45198</v>
      </c>
      <c r="X3" s="287">
        <f t="shared" si="2"/>
        <v>45229</v>
      </c>
      <c r="Y3" s="287">
        <f t="shared" si="2"/>
        <v>45259</v>
      </c>
      <c r="Z3" s="287">
        <f t="shared" si="2"/>
        <v>45290</v>
      </c>
      <c r="AA3" s="287">
        <f t="shared" si="2"/>
        <v>45321</v>
      </c>
      <c r="AB3" s="287">
        <f t="shared" si="2"/>
        <v>45350</v>
      </c>
      <c r="AC3" s="287">
        <f t="shared" si="2"/>
        <v>45381</v>
      </c>
      <c r="AD3" s="287">
        <f t="shared" si="2"/>
        <v>45411</v>
      </c>
      <c r="AE3" s="287">
        <f t="shared" si="2"/>
        <v>45442</v>
      </c>
      <c r="AF3" s="287">
        <f t="shared" si="2"/>
        <v>45472</v>
      </c>
      <c r="AG3" s="287">
        <f t="shared" si="2"/>
        <v>45503</v>
      </c>
      <c r="AH3" s="287">
        <f t="shared" si="2"/>
        <v>45534</v>
      </c>
      <c r="AI3" s="287">
        <f t="shared" si="2"/>
        <v>45564</v>
      </c>
      <c r="AJ3" s="287">
        <f t="shared" si="2"/>
        <v>45595</v>
      </c>
      <c r="AK3" s="287">
        <f t="shared" ref="AK3:AL3" si="3">EOMONTH(AJ3,1)-1</f>
        <v>45625</v>
      </c>
      <c r="AL3" s="287">
        <f t="shared" si="3"/>
        <v>45656</v>
      </c>
      <c r="AN3" s="310" t="s">
        <v>5</v>
      </c>
    </row>
    <row r="4" spans="1:40" x14ac:dyDescent="0.35">
      <c r="A4" s="91" t="s">
        <v>8</v>
      </c>
      <c r="B4" s="91" t="s">
        <v>16</v>
      </c>
      <c r="C4" s="289">
        <f>IFERROR(VLOOKUP(B4,'1'!$C$3:$S$100,13,FALSE),"")</f>
        <v>73809630</v>
      </c>
      <c r="D4" s="289">
        <f>IFERROR(VLOOKUP(B4,'2'!$C$3:$S$100,13,FALSE),"")</f>
        <v>74000676</v>
      </c>
      <c r="E4" s="289">
        <f ca="1">IFERROR(VLOOKUP($B4,INDIRECT("'" &amp; E$2 &amp; "'!$C$3:$R$100"),9,FALSE),"")</f>
        <v>74522207</v>
      </c>
      <c r="F4" s="289">
        <f t="shared" ref="F4:U19" ca="1" si="4">IFERROR(VLOOKUP($B4,INDIRECT("'" &amp; F$2 &amp; "'!$C$3:$R$100"),9,FALSE),"")</f>
        <v>75272375</v>
      </c>
      <c r="G4" s="289">
        <f t="shared" ca="1" si="4"/>
        <v>75630687</v>
      </c>
      <c r="H4" s="289">
        <f t="shared" ca="1" si="4"/>
        <v>75993816</v>
      </c>
      <c r="I4" s="289">
        <f t="shared" ca="1" si="4"/>
        <v>76491940</v>
      </c>
      <c r="J4" s="289">
        <f t="shared" ca="1" si="4"/>
        <v>76893503</v>
      </c>
      <c r="K4" s="289">
        <f t="shared" ca="1" si="4"/>
        <v>77708499</v>
      </c>
      <c r="L4" s="289">
        <f t="shared" ca="1" si="4"/>
        <v>78440427</v>
      </c>
      <c r="M4" s="289">
        <f t="shared" ca="1" si="4"/>
        <v>79475125</v>
      </c>
      <c r="N4" s="289">
        <f t="shared" ca="1" si="4"/>
        <v>80262159</v>
      </c>
      <c r="O4" s="289">
        <f t="shared" ca="1" si="4"/>
        <v>80696087</v>
      </c>
      <c r="P4" s="289">
        <f t="shared" ca="1" si="4"/>
        <v>81510140</v>
      </c>
      <c r="Q4" s="289">
        <f t="shared" ca="1" si="4"/>
        <v>82585036</v>
      </c>
      <c r="R4" s="289">
        <f t="shared" ca="1" si="4"/>
        <v>83332335</v>
      </c>
      <c r="S4" s="289">
        <f t="shared" ca="1" si="4"/>
        <v>84561128</v>
      </c>
      <c r="T4" s="289">
        <f t="shared" ca="1" si="4"/>
        <v>85726395</v>
      </c>
      <c r="U4" s="289">
        <f t="shared" ca="1" si="4"/>
        <v>87634917</v>
      </c>
      <c r="V4" s="289">
        <f t="shared" ref="V4:AK19" ca="1" si="5">IFERROR(VLOOKUP($B4,INDIRECT("'" &amp; V$2 &amp; "'!$C$3:$R$100"),9,FALSE),"")</f>
        <v>90550901</v>
      </c>
      <c r="W4" s="289">
        <f t="shared" ca="1" si="5"/>
        <v>91480844</v>
      </c>
      <c r="X4" s="289">
        <f t="shared" ca="1" si="5"/>
        <v>92478697</v>
      </c>
      <c r="Y4" s="289">
        <f t="shared" ca="1" si="5"/>
        <v>92992617</v>
      </c>
      <c r="Z4" s="289">
        <f t="shared" ca="1" si="5"/>
        <v>93535911</v>
      </c>
      <c r="AA4" s="289">
        <f t="shared" ca="1" si="5"/>
        <v>94000243</v>
      </c>
      <c r="AB4" s="289">
        <f t="shared" ca="1" si="5"/>
        <v>94658170</v>
      </c>
      <c r="AC4" s="289">
        <f t="shared" ca="1" si="5"/>
        <v>95411796</v>
      </c>
      <c r="AD4" s="289">
        <f t="shared" ca="1" si="5"/>
        <v>95799680</v>
      </c>
      <c r="AE4" s="289">
        <f t="shared" ca="1" si="5"/>
        <v>96219184</v>
      </c>
      <c r="AF4" s="289">
        <f t="shared" ca="1" si="5"/>
        <v>96681921</v>
      </c>
      <c r="AG4" s="289">
        <f t="shared" ca="1" si="5"/>
        <v>97443635</v>
      </c>
      <c r="AH4" s="289">
        <f t="shared" ca="1" si="5"/>
        <v>98130715</v>
      </c>
      <c r="AI4" s="289">
        <f t="shared" ca="1" si="5"/>
        <v>99054887</v>
      </c>
      <c r="AJ4" s="289">
        <f t="shared" ca="1" si="5"/>
        <v>99963920</v>
      </c>
      <c r="AK4" s="289">
        <f t="shared" ca="1" si="5"/>
        <v>86552638</v>
      </c>
      <c r="AL4" s="289">
        <f t="shared" ref="AL4:AL49" ca="1" si="6">IFERROR(VLOOKUP($B4,INDIRECT("'" &amp; AL$2 &amp; "'!$C$3:$R$100"),9,FALSE),"")</f>
        <v>87335032</v>
      </c>
      <c r="AM4" s="307"/>
      <c r="AN4" s="308">
        <f ca="1">IFERROR(AJ4/$AJ$69,"")</f>
        <v>0.10012281169823513</v>
      </c>
    </row>
    <row r="5" spans="1:40" x14ac:dyDescent="0.35">
      <c r="A5" s="91" t="s">
        <v>8</v>
      </c>
      <c r="B5" s="91" t="s">
        <v>35</v>
      </c>
      <c r="C5" s="289">
        <f>IFERROR(VLOOKUP(B5,'1'!$C$3:$S$100,13,FALSE),"")</f>
        <v>44500508</v>
      </c>
      <c r="D5" s="289">
        <f>IFERROR(VLOOKUP(B5,'2'!$C$3:$S$100,13,FALSE),"")</f>
        <v>44639149</v>
      </c>
      <c r="E5" s="289">
        <f t="shared" ref="E5:T20" ca="1" si="7">IFERROR(VLOOKUP($B5,INDIRECT("'" &amp; E$2 &amp; "'!$C$3:$R$100"),9,FALSE),"")</f>
        <v>44856938</v>
      </c>
      <c r="F5" s="289">
        <f t="shared" ca="1" si="4"/>
        <v>44965718</v>
      </c>
      <c r="G5" s="289">
        <f t="shared" ca="1" si="4"/>
        <v>45256890</v>
      </c>
      <c r="H5" s="289">
        <f t="shared" ca="1" si="4"/>
        <v>45402570</v>
      </c>
      <c r="I5" s="289">
        <f t="shared" ca="1" si="4"/>
        <v>45431685</v>
      </c>
      <c r="J5" s="289">
        <f t="shared" ca="1" si="4"/>
        <v>45494860</v>
      </c>
      <c r="K5" s="289">
        <f t="shared" ca="1" si="4"/>
        <v>45593205</v>
      </c>
      <c r="L5" s="289">
        <f t="shared" ca="1" si="4"/>
        <v>45831608</v>
      </c>
      <c r="M5" s="289">
        <f t="shared" ca="1" si="4"/>
        <v>46304287</v>
      </c>
      <c r="N5" s="289">
        <f t="shared" ca="1" si="4"/>
        <v>46576513</v>
      </c>
      <c r="O5" s="289">
        <f t="shared" ca="1" si="4"/>
        <v>46824899</v>
      </c>
      <c r="P5" s="289">
        <f t="shared" ca="1" si="4"/>
        <v>47251202</v>
      </c>
      <c r="Q5" s="289">
        <f t="shared" ca="1" si="4"/>
        <v>47125002</v>
      </c>
      <c r="R5" s="289">
        <f t="shared" ca="1" si="4"/>
        <v>47171065</v>
      </c>
      <c r="S5" s="289">
        <f t="shared" ca="1" si="4"/>
        <v>48458435</v>
      </c>
      <c r="T5" s="289">
        <f t="shared" ca="1" si="4"/>
        <v>49233971</v>
      </c>
      <c r="U5" s="289">
        <f t="shared" ca="1" si="4"/>
        <v>49346167</v>
      </c>
      <c r="V5" s="289">
        <f t="shared" ca="1" si="5"/>
        <v>49686011</v>
      </c>
      <c r="W5" s="289">
        <f t="shared" ca="1" si="5"/>
        <v>49643403</v>
      </c>
      <c r="X5" s="289">
        <f t="shared" ca="1" si="5"/>
        <v>49755371</v>
      </c>
      <c r="Y5" s="289">
        <f t="shared" ca="1" si="5"/>
        <v>48665137</v>
      </c>
      <c r="Z5" s="289">
        <f t="shared" ca="1" si="5"/>
        <v>47055120</v>
      </c>
      <c r="AA5" s="289">
        <f t="shared" ca="1" si="5"/>
        <v>47396297</v>
      </c>
      <c r="AB5" s="289">
        <f t="shared" ca="1" si="5"/>
        <v>46297797</v>
      </c>
      <c r="AC5" s="289">
        <f t="shared" ca="1" si="5"/>
        <v>45315703</v>
      </c>
      <c r="AD5" s="289">
        <f t="shared" ca="1" si="5"/>
        <v>45111110</v>
      </c>
      <c r="AE5" s="289">
        <f t="shared" ca="1" si="5"/>
        <v>44929324</v>
      </c>
      <c r="AF5" s="289">
        <f t="shared" ca="1" si="5"/>
        <v>44779517</v>
      </c>
      <c r="AG5" s="289">
        <f t="shared" ca="1" si="5"/>
        <v>41126319</v>
      </c>
      <c r="AH5" s="289">
        <f t="shared" ca="1" si="5"/>
        <v>40503878</v>
      </c>
      <c r="AI5" s="289">
        <f t="shared" ca="1" si="5"/>
        <v>40001095</v>
      </c>
      <c r="AJ5" s="289">
        <f t="shared" ca="1" si="5"/>
        <v>39458415</v>
      </c>
      <c r="AK5" s="289">
        <f t="shared" ca="1" si="5"/>
        <v>39250483</v>
      </c>
      <c r="AL5" s="289">
        <f t="shared" ca="1" si="6"/>
        <v>38747535</v>
      </c>
      <c r="AM5" s="307"/>
      <c r="AN5" s="308">
        <f t="shared" ref="AN5:AN68" ca="1" si="8">IFERROR(AJ5/$AJ$69,"")</f>
        <v>3.9521133774624045E-2</v>
      </c>
    </row>
    <row r="6" spans="1:40" x14ac:dyDescent="0.35">
      <c r="A6" s="91" t="s">
        <v>8</v>
      </c>
      <c r="B6" s="113" t="s">
        <v>40</v>
      </c>
      <c r="C6" s="289">
        <f>IFERROR(VLOOKUP(B6,'1'!$C$3:$S$100,13,FALSE),"")</f>
        <v>11917624</v>
      </c>
      <c r="D6" s="289">
        <f>IFERROR(VLOOKUP(B6,'2'!$C$3:$S$100,13,FALSE),"")</f>
        <v>12105122</v>
      </c>
      <c r="E6" s="289">
        <f t="shared" ca="1" si="7"/>
        <v>12264810</v>
      </c>
      <c r="F6" s="289">
        <f t="shared" ca="1" si="4"/>
        <v>12382388</v>
      </c>
      <c r="G6" s="289">
        <f t="shared" ca="1" si="4"/>
        <v>12523886</v>
      </c>
      <c r="H6" s="289">
        <f t="shared" ca="1" si="4"/>
        <v>12651775</v>
      </c>
      <c r="I6" s="289">
        <f t="shared" ca="1" si="4"/>
        <v>12784888</v>
      </c>
      <c r="J6" s="289">
        <f t="shared" ca="1" si="4"/>
        <v>12915821</v>
      </c>
      <c r="K6" s="289">
        <f t="shared" ca="1" si="4"/>
        <v>13037906</v>
      </c>
      <c r="L6" s="289">
        <f t="shared" ca="1" si="4"/>
        <v>13155196</v>
      </c>
      <c r="M6" s="289">
        <f t="shared" ca="1" si="4"/>
        <v>13170703</v>
      </c>
      <c r="N6" s="289">
        <f t="shared" ca="1" si="4"/>
        <v>13196639</v>
      </c>
      <c r="O6" s="289">
        <f t="shared" ca="1" si="4"/>
        <v>13271463</v>
      </c>
      <c r="P6" s="289">
        <f t="shared" ca="1" si="4"/>
        <v>13296825</v>
      </c>
      <c r="Q6" s="289">
        <f t="shared" ca="1" si="4"/>
        <v>13377060</v>
      </c>
      <c r="R6" s="289">
        <f t="shared" ca="1" si="4"/>
        <v>13427212</v>
      </c>
      <c r="S6" s="289">
        <f t="shared" ca="1" si="4"/>
        <v>13464186</v>
      </c>
      <c r="T6" s="289">
        <f t="shared" ca="1" si="4"/>
        <v>13572986</v>
      </c>
      <c r="U6" s="289">
        <f t="shared" ca="1" si="4"/>
        <v>13696497</v>
      </c>
      <c r="V6" s="289">
        <f t="shared" ca="1" si="5"/>
        <v>13824701</v>
      </c>
      <c r="W6" s="289">
        <f t="shared" ca="1" si="5"/>
        <v>13897125</v>
      </c>
      <c r="X6" s="289">
        <f t="shared" ca="1" si="5"/>
        <v>13413549</v>
      </c>
      <c r="Y6" s="289">
        <f t="shared" ca="1" si="5"/>
        <v>13532409</v>
      </c>
      <c r="Z6" s="289">
        <f t="shared" ca="1" si="5"/>
        <v>13567181</v>
      </c>
      <c r="AA6" s="289">
        <f t="shared" ca="1" si="5"/>
        <v>13616903</v>
      </c>
      <c r="AB6" s="289">
        <f t="shared" ca="1" si="5"/>
        <v>13523696</v>
      </c>
      <c r="AC6" s="289">
        <f t="shared" ca="1" si="5"/>
        <v>13586801</v>
      </c>
      <c r="AD6" s="289">
        <f t="shared" ca="1" si="5"/>
        <v>13667691</v>
      </c>
      <c r="AE6" s="289">
        <f t="shared" ca="1" si="5"/>
        <v>13709988</v>
      </c>
      <c r="AF6" s="289">
        <f t="shared" ca="1" si="5"/>
        <v>13808105</v>
      </c>
      <c r="AG6" s="289">
        <f t="shared" ca="1" si="5"/>
        <v>13925267</v>
      </c>
      <c r="AH6" s="289">
        <f t="shared" ca="1" si="5"/>
        <v>14140607</v>
      </c>
      <c r="AI6" s="289">
        <f t="shared" ca="1" si="5"/>
        <v>14280474</v>
      </c>
      <c r="AJ6" s="289">
        <f t="shared" ca="1" si="5"/>
        <v>14313361</v>
      </c>
      <c r="AK6" s="289">
        <f t="shared" ca="1" si="5"/>
        <v>14032269</v>
      </c>
      <c r="AL6" s="289">
        <f t="shared" ca="1" si="6"/>
        <v>14022969</v>
      </c>
      <c r="AM6" s="307"/>
      <c r="AN6" s="308">
        <f t="shared" ca="1" si="8"/>
        <v>1.4336111950910512E-2</v>
      </c>
    </row>
    <row r="7" spans="1:40" x14ac:dyDescent="0.35">
      <c r="A7" s="91" t="s">
        <v>8</v>
      </c>
      <c r="B7" s="91" t="s">
        <v>23</v>
      </c>
      <c r="C7" s="289">
        <f>IFERROR(VLOOKUP(B7,'1'!$C$3:$S$100,13,FALSE),"")</f>
        <v>45777153</v>
      </c>
      <c r="D7" s="289">
        <f>IFERROR(VLOOKUP(B7,'2'!$C$3:$S$100,13,FALSE),"")</f>
        <v>46172471</v>
      </c>
      <c r="E7" s="289">
        <f t="shared" ca="1" si="7"/>
        <v>46459485</v>
      </c>
      <c r="F7" s="289">
        <f t="shared" ca="1" si="4"/>
        <v>47155319</v>
      </c>
      <c r="G7" s="289">
        <f t="shared" ca="1" si="4"/>
        <v>46959288</v>
      </c>
      <c r="H7" s="289">
        <f t="shared" ca="1" si="4"/>
        <v>46100836</v>
      </c>
      <c r="I7" s="289">
        <f t="shared" ca="1" si="4"/>
        <v>46819589</v>
      </c>
      <c r="J7" s="289">
        <f t="shared" ca="1" si="4"/>
        <v>47715491</v>
      </c>
      <c r="K7" s="289">
        <f t="shared" ca="1" si="4"/>
        <v>48539815</v>
      </c>
      <c r="L7" s="289">
        <f t="shared" ca="1" si="4"/>
        <v>47982447</v>
      </c>
      <c r="M7" s="289">
        <f t="shared" ca="1" si="4"/>
        <v>48645220</v>
      </c>
      <c r="N7" s="289">
        <f t="shared" ca="1" si="4"/>
        <v>49420963</v>
      </c>
      <c r="O7" s="289">
        <f t="shared" ca="1" si="4"/>
        <v>49589295</v>
      </c>
      <c r="P7" s="289">
        <f t="shared" ca="1" si="4"/>
        <v>50582378</v>
      </c>
      <c r="Q7" s="289">
        <f t="shared" ca="1" si="4"/>
        <v>51324626</v>
      </c>
      <c r="R7" s="289">
        <f t="shared" ca="1" si="4"/>
        <v>51705336</v>
      </c>
      <c r="S7" s="289">
        <f t="shared" ca="1" si="4"/>
        <v>51407210</v>
      </c>
      <c r="T7" s="289">
        <f t="shared" ca="1" si="4"/>
        <v>52478964</v>
      </c>
      <c r="U7" s="289">
        <f t="shared" ca="1" si="4"/>
        <v>52489959</v>
      </c>
      <c r="V7" s="289">
        <f t="shared" ca="1" si="5"/>
        <v>53341318</v>
      </c>
      <c r="W7" s="289">
        <f t="shared" ca="1" si="5"/>
        <v>54222425</v>
      </c>
      <c r="X7" s="289">
        <f t="shared" ca="1" si="5"/>
        <v>55329040</v>
      </c>
      <c r="Y7" s="289">
        <f t="shared" ca="1" si="5"/>
        <v>56420528</v>
      </c>
      <c r="Z7" s="289">
        <f t="shared" ca="1" si="5"/>
        <v>57060996</v>
      </c>
      <c r="AA7" s="289">
        <f t="shared" ca="1" si="5"/>
        <v>57413339</v>
      </c>
      <c r="AB7" s="289">
        <f t="shared" ca="1" si="5"/>
        <v>57563848</v>
      </c>
      <c r="AC7" s="289">
        <f t="shared" ca="1" si="5"/>
        <v>57385960</v>
      </c>
      <c r="AD7" s="289">
        <f t="shared" ca="1" si="5"/>
        <v>57567033</v>
      </c>
      <c r="AE7" s="289">
        <f t="shared" ca="1" si="5"/>
        <v>57401577</v>
      </c>
      <c r="AF7" s="289">
        <f t="shared" ca="1" si="5"/>
        <v>57401698</v>
      </c>
      <c r="AG7" s="289">
        <f t="shared" ca="1" si="5"/>
        <v>57659948</v>
      </c>
      <c r="AH7" s="289">
        <f t="shared" ca="1" si="5"/>
        <v>58077451</v>
      </c>
      <c r="AI7" s="289">
        <f t="shared" ca="1" si="5"/>
        <v>58499002</v>
      </c>
      <c r="AJ7" s="289">
        <f t="shared" ca="1" si="5"/>
        <v>58873044</v>
      </c>
      <c r="AK7" s="289">
        <f t="shared" ca="1" si="5"/>
        <v>59065159</v>
      </c>
      <c r="AL7" s="289">
        <f t="shared" ca="1" si="6"/>
        <v>59396108</v>
      </c>
      <c r="AM7" s="307"/>
      <c r="AN7" s="308">
        <f t="shared" ca="1" si="8"/>
        <v>5.8966622142408096E-2</v>
      </c>
    </row>
    <row r="8" spans="1:40" x14ac:dyDescent="0.35">
      <c r="A8" s="91" t="s">
        <v>8</v>
      </c>
      <c r="B8" s="91" t="s">
        <v>49</v>
      </c>
      <c r="C8" s="289">
        <f>IFERROR(VLOOKUP(B8,'1'!$C$3:$S$100,13,FALSE),"")</f>
        <v>29603857</v>
      </c>
      <c r="D8" s="289">
        <f>IFERROR(VLOOKUP(B8,'2'!$C$3:$S$100,13,FALSE),"")</f>
        <v>29913806</v>
      </c>
      <c r="E8" s="289">
        <f t="shared" ca="1" si="7"/>
        <v>30197222</v>
      </c>
      <c r="F8" s="289">
        <f t="shared" ca="1" si="4"/>
        <v>30407359</v>
      </c>
      <c r="G8" s="289">
        <f t="shared" ca="1" si="4"/>
        <v>28963920</v>
      </c>
      <c r="H8" s="289">
        <f t="shared" ca="1" si="4"/>
        <v>27038530</v>
      </c>
      <c r="I8" s="289">
        <f t="shared" ca="1" si="4"/>
        <v>27305718</v>
      </c>
      <c r="J8" s="289">
        <f t="shared" ca="1" si="4"/>
        <v>27556286</v>
      </c>
      <c r="K8" s="289">
        <f t="shared" ca="1" si="4"/>
        <v>27340402</v>
      </c>
      <c r="L8" s="289">
        <f t="shared" ca="1" si="4"/>
        <v>27369834</v>
      </c>
      <c r="M8" s="289">
        <f t="shared" ca="1" si="4"/>
        <v>27727499</v>
      </c>
      <c r="N8" s="289">
        <f t="shared" ca="1" si="4"/>
        <v>27742934</v>
      </c>
      <c r="O8" s="289">
        <f t="shared" ca="1" si="4"/>
        <v>28029550</v>
      </c>
      <c r="P8" s="289">
        <f t="shared" ca="1" si="4"/>
        <v>28316825</v>
      </c>
      <c r="Q8" s="289">
        <f t="shared" ca="1" si="4"/>
        <v>28360519</v>
      </c>
      <c r="R8" s="289">
        <f t="shared" ca="1" si="4"/>
        <v>28245823</v>
      </c>
      <c r="S8" s="289">
        <f t="shared" ca="1" si="4"/>
        <v>28565416</v>
      </c>
      <c r="T8" s="289">
        <f t="shared" ca="1" si="4"/>
        <v>28431599</v>
      </c>
      <c r="U8" s="289">
        <f t="shared" ca="1" si="4"/>
        <v>28731310</v>
      </c>
      <c r="V8" s="289">
        <f t="shared" ca="1" si="5"/>
        <v>29296351</v>
      </c>
      <c r="W8" s="289">
        <f t="shared" ca="1" si="5"/>
        <v>29438355</v>
      </c>
      <c r="X8" s="289">
        <f t="shared" ca="1" si="5"/>
        <v>29275304</v>
      </c>
      <c r="Y8" s="289">
        <f t="shared" ca="1" si="5"/>
        <v>28858313</v>
      </c>
      <c r="Z8" s="289">
        <f t="shared" ca="1" si="5"/>
        <v>29324324</v>
      </c>
      <c r="AA8" s="289">
        <f t="shared" ca="1" si="5"/>
        <v>28716820</v>
      </c>
      <c r="AB8" s="289">
        <f t="shared" ca="1" si="5"/>
        <v>29024107</v>
      </c>
      <c r="AC8" s="289">
        <f t="shared" ca="1" si="5"/>
        <v>29265688</v>
      </c>
      <c r="AD8" s="289">
        <f t="shared" ca="1" si="5"/>
        <v>29024244</v>
      </c>
      <c r="AE8" s="289">
        <f t="shared" ca="1" si="5"/>
        <v>28627001</v>
      </c>
      <c r="AF8" s="289">
        <f t="shared" ca="1" si="5"/>
        <v>28707297</v>
      </c>
      <c r="AG8" s="289">
        <f t="shared" ca="1" si="5"/>
        <v>28970900</v>
      </c>
      <c r="AH8" s="289">
        <f t="shared" ca="1" si="5"/>
        <v>29574663</v>
      </c>
      <c r="AI8" s="289">
        <f t="shared" ca="1" si="5"/>
        <v>29986420</v>
      </c>
      <c r="AJ8" s="289">
        <f t="shared" ca="1" si="5"/>
        <v>30178225</v>
      </c>
      <c r="AK8" s="289">
        <f t="shared" ca="1" si="5"/>
        <v>27020639</v>
      </c>
      <c r="AL8" s="289">
        <f t="shared" ca="1" si="6"/>
        <v>28178425</v>
      </c>
      <c r="AM8" s="307"/>
      <c r="AN8" s="308">
        <f t="shared" ca="1" si="8"/>
        <v>3.0226193001054499E-2</v>
      </c>
    </row>
    <row r="9" spans="1:40" x14ac:dyDescent="0.35">
      <c r="A9" s="91" t="s">
        <v>8</v>
      </c>
      <c r="B9" s="91" t="s">
        <v>31</v>
      </c>
      <c r="C9" s="289">
        <f>IFERROR(VLOOKUP(B9,'1'!$C$3:$S$100,13,FALSE),"")</f>
        <v>26592618</v>
      </c>
      <c r="D9" s="289">
        <f>IFERROR(VLOOKUP(B9,'2'!$C$3:$S$100,13,FALSE),"")</f>
        <v>26745992</v>
      </c>
      <c r="E9" s="289">
        <f t="shared" ca="1" si="7"/>
        <v>26961021</v>
      </c>
      <c r="F9" s="289">
        <f t="shared" ca="1" si="4"/>
        <v>27095159</v>
      </c>
      <c r="G9" s="289">
        <f t="shared" ca="1" si="4"/>
        <v>27241274</v>
      </c>
      <c r="H9" s="289">
        <f t="shared" ca="1" si="4"/>
        <v>27703669</v>
      </c>
      <c r="I9" s="289">
        <f t="shared" ca="1" si="4"/>
        <v>28168095</v>
      </c>
      <c r="J9" s="289">
        <f t="shared" ca="1" si="4"/>
        <v>28371703</v>
      </c>
      <c r="K9" s="289">
        <f t="shared" ca="1" si="4"/>
        <v>28656557</v>
      </c>
      <c r="L9" s="289">
        <f t="shared" ca="1" si="4"/>
        <v>28816092</v>
      </c>
      <c r="M9" s="289">
        <f t="shared" ca="1" si="4"/>
        <v>28928653</v>
      </c>
      <c r="N9" s="289">
        <f t="shared" ca="1" si="4"/>
        <v>29316010</v>
      </c>
      <c r="O9" s="289">
        <f t="shared" ca="1" si="4"/>
        <v>29042234</v>
      </c>
      <c r="P9" s="289">
        <f t="shared" ca="1" si="4"/>
        <v>31055145</v>
      </c>
      <c r="Q9" s="289">
        <f t="shared" ca="1" si="4"/>
        <v>31414438</v>
      </c>
      <c r="R9" s="289">
        <f t="shared" ca="1" si="4"/>
        <v>31850981</v>
      </c>
      <c r="S9" s="289">
        <f t="shared" ca="1" si="4"/>
        <v>32000371</v>
      </c>
      <c r="T9" s="289">
        <f t="shared" ca="1" si="4"/>
        <v>32286911</v>
      </c>
      <c r="U9" s="289">
        <f t="shared" ca="1" si="4"/>
        <v>32615297</v>
      </c>
      <c r="V9" s="289">
        <f t="shared" ca="1" si="5"/>
        <v>33122868</v>
      </c>
      <c r="W9" s="289">
        <f t="shared" ca="1" si="5"/>
        <v>33151076</v>
      </c>
      <c r="X9" s="289">
        <f t="shared" ca="1" si="5"/>
        <v>33037570</v>
      </c>
      <c r="Y9" s="289">
        <f t="shared" ca="1" si="5"/>
        <v>33303082</v>
      </c>
      <c r="Z9" s="289">
        <f t="shared" ca="1" si="5"/>
        <v>32155601</v>
      </c>
      <c r="AA9" s="289">
        <f t="shared" ca="1" si="5"/>
        <v>32192588</v>
      </c>
      <c r="AB9" s="289">
        <f t="shared" ca="1" si="5"/>
        <v>32243209</v>
      </c>
      <c r="AC9" s="289">
        <f t="shared" ca="1" si="5"/>
        <v>32269734</v>
      </c>
      <c r="AD9" s="289">
        <f t="shared" ca="1" si="5"/>
        <v>32289290</v>
      </c>
      <c r="AE9" s="289">
        <f t="shared" ca="1" si="5"/>
        <v>32302570</v>
      </c>
      <c r="AF9" s="289">
        <f t="shared" ca="1" si="5"/>
        <v>32356053</v>
      </c>
      <c r="AG9" s="289">
        <f t="shared" ca="1" si="5"/>
        <v>32475638</v>
      </c>
      <c r="AH9" s="289">
        <f t="shared" ca="1" si="5"/>
        <v>32568181</v>
      </c>
      <c r="AI9" s="289">
        <f t="shared" ca="1" si="5"/>
        <v>32680016</v>
      </c>
      <c r="AJ9" s="289">
        <f t="shared" ca="1" si="5"/>
        <v>32899596</v>
      </c>
      <c r="AK9" s="289">
        <f t="shared" ca="1" si="5"/>
        <v>32975066</v>
      </c>
      <c r="AL9" s="289">
        <f t="shared" ca="1" si="6"/>
        <v>33020751</v>
      </c>
      <c r="AM9" s="307"/>
      <c r="AN9" s="308">
        <f t="shared" ca="1" si="8"/>
        <v>3.2951889594325726E-2</v>
      </c>
    </row>
    <row r="10" spans="1:40" x14ac:dyDescent="0.35">
      <c r="A10" s="91" t="s">
        <v>8</v>
      </c>
      <c r="B10" s="91" t="s">
        <v>37</v>
      </c>
      <c r="C10" s="289">
        <f>IFERROR(VLOOKUP(B10,'1'!$C$3:$S$100,13,FALSE),"")</f>
        <v>20245755</v>
      </c>
      <c r="D10" s="289">
        <f>IFERROR(VLOOKUP(B10,'2'!$C$3:$S$100,13,FALSE),"")</f>
        <v>20309049</v>
      </c>
      <c r="E10" s="289">
        <f t="shared" ca="1" si="7"/>
        <v>20508718</v>
      </c>
      <c r="F10" s="289">
        <f t="shared" ca="1" si="4"/>
        <v>14617281</v>
      </c>
      <c r="G10" s="289">
        <f t="shared" ca="1" si="4"/>
        <v>14770053</v>
      </c>
      <c r="H10" s="289">
        <f t="shared" ca="1" si="4"/>
        <v>14886914</v>
      </c>
      <c r="I10" s="289">
        <f t="shared" ca="1" si="4"/>
        <v>15101912</v>
      </c>
      <c r="J10" s="289">
        <f t="shared" ca="1" si="4"/>
        <v>15263223</v>
      </c>
      <c r="K10" s="289">
        <f t="shared" ca="1" si="4"/>
        <v>15445034</v>
      </c>
      <c r="L10" s="289">
        <f t="shared" ca="1" si="4"/>
        <v>15580464</v>
      </c>
      <c r="M10" s="289">
        <f t="shared" ca="1" si="4"/>
        <v>15742911</v>
      </c>
      <c r="N10" s="289">
        <f t="shared" ca="1" si="4"/>
        <v>15959037</v>
      </c>
      <c r="O10" s="289">
        <f t="shared" ca="1" si="4"/>
        <v>16102621</v>
      </c>
      <c r="P10" s="289">
        <f t="shared" ca="1" si="4"/>
        <v>16291382</v>
      </c>
      <c r="Q10" s="289">
        <f t="shared" ca="1" si="4"/>
        <v>16460769</v>
      </c>
      <c r="R10" s="289">
        <f t="shared" ca="1" si="4"/>
        <v>16635816</v>
      </c>
      <c r="S10" s="289">
        <f t="shared" ca="1" si="4"/>
        <v>16848672</v>
      </c>
      <c r="T10" s="289">
        <f t="shared" ca="1" si="4"/>
        <v>17030045</v>
      </c>
      <c r="U10" s="289">
        <f t="shared" ca="1" si="4"/>
        <v>17215644</v>
      </c>
      <c r="V10" s="289">
        <f t="shared" ca="1" si="5"/>
        <v>17485684</v>
      </c>
      <c r="W10" s="289">
        <f t="shared" ca="1" si="5"/>
        <v>17847007</v>
      </c>
      <c r="X10" s="289">
        <f t="shared" ca="1" si="5"/>
        <v>18052283</v>
      </c>
      <c r="Y10" s="289">
        <f t="shared" ca="1" si="5"/>
        <v>18359700</v>
      </c>
      <c r="Z10" s="289">
        <f t="shared" ca="1" si="5"/>
        <v>18600057</v>
      </c>
      <c r="AA10" s="289">
        <f t="shared" ca="1" si="5"/>
        <v>17885133</v>
      </c>
      <c r="AB10" s="289">
        <f t="shared" ca="1" si="5"/>
        <v>18166090</v>
      </c>
      <c r="AC10" s="289">
        <f t="shared" ca="1" si="5"/>
        <v>18163069</v>
      </c>
      <c r="AD10" s="289">
        <f t="shared" ca="1" si="5"/>
        <v>18336099</v>
      </c>
      <c r="AE10" s="289">
        <f t="shared" ca="1" si="5"/>
        <v>18545083</v>
      </c>
      <c r="AF10" s="289">
        <f t="shared" ca="1" si="5"/>
        <v>18761988</v>
      </c>
      <c r="AG10" s="289">
        <f t="shared" ca="1" si="5"/>
        <v>19001036</v>
      </c>
      <c r="AH10" s="289">
        <f t="shared" ca="1" si="5"/>
        <v>19337496</v>
      </c>
      <c r="AI10" s="289">
        <f t="shared" ca="1" si="5"/>
        <v>19600172</v>
      </c>
      <c r="AJ10" s="289">
        <f t="shared" ca="1" si="5"/>
        <v>19875176</v>
      </c>
      <c r="AK10" s="289">
        <f t="shared" ca="1" si="5"/>
        <v>20135678</v>
      </c>
      <c r="AL10" s="289">
        <f t="shared" ca="1" si="6"/>
        <v>20478463</v>
      </c>
      <c r="AM10" s="307"/>
      <c r="AN10" s="308">
        <f t="shared" ca="1" si="8"/>
        <v>1.9906767402851768E-2</v>
      </c>
    </row>
    <row r="11" spans="1:40" x14ac:dyDescent="0.35">
      <c r="A11" s="91" t="s">
        <v>8</v>
      </c>
      <c r="B11" s="91" t="s">
        <v>50</v>
      </c>
      <c r="C11" s="289">
        <f>IFERROR(VLOOKUP(B11,'1'!$C$3:$S$100,13,FALSE),"")</f>
        <v>3464325</v>
      </c>
      <c r="D11" s="289">
        <f>IFERROR(VLOOKUP(B11,'2'!$C$3:$S$100,13,FALSE),"")</f>
        <v>3501046</v>
      </c>
      <c r="E11" s="289">
        <f t="shared" ca="1" si="7"/>
        <v>3546410</v>
      </c>
      <c r="F11" s="289">
        <f t="shared" ca="1" si="4"/>
        <v>3583157</v>
      </c>
      <c r="G11" s="289">
        <f t="shared" ca="1" si="4"/>
        <v>3500716</v>
      </c>
      <c r="H11" s="289">
        <f t="shared" ca="1" si="4"/>
        <v>3517700</v>
      </c>
      <c r="I11" s="289">
        <f t="shared" ca="1" si="4"/>
        <v>3525744</v>
      </c>
      <c r="J11" s="289">
        <f t="shared" ca="1" si="4"/>
        <v>3540893</v>
      </c>
      <c r="K11" s="289">
        <f t="shared" ca="1" si="4"/>
        <v>3562651</v>
      </c>
      <c r="L11" s="289">
        <f t="shared" ca="1" si="4"/>
        <v>3579375</v>
      </c>
      <c r="M11" s="289">
        <f t="shared" ca="1" si="4"/>
        <v>3591183</v>
      </c>
      <c r="N11" s="289">
        <f t="shared" ca="1" si="4"/>
        <v>3606404</v>
      </c>
      <c r="O11" s="289">
        <f t="shared" ca="1" si="4"/>
        <v>3633066</v>
      </c>
      <c r="P11" s="289">
        <f t="shared" ca="1" si="4"/>
        <v>3688282</v>
      </c>
      <c r="Q11" s="289">
        <f t="shared" ca="1" si="4"/>
        <v>3749801</v>
      </c>
      <c r="R11" s="289">
        <f t="shared" ca="1" si="4"/>
        <v>3791675</v>
      </c>
      <c r="S11" s="289">
        <f t="shared" ca="1" si="4"/>
        <v>3839663</v>
      </c>
      <c r="T11" s="289">
        <f t="shared" ca="1" si="4"/>
        <v>3879470</v>
      </c>
      <c r="U11" s="289">
        <f t="shared" ca="1" si="4"/>
        <v>3924182</v>
      </c>
      <c r="V11" s="289">
        <f t="shared" ca="1" si="5"/>
        <v>3961978</v>
      </c>
      <c r="W11" s="289">
        <f t="shared" ca="1" si="5"/>
        <v>4003642</v>
      </c>
      <c r="X11" s="289">
        <f t="shared" ca="1" si="5"/>
        <v>4030168</v>
      </c>
      <c r="Y11" s="289">
        <f t="shared" ca="1" si="5"/>
        <v>4049859</v>
      </c>
      <c r="Z11" s="289">
        <f t="shared" ca="1" si="5"/>
        <v>4078090</v>
      </c>
      <c r="AA11" s="289">
        <f t="shared" ca="1" si="5"/>
        <v>4088307</v>
      </c>
      <c r="AB11" s="289">
        <f t="shared" ca="1" si="5"/>
        <v>4013638</v>
      </c>
      <c r="AC11" s="289">
        <f t="shared" ca="1" si="5"/>
        <v>3919246</v>
      </c>
      <c r="AD11" s="289">
        <f t="shared" ca="1" si="5"/>
        <v>3901929</v>
      </c>
      <c r="AE11" s="289">
        <f t="shared" ca="1" si="5"/>
        <v>3902727</v>
      </c>
      <c r="AF11" s="289">
        <f t="shared" ca="1" si="5"/>
        <v>3820483</v>
      </c>
      <c r="AG11" s="289">
        <f t="shared" ca="1" si="5"/>
        <v>3610505</v>
      </c>
      <c r="AH11" s="289">
        <f t="shared" ca="1" si="5"/>
        <v>3581764</v>
      </c>
      <c r="AI11" s="289">
        <f t="shared" ca="1" si="5"/>
        <v>3648840</v>
      </c>
      <c r="AJ11" s="289">
        <f t="shared" ca="1" si="5"/>
        <v>3582557</v>
      </c>
      <c r="AK11" s="289">
        <f t="shared" ca="1" si="5"/>
        <v>3477037</v>
      </c>
      <c r="AL11" s="289">
        <f t="shared" ca="1" si="6"/>
        <v>3480941</v>
      </c>
      <c r="AM11" s="307"/>
      <c r="AN11" s="308">
        <f t="shared" ca="1" si="8"/>
        <v>3.5882514402115697E-3</v>
      </c>
    </row>
    <row r="12" spans="1:40" x14ac:dyDescent="0.35">
      <c r="A12" s="91" t="s">
        <v>8</v>
      </c>
      <c r="B12" s="91" t="s">
        <v>27</v>
      </c>
      <c r="C12" s="289">
        <f>IFERROR(VLOOKUP(B12,'1'!$C$3:$S$100,13,FALSE),"")</f>
        <v>45514858</v>
      </c>
      <c r="D12" s="289">
        <f>IFERROR(VLOOKUP(B12,'2'!$C$3:$S$100,13,FALSE),"")</f>
        <v>45773453</v>
      </c>
      <c r="E12" s="289">
        <f t="shared" ca="1" si="7"/>
        <v>45957631</v>
      </c>
      <c r="F12" s="289">
        <f t="shared" ca="1" si="4"/>
        <v>45677227</v>
      </c>
      <c r="G12" s="289">
        <f t="shared" ca="1" si="4"/>
        <v>45920571</v>
      </c>
      <c r="H12" s="289">
        <f t="shared" ca="1" si="4"/>
        <v>46296504</v>
      </c>
      <c r="I12" s="289">
        <f t="shared" ca="1" si="4"/>
        <v>46524689</v>
      </c>
      <c r="J12" s="289">
        <f t="shared" ca="1" si="4"/>
        <v>45499411</v>
      </c>
      <c r="K12" s="289">
        <f t="shared" ca="1" si="4"/>
        <v>45758496</v>
      </c>
      <c r="L12" s="289">
        <f t="shared" ca="1" si="4"/>
        <v>45911797</v>
      </c>
      <c r="M12" s="289">
        <f t="shared" ca="1" si="4"/>
        <v>40767384</v>
      </c>
      <c r="N12" s="289">
        <f t="shared" ca="1" si="4"/>
        <v>41052957</v>
      </c>
      <c r="O12" s="289">
        <f t="shared" ca="1" si="4"/>
        <v>41657959</v>
      </c>
      <c r="P12" s="289">
        <f t="shared" ca="1" si="4"/>
        <v>41106028</v>
      </c>
      <c r="Q12" s="289">
        <f t="shared" ca="1" si="4"/>
        <v>40691768</v>
      </c>
      <c r="R12" s="289">
        <f t="shared" ca="1" si="4"/>
        <v>41195874</v>
      </c>
      <c r="S12" s="289">
        <f t="shared" ca="1" si="4"/>
        <v>41368381</v>
      </c>
      <c r="T12" s="289">
        <f t="shared" ca="1" si="4"/>
        <v>41690011</v>
      </c>
      <c r="U12" s="289">
        <f t="shared" ca="1" si="4"/>
        <v>42024249</v>
      </c>
      <c r="V12" s="289">
        <f t="shared" ca="1" si="5"/>
        <v>41454165</v>
      </c>
      <c r="W12" s="289">
        <f t="shared" ca="1" si="5"/>
        <v>40614670</v>
      </c>
      <c r="X12" s="289">
        <f t="shared" ca="1" si="5"/>
        <v>40790698</v>
      </c>
      <c r="Y12" s="289">
        <f t="shared" ca="1" si="5"/>
        <v>40106166</v>
      </c>
      <c r="Z12" s="289">
        <f t="shared" ca="1" si="5"/>
        <v>40290692</v>
      </c>
      <c r="AA12" s="289">
        <f t="shared" ca="1" si="5"/>
        <v>40196231</v>
      </c>
      <c r="AB12" s="289">
        <f t="shared" ca="1" si="5"/>
        <v>39776588</v>
      </c>
      <c r="AC12" s="289">
        <f t="shared" ca="1" si="5"/>
        <v>40080990</v>
      </c>
      <c r="AD12" s="289">
        <f t="shared" ca="1" si="5"/>
        <v>40132781</v>
      </c>
      <c r="AE12" s="289">
        <f t="shared" ca="1" si="5"/>
        <v>40411045</v>
      </c>
      <c r="AF12" s="289">
        <f t="shared" ca="1" si="5"/>
        <v>40564087</v>
      </c>
      <c r="AG12" s="289">
        <f t="shared" ca="1" si="5"/>
        <v>40598369</v>
      </c>
      <c r="AH12" s="289">
        <f t="shared" ca="1" si="5"/>
        <v>40877319</v>
      </c>
      <c r="AI12" s="289">
        <f t="shared" ca="1" si="5"/>
        <v>40630988</v>
      </c>
      <c r="AJ12" s="289">
        <f t="shared" ca="1" si="5"/>
        <v>40750078</v>
      </c>
      <c r="AK12" s="289">
        <f t="shared" ca="1" si="5"/>
        <v>40818142</v>
      </c>
      <c r="AL12" s="289">
        <f t="shared" ca="1" si="6"/>
        <v>41015342</v>
      </c>
      <c r="AM12" s="307"/>
      <c r="AN12" s="308">
        <f t="shared" ca="1" si="8"/>
        <v>4.081484986065366E-2</v>
      </c>
    </row>
    <row r="13" spans="1:40" x14ac:dyDescent="0.35">
      <c r="A13" s="91" t="s">
        <v>8</v>
      </c>
      <c r="B13" s="91" t="s">
        <v>9</v>
      </c>
      <c r="C13" s="289">
        <f>IFERROR(VLOOKUP(B13,'1'!$C$3:$S$100,13,FALSE),"")</f>
        <v>280953089</v>
      </c>
      <c r="D13" s="289">
        <f>IFERROR(VLOOKUP(B13,'2'!$C$3:$S$100,13,FALSE),"")</f>
        <v>275398132</v>
      </c>
      <c r="E13" s="289">
        <f t="shared" ca="1" si="7"/>
        <v>275922932</v>
      </c>
      <c r="F13" s="289">
        <f t="shared" ca="1" si="4"/>
        <v>279530049</v>
      </c>
      <c r="G13" s="289">
        <f t="shared" ca="1" si="4"/>
        <v>278381730</v>
      </c>
      <c r="H13" s="289">
        <f t="shared" ca="1" si="4"/>
        <v>274069731</v>
      </c>
      <c r="I13" s="289">
        <f t="shared" ca="1" si="4"/>
        <v>274637296</v>
      </c>
      <c r="J13" s="289">
        <f t="shared" ca="1" si="4"/>
        <v>277159959</v>
      </c>
      <c r="K13" s="289">
        <f t="shared" ca="1" si="4"/>
        <v>275397426</v>
      </c>
      <c r="L13" s="289">
        <f t="shared" ca="1" si="4"/>
        <v>277289229</v>
      </c>
      <c r="M13" s="289">
        <f t="shared" ca="1" si="4"/>
        <v>278356488</v>
      </c>
      <c r="N13" s="289">
        <f t="shared" ca="1" si="4"/>
        <v>272999290</v>
      </c>
      <c r="O13" s="289">
        <f t="shared" ca="1" si="4"/>
        <v>273051248</v>
      </c>
      <c r="P13" s="289">
        <f t="shared" ca="1" si="4"/>
        <v>273547554</v>
      </c>
      <c r="Q13" s="289">
        <f t="shared" ca="1" si="4"/>
        <v>273903638</v>
      </c>
      <c r="R13" s="289">
        <f t="shared" ca="1" si="4"/>
        <v>273671877</v>
      </c>
      <c r="S13" s="289">
        <f t="shared" ca="1" si="4"/>
        <v>273671877</v>
      </c>
      <c r="T13" s="289">
        <f t="shared" ca="1" si="4"/>
        <v>269268640</v>
      </c>
      <c r="U13" s="289">
        <f t="shared" ca="1" si="4"/>
        <v>264868353</v>
      </c>
      <c r="V13" s="289">
        <f t="shared" ca="1" si="5"/>
        <v>261415873</v>
      </c>
      <c r="W13" s="289">
        <f t="shared" ca="1" si="5"/>
        <v>257923281</v>
      </c>
      <c r="X13" s="289">
        <f t="shared" ca="1" si="5"/>
        <v>252794722</v>
      </c>
      <c r="Y13" s="289">
        <f t="shared" ca="1" si="5"/>
        <v>245706873</v>
      </c>
      <c r="Z13" s="289">
        <f t="shared" ca="1" si="5"/>
        <v>226467390</v>
      </c>
      <c r="AA13" s="289">
        <f t="shared" ca="1" si="5"/>
        <v>227138869</v>
      </c>
      <c r="AB13" s="289">
        <f t="shared" ca="1" si="5"/>
        <v>227875320</v>
      </c>
      <c r="AC13" s="289">
        <f t="shared" ca="1" si="5"/>
        <v>228683311</v>
      </c>
      <c r="AD13" s="289">
        <f t="shared" ca="1" si="5"/>
        <v>229196981</v>
      </c>
      <c r="AE13" s="289">
        <f t="shared" ca="1" si="5"/>
        <v>231350829</v>
      </c>
      <c r="AF13" s="289">
        <f t="shared" ca="1" si="5"/>
        <v>232034018</v>
      </c>
      <c r="AG13" s="289">
        <f t="shared" ca="1" si="5"/>
        <v>233187477</v>
      </c>
      <c r="AH13" s="289">
        <f t="shared" ca="1" si="5"/>
        <v>233923363</v>
      </c>
      <c r="AI13" s="289">
        <f t="shared" ca="1" si="5"/>
        <v>234984596</v>
      </c>
      <c r="AJ13" s="289">
        <f t="shared" ca="1" si="5"/>
        <v>235164783</v>
      </c>
      <c r="AK13" s="289">
        <f t="shared" ca="1" si="5"/>
        <v>236104368</v>
      </c>
      <c r="AL13" s="289">
        <f t="shared" ca="1" si="6"/>
        <v>240315298</v>
      </c>
      <c r="AM13" s="307"/>
      <c r="AN13" s="308">
        <f t="shared" ca="1" si="8"/>
        <v>0.23553857518157875</v>
      </c>
    </row>
    <row r="14" spans="1:40" x14ac:dyDescent="0.35">
      <c r="A14" s="91" t="s">
        <v>8</v>
      </c>
      <c r="B14" s="91" t="s">
        <v>51</v>
      </c>
      <c r="C14" s="289">
        <f>IFERROR(VLOOKUP(B14,'1'!$C$3:$S$100,13,FALSE),"")</f>
        <v>11219169</v>
      </c>
      <c r="D14" s="289">
        <f>IFERROR(VLOOKUP(B14,'2'!$C$3:$S$100,13,FALSE),"")</f>
        <v>11269881</v>
      </c>
      <c r="E14" s="289">
        <f t="shared" ca="1" si="7"/>
        <v>11300018</v>
      </c>
      <c r="F14" s="289">
        <f t="shared" ca="1" si="4"/>
        <v>11370697</v>
      </c>
      <c r="G14" s="289">
        <f t="shared" ca="1" si="4"/>
        <v>11456060</v>
      </c>
      <c r="H14" s="289">
        <f t="shared" ca="1" si="4"/>
        <v>11542722</v>
      </c>
      <c r="I14" s="289">
        <f t="shared" ca="1" si="4"/>
        <v>11643639</v>
      </c>
      <c r="J14" s="289">
        <f t="shared" ca="1" si="4"/>
        <v>11753993</v>
      </c>
      <c r="K14" s="289">
        <f t="shared" ca="1" si="4"/>
        <v>11879159</v>
      </c>
      <c r="L14" s="289">
        <f t="shared" ca="1" si="4"/>
        <v>11942836</v>
      </c>
      <c r="M14" s="289">
        <f t="shared" ca="1" si="4"/>
        <v>12069193</v>
      </c>
      <c r="N14" s="289">
        <f t="shared" ca="1" si="4"/>
        <v>12163701</v>
      </c>
      <c r="O14" s="289">
        <f t="shared" ca="1" si="4"/>
        <v>12318323</v>
      </c>
      <c r="P14" s="289">
        <f t="shared" ca="1" si="4"/>
        <v>12402099</v>
      </c>
      <c r="Q14" s="289">
        <f t="shared" ca="1" si="4"/>
        <v>12526099</v>
      </c>
      <c r="R14" s="289">
        <f t="shared" ca="1" si="4"/>
        <v>12328202</v>
      </c>
      <c r="S14" s="289">
        <f t="shared" ca="1" si="4"/>
        <v>12411696</v>
      </c>
      <c r="T14" s="289">
        <f t="shared" ca="1" si="4"/>
        <v>12486111</v>
      </c>
      <c r="U14" s="289">
        <f t="shared" ca="1" si="4"/>
        <v>12511787</v>
      </c>
      <c r="V14" s="289">
        <f t="shared" ca="1" si="5"/>
        <v>12516751</v>
      </c>
      <c r="W14" s="289">
        <f t="shared" ca="1" si="5"/>
        <v>12661869</v>
      </c>
      <c r="X14" s="289">
        <f t="shared" ca="1" si="5"/>
        <v>12739420</v>
      </c>
      <c r="Y14" s="289">
        <f t="shared" ca="1" si="5"/>
        <v>12803771</v>
      </c>
      <c r="Z14" s="289">
        <f t="shared" ca="1" si="5"/>
        <v>12840412</v>
      </c>
      <c r="AA14" s="289">
        <f t="shared" ca="1" si="5"/>
        <v>12894009</v>
      </c>
      <c r="AB14" s="289">
        <f t="shared" ca="1" si="5"/>
        <v>12924103</v>
      </c>
      <c r="AC14" s="289">
        <f t="shared" ca="1" si="5"/>
        <v>12911872</v>
      </c>
      <c r="AD14" s="289">
        <f t="shared" ca="1" si="5"/>
        <v>12939824</v>
      </c>
      <c r="AE14" s="289">
        <f t="shared" ca="1" si="5"/>
        <v>12900680</v>
      </c>
      <c r="AF14" s="289">
        <f t="shared" ca="1" si="5"/>
        <v>12876674</v>
      </c>
      <c r="AG14" s="289">
        <f t="shared" ca="1" si="5"/>
        <v>12802523</v>
      </c>
      <c r="AH14" s="289">
        <f t="shared" ca="1" si="5"/>
        <v>12705341</v>
      </c>
      <c r="AI14" s="289">
        <f t="shared" ca="1" si="5"/>
        <v>12587210</v>
      </c>
      <c r="AJ14" s="289">
        <f t="shared" ca="1" si="5"/>
        <v>12550951</v>
      </c>
      <c r="AK14" s="289">
        <f t="shared" ca="1" si="5"/>
        <v>12426924</v>
      </c>
      <c r="AL14" s="289">
        <f t="shared" ca="1" si="6"/>
        <v>12454245</v>
      </c>
      <c r="AM14" s="307"/>
      <c r="AN14" s="308">
        <f t="shared" ca="1" si="8"/>
        <v>1.2570900617010376E-2</v>
      </c>
    </row>
    <row r="15" spans="1:40" x14ac:dyDescent="0.35">
      <c r="A15" s="91" t="s">
        <v>8</v>
      </c>
      <c r="B15" s="91" t="s">
        <v>28</v>
      </c>
      <c r="C15" s="289">
        <f>IFERROR(VLOOKUP(B15,'1'!$C$3:$S$100,13,FALSE),"")</f>
        <v>46993660</v>
      </c>
      <c r="D15" s="289">
        <f>IFERROR(VLOOKUP(B15,'2'!$C$3:$S$100,13,FALSE),"")</f>
        <v>47410781</v>
      </c>
      <c r="E15" s="289">
        <f t="shared" ca="1" si="7"/>
        <v>47932253</v>
      </c>
      <c r="F15" s="289">
        <f t="shared" ca="1" si="4"/>
        <v>48242120</v>
      </c>
      <c r="G15" s="289">
        <f t="shared" ca="1" si="4"/>
        <v>48623903</v>
      </c>
      <c r="H15" s="289">
        <f t="shared" ca="1" si="4"/>
        <v>49044522</v>
      </c>
      <c r="I15" s="289">
        <f t="shared" ca="1" si="4"/>
        <v>49339980</v>
      </c>
      <c r="J15" s="289">
        <f t="shared" ca="1" si="4"/>
        <v>49647373</v>
      </c>
      <c r="K15" s="289">
        <f t="shared" ca="1" si="4"/>
        <v>50217508</v>
      </c>
      <c r="L15" s="289">
        <f t="shared" ca="1" si="4"/>
        <v>50324328</v>
      </c>
      <c r="M15" s="289">
        <f t="shared" ca="1" si="4"/>
        <v>50684814</v>
      </c>
      <c r="N15" s="289">
        <f t="shared" ca="1" si="4"/>
        <v>45693679</v>
      </c>
      <c r="O15" s="289">
        <f t="shared" ca="1" si="4"/>
        <v>46762427</v>
      </c>
      <c r="P15" s="289">
        <f t="shared" ca="1" si="4"/>
        <v>47402239</v>
      </c>
      <c r="Q15" s="289">
        <f t="shared" ca="1" si="4"/>
        <v>50134669</v>
      </c>
      <c r="R15" s="289">
        <f t="shared" ca="1" si="4"/>
        <v>50961493</v>
      </c>
      <c r="S15" s="289">
        <f t="shared" ca="1" si="4"/>
        <v>51217016</v>
      </c>
      <c r="T15" s="289">
        <f t="shared" ca="1" si="4"/>
        <v>51486043</v>
      </c>
      <c r="U15" s="289">
        <f t="shared" ca="1" si="4"/>
        <v>51906827</v>
      </c>
      <c r="V15" s="289">
        <f t="shared" ca="1" si="5"/>
        <v>52420990</v>
      </c>
      <c r="W15" s="289">
        <f t="shared" ca="1" si="5"/>
        <v>53029563</v>
      </c>
      <c r="X15" s="289">
        <f t="shared" ca="1" si="5"/>
        <v>53347475</v>
      </c>
      <c r="Y15" s="289">
        <f t="shared" ca="1" si="5"/>
        <v>53584901</v>
      </c>
      <c r="Z15" s="289">
        <f t="shared" ca="1" si="5"/>
        <v>54004328</v>
      </c>
      <c r="AA15" s="289">
        <f t="shared" ca="1" si="5"/>
        <v>54538892</v>
      </c>
      <c r="AB15" s="289">
        <f t="shared" ca="1" si="5"/>
        <v>54243842</v>
      </c>
      <c r="AC15" s="289">
        <f t="shared" ca="1" si="5"/>
        <v>54364252</v>
      </c>
      <c r="AD15" s="289">
        <f t="shared" ca="1" si="5"/>
        <v>54461957</v>
      </c>
      <c r="AE15" s="289">
        <f t="shared" ca="1" si="5"/>
        <v>54841108</v>
      </c>
      <c r="AF15" s="289">
        <f t="shared" ca="1" si="5"/>
        <v>55157257</v>
      </c>
      <c r="AG15" s="289">
        <f t="shared" ca="1" si="5"/>
        <v>55594735</v>
      </c>
      <c r="AH15" s="289">
        <f t="shared" ca="1" si="5"/>
        <v>55908898</v>
      </c>
      <c r="AI15" s="289">
        <f t="shared" ca="1" si="5"/>
        <v>56180879</v>
      </c>
      <c r="AJ15" s="289">
        <f t="shared" ca="1" si="5"/>
        <v>56447325</v>
      </c>
      <c r="AK15" s="289">
        <f t="shared" ca="1" si="5"/>
        <v>56625362</v>
      </c>
      <c r="AL15" s="289">
        <f t="shared" ca="1" si="6"/>
        <v>60574547</v>
      </c>
      <c r="AM15" s="307"/>
      <c r="AN15" s="308">
        <f t="shared" ca="1" si="8"/>
        <v>5.653704748517345E-2</v>
      </c>
    </row>
    <row r="16" spans="1:40" x14ac:dyDescent="0.35">
      <c r="A16" s="91" t="s">
        <v>6</v>
      </c>
      <c r="B16" s="91" t="s">
        <v>11</v>
      </c>
      <c r="C16" s="289">
        <f>IFERROR(VLOOKUP(B16,'1'!$C$3:$S$100,13,FALSE),"")</f>
        <v>27077052</v>
      </c>
      <c r="D16" s="289">
        <f>IFERROR(VLOOKUP(B16,'2'!$C$3:$S$100,13,FALSE),"")</f>
        <v>27314085</v>
      </c>
      <c r="E16" s="289">
        <f t="shared" ca="1" si="7"/>
        <v>27747647</v>
      </c>
      <c r="F16" s="289">
        <f t="shared" ca="1" si="4"/>
        <v>27912443</v>
      </c>
      <c r="G16" s="289">
        <f t="shared" ca="1" si="4"/>
        <v>28233123</v>
      </c>
      <c r="H16" s="289">
        <f t="shared" ca="1" si="4"/>
        <v>28729313</v>
      </c>
      <c r="I16" s="289">
        <f t="shared" ca="1" si="4"/>
        <v>29034253</v>
      </c>
      <c r="J16" s="289">
        <f t="shared" ca="1" si="4"/>
        <v>28975119</v>
      </c>
      <c r="K16" s="289">
        <f t="shared" ca="1" si="4"/>
        <v>28744562</v>
      </c>
      <c r="L16" s="289">
        <f t="shared" ca="1" si="4"/>
        <v>27975510</v>
      </c>
      <c r="M16" s="289">
        <f t="shared" ca="1" si="4"/>
        <v>28716921</v>
      </c>
      <c r="N16" s="289">
        <f t="shared" ca="1" si="4"/>
        <v>28759959</v>
      </c>
      <c r="O16" s="289">
        <f t="shared" ca="1" si="4"/>
        <v>28890599</v>
      </c>
      <c r="P16" s="289">
        <f t="shared" ca="1" si="4"/>
        <v>29083053</v>
      </c>
      <c r="Q16" s="289">
        <f t="shared" ca="1" si="4"/>
        <v>30241706</v>
      </c>
      <c r="R16" s="289">
        <f t="shared" ca="1" si="4"/>
        <v>30646400</v>
      </c>
      <c r="S16" s="289">
        <f t="shared" ca="1" si="4"/>
        <v>31218025</v>
      </c>
      <c r="T16" s="289">
        <f t="shared" ca="1" si="4"/>
        <v>31603498</v>
      </c>
      <c r="U16" s="289">
        <f t="shared" ca="1" si="4"/>
        <v>32205377</v>
      </c>
      <c r="V16" s="289">
        <f t="shared" ca="1" si="5"/>
        <v>32354482</v>
      </c>
      <c r="W16" s="289">
        <f t="shared" ca="1" si="5"/>
        <v>31631497</v>
      </c>
      <c r="X16" s="289">
        <f t="shared" ca="1" si="5"/>
        <v>33329123</v>
      </c>
      <c r="Y16" s="289">
        <f t="shared" ca="1" si="5"/>
        <v>33727730</v>
      </c>
      <c r="Z16" s="289">
        <f t="shared" ca="1" si="5"/>
        <v>34454156</v>
      </c>
      <c r="AA16" s="289">
        <f t="shared" ca="1" si="5"/>
        <v>34349969</v>
      </c>
      <c r="AB16" s="289">
        <f t="shared" ca="1" si="5"/>
        <v>34214339</v>
      </c>
      <c r="AC16" s="289">
        <f t="shared" ca="1" si="5"/>
        <v>34648678</v>
      </c>
      <c r="AD16" s="289">
        <f t="shared" ca="1" si="5"/>
        <v>35129160</v>
      </c>
      <c r="AE16" s="289">
        <f t="shared" ca="1" si="5"/>
        <v>35813397</v>
      </c>
      <c r="AF16" s="289">
        <f t="shared" ca="1" si="5"/>
        <v>36163344</v>
      </c>
      <c r="AG16" s="289">
        <f t="shared" ca="1" si="5"/>
        <v>36684421</v>
      </c>
      <c r="AH16" s="289">
        <f t="shared" ca="1" si="5"/>
        <v>37304729</v>
      </c>
      <c r="AI16" s="289">
        <f t="shared" ca="1" si="5"/>
        <v>37702660</v>
      </c>
      <c r="AJ16" s="289">
        <f t="shared" ca="1" si="5"/>
        <v>38535592</v>
      </c>
      <c r="AK16" s="289">
        <f t="shared" ca="1" si="5"/>
        <v>38956267</v>
      </c>
      <c r="AL16" s="289">
        <f t="shared" ca="1" si="6"/>
        <v>39115004</v>
      </c>
      <c r="AM16" s="307"/>
      <c r="AN16" s="308">
        <f t="shared" ca="1" si="8"/>
        <v>3.8596843956259577E-2</v>
      </c>
    </row>
    <row r="17" spans="1:40" x14ac:dyDescent="0.35">
      <c r="A17" s="91" t="s">
        <v>6</v>
      </c>
      <c r="B17" s="91" t="s">
        <v>52</v>
      </c>
      <c r="C17" s="289">
        <f>IFERROR(VLOOKUP(B17,'1'!$C$3:$S$100,13,FALSE),"")</f>
        <v>4936932</v>
      </c>
      <c r="D17" s="289">
        <f>IFERROR(VLOOKUP(B17,'2'!$C$3:$S$100,13,FALSE),"")</f>
        <v>5014750</v>
      </c>
      <c r="E17" s="289">
        <f t="shared" ca="1" si="7"/>
        <v>4966096</v>
      </c>
      <c r="F17" s="289">
        <f t="shared" ca="1" si="4"/>
        <v>5015559</v>
      </c>
      <c r="G17" s="289">
        <f t="shared" ca="1" si="4"/>
        <v>5090313</v>
      </c>
      <c r="H17" s="289">
        <f t="shared" ca="1" si="4"/>
        <v>5059874</v>
      </c>
      <c r="I17" s="289">
        <f t="shared" ca="1" si="4"/>
        <v>5096560</v>
      </c>
      <c r="J17" s="289">
        <f t="shared" ca="1" si="4"/>
        <v>5200062</v>
      </c>
      <c r="K17" s="289">
        <f t="shared" ca="1" si="4"/>
        <v>5173422</v>
      </c>
      <c r="L17" s="289">
        <f t="shared" ca="1" si="4"/>
        <v>5226993</v>
      </c>
      <c r="M17" s="289">
        <f t="shared" ca="1" si="4"/>
        <v>5288593</v>
      </c>
      <c r="N17" s="289">
        <f t="shared" ca="1" si="4"/>
        <v>5267927</v>
      </c>
      <c r="O17" s="289">
        <f t="shared" ca="1" si="4"/>
        <v>5329042</v>
      </c>
      <c r="P17" s="289">
        <f t="shared" ca="1" si="4"/>
        <v>5372087</v>
      </c>
      <c r="Q17" s="289">
        <f t="shared" ca="1" si="4"/>
        <v>5361293</v>
      </c>
      <c r="R17" s="289">
        <f t="shared" ca="1" si="4"/>
        <v>5414849</v>
      </c>
      <c r="S17" s="289">
        <f t="shared" ca="1" si="4"/>
        <v>5483090</v>
      </c>
      <c r="T17" s="289">
        <f t="shared" ca="1" si="4"/>
        <v>5507207</v>
      </c>
      <c r="U17" s="289">
        <f t="shared" ca="1" si="4"/>
        <v>5579890</v>
      </c>
      <c r="V17" s="289">
        <f t="shared" ca="1" si="5"/>
        <v>5699377</v>
      </c>
      <c r="W17" s="289">
        <f t="shared" ca="1" si="5"/>
        <v>5627530</v>
      </c>
      <c r="X17" s="289">
        <f t="shared" ca="1" si="5"/>
        <v>5744198</v>
      </c>
      <c r="Y17" s="289">
        <f t="shared" ca="1" si="5"/>
        <v>5802074</v>
      </c>
      <c r="Z17" s="289">
        <f t="shared" ca="1" si="5"/>
        <v>5877680</v>
      </c>
      <c r="AA17" s="289">
        <f t="shared" ca="1" si="5"/>
        <v>5886983</v>
      </c>
      <c r="AB17" s="289">
        <f t="shared" ca="1" si="5"/>
        <v>5494802</v>
      </c>
      <c r="AC17" s="289">
        <f t="shared" ca="1" si="5"/>
        <v>5590073</v>
      </c>
      <c r="AD17" s="289">
        <f t="shared" ca="1" si="5"/>
        <v>5644892</v>
      </c>
      <c r="AE17" s="289">
        <f t="shared" ca="1" si="5"/>
        <v>5669330</v>
      </c>
      <c r="AF17" s="289">
        <f t="shared" ca="1" si="5"/>
        <v>5746225</v>
      </c>
      <c r="AG17" s="289">
        <f t="shared" ca="1" si="5"/>
        <v>5839090</v>
      </c>
      <c r="AH17" s="289">
        <f t="shared" ca="1" si="5"/>
        <v>5909330</v>
      </c>
      <c r="AI17" s="289">
        <f t="shared" ca="1" si="5"/>
        <v>6017159</v>
      </c>
      <c r="AJ17" s="289">
        <f t="shared" ca="1" si="5"/>
        <v>6057989</v>
      </c>
      <c r="AK17" s="289">
        <f t="shared" ca="1" si="5"/>
        <v>6500516</v>
      </c>
      <c r="AL17" s="289">
        <f t="shared" ca="1" si="6"/>
        <v>6085747</v>
      </c>
      <c r="AM17" s="307"/>
      <c r="AN17" s="308">
        <f t="shared" ca="1" si="8"/>
        <v>6.0676181157859723E-3</v>
      </c>
    </row>
    <row r="18" spans="1:40" x14ac:dyDescent="0.35">
      <c r="A18" s="91" t="s">
        <v>6</v>
      </c>
      <c r="B18" s="91" t="s">
        <v>41</v>
      </c>
      <c r="C18" s="289">
        <f>IFERROR(VLOOKUP(B18,'1'!$C$3:$S$100,13,FALSE),"")</f>
        <v>2395402</v>
      </c>
      <c r="D18" s="289">
        <f>IFERROR(VLOOKUP(B18,'2'!$C$3:$S$100,13,FALSE),"")</f>
        <v>2408889</v>
      </c>
      <c r="E18" s="289">
        <f t="shared" ca="1" si="7"/>
        <v>2579284</v>
      </c>
      <c r="F18" s="289">
        <f t="shared" ca="1" si="4"/>
        <v>2617303</v>
      </c>
      <c r="G18" s="289">
        <f t="shared" ca="1" si="4"/>
        <v>2613007</v>
      </c>
      <c r="H18" s="289">
        <f t="shared" ca="1" si="4"/>
        <v>2621852</v>
      </c>
      <c r="I18" s="289">
        <f t="shared" ca="1" si="4"/>
        <v>2623101</v>
      </c>
      <c r="J18" s="289">
        <f t="shared" ca="1" si="4"/>
        <v>2622921</v>
      </c>
      <c r="K18" s="289">
        <f t="shared" ca="1" si="4"/>
        <v>2651655</v>
      </c>
      <c r="L18" s="289">
        <f t="shared" ca="1" si="4"/>
        <v>2660153</v>
      </c>
      <c r="M18" s="289">
        <f t="shared" ca="1" si="4"/>
        <v>2673773</v>
      </c>
      <c r="N18" s="289">
        <f t="shared" ca="1" si="4"/>
        <v>2699516</v>
      </c>
      <c r="O18" s="289">
        <f t="shared" ca="1" si="4"/>
        <v>2715112</v>
      </c>
      <c r="P18" s="289">
        <f t="shared" ca="1" si="4"/>
        <v>2730473</v>
      </c>
      <c r="Q18" s="289">
        <f t="shared" ca="1" si="4"/>
        <v>2745671</v>
      </c>
      <c r="R18" s="289">
        <f t="shared" ca="1" si="4"/>
        <v>2745129</v>
      </c>
      <c r="S18" s="289">
        <f t="shared" ca="1" si="4"/>
        <v>2768747</v>
      </c>
      <c r="T18" s="289">
        <f t="shared" ca="1" si="4"/>
        <v>2769897</v>
      </c>
      <c r="U18" s="289">
        <f t="shared" ca="1" si="4"/>
        <v>2785413</v>
      </c>
      <c r="V18" s="289">
        <f t="shared" ca="1" si="5"/>
        <v>2808852</v>
      </c>
      <c r="W18" s="289">
        <f t="shared" ca="1" si="5"/>
        <v>2814661</v>
      </c>
      <c r="X18" s="289">
        <f t="shared" ca="1" si="5"/>
        <v>2831023</v>
      </c>
      <c r="Y18" s="289">
        <f t="shared" ca="1" si="5"/>
        <v>2820581</v>
      </c>
      <c r="Z18" s="289">
        <f t="shared" ca="1" si="5"/>
        <v>2713583</v>
      </c>
      <c r="AA18" s="289">
        <f t="shared" ca="1" si="5"/>
        <v>2739355</v>
      </c>
      <c r="AB18" s="289">
        <f t="shared" ca="1" si="5"/>
        <v>2753435</v>
      </c>
      <c r="AC18" s="289">
        <f t="shared" ca="1" si="5"/>
        <v>2762488</v>
      </c>
      <c r="AD18" s="289">
        <f t="shared" ca="1" si="5"/>
        <v>2781266</v>
      </c>
      <c r="AE18" s="289">
        <f t="shared" ca="1" si="5"/>
        <v>2799359</v>
      </c>
      <c r="AF18" s="289">
        <f t="shared" ca="1" si="5"/>
        <v>2822694</v>
      </c>
      <c r="AG18" s="289">
        <f t="shared" ca="1" si="5"/>
        <v>2853108</v>
      </c>
      <c r="AH18" s="289">
        <f t="shared" ca="1" si="5"/>
        <v>2864617</v>
      </c>
      <c r="AI18" s="289">
        <f t="shared" ca="1" si="5"/>
        <v>2881359</v>
      </c>
      <c r="AJ18" s="289">
        <f t="shared" ca="1" si="5"/>
        <v>2918680</v>
      </c>
      <c r="AK18" s="289">
        <f t="shared" ca="1" si="5"/>
        <v>2949019</v>
      </c>
      <c r="AL18" s="289">
        <f t="shared" ca="1" si="6"/>
        <v>2963830</v>
      </c>
      <c r="AM18" s="307"/>
      <c r="AN18" s="308">
        <f t="shared" ca="1" si="8"/>
        <v>2.9233192140464769E-3</v>
      </c>
    </row>
    <row r="19" spans="1:40" x14ac:dyDescent="0.35">
      <c r="A19" s="91" t="s">
        <v>6</v>
      </c>
      <c r="B19" s="91" t="s">
        <v>33</v>
      </c>
      <c r="C19" s="289">
        <f>IFERROR(VLOOKUP(B19,'1'!$C$3:$S$100,13,FALSE),"")</f>
        <v>806221</v>
      </c>
      <c r="D19" s="289">
        <f>IFERROR(VLOOKUP(B19,'2'!$C$3:$S$100,13,FALSE),"")</f>
        <v>807277</v>
      </c>
      <c r="E19" s="289">
        <f t="shared" ca="1" si="7"/>
        <v>804171</v>
      </c>
      <c r="F19" s="289" t="str">
        <f t="shared" ca="1" si="4"/>
        <v/>
      </c>
      <c r="G19" s="289">
        <f t="shared" ca="1" si="4"/>
        <v>815718</v>
      </c>
      <c r="H19" s="289">
        <f t="shared" ca="1" si="4"/>
        <v>822990</v>
      </c>
      <c r="I19" s="289">
        <f t="shared" ca="1" si="4"/>
        <v>833519</v>
      </c>
      <c r="J19" s="289">
        <f t="shared" ca="1" si="4"/>
        <v>831219</v>
      </c>
      <c r="K19" s="289">
        <f t="shared" ca="1" si="4"/>
        <v>837083</v>
      </c>
      <c r="L19" s="289">
        <f t="shared" ca="1" si="4"/>
        <v>845416</v>
      </c>
      <c r="M19" s="289">
        <f t="shared" ca="1" si="4"/>
        <v>854222</v>
      </c>
      <c r="N19" s="289">
        <f t="shared" ca="1" si="4"/>
        <v>864160</v>
      </c>
      <c r="O19" s="289">
        <f t="shared" ca="1" si="4"/>
        <v>871705</v>
      </c>
      <c r="P19" s="289">
        <f t="shared" ca="1" si="4"/>
        <v>878379</v>
      </c>
      <c r="Q19" s="289">
        <f t="shared" ca="1" si="4"/>
        <v>886810</v>
      </c>
      <c r="R19" s="289">
        <f t="shared" ca="1" si="4"/>
        <v>887549</v>
      </c>
      <c r="S19" s="289">
        <f t="shared" ca="1" si="4"/>
        <v>895532</v>
      </c>
      <c r="T19" s="289">
        <f t="shared" ca="1" si="4"/>
        <v>903982</v>
      </c>
      <c r="U19" s="289">
        <f t="shared" ref="U19:AK34" ca="1" si="9">IFERROR(VLOOKUP($B19,INDIRECT("'" &amp; U$2 &amp; "'!$C$3:$R$100"),9,FALSE),"")</f>
        <v>907493</v>
      </c>
      <c r="V19" s="289">
        <f t="shared" ca="1" si="5"/>
        <v>911910</v>
      </c>
      <c r="W19" s="289">
        <f t="shared" ca="1" si="5"/>
        <v>902043</v>
      </c>
      <c r="X19" s="289">
        <f t="shared" ca="1" si="5"/>
        <v>912006</v>
      </c>
      <c r="Y19" s="289">
        <f t="shared" ca="1" si="5"/>
        <v>895355</v>
      </c>
      <c r="Z19" s="289">
        <f t="shared" ca="1" si="5"/>
        <v>889375</v>
      </c>
      <c r="AA19" s="289">
        <f t="shared" ca="1" si="5"/>
        <v>870762</v>
      </c>
      <c r="AB19" s="289">
        <f t="shared" ca="1" si="5"/>
        <v>865073</v>
      </c>
      <c r="AC19" s="289">
        <f t="shared" ca="1" si="5"/>
        <v>870605</v>
      </c>
      <c r="AD19" s="289">
        <f t="shared" ca="1" si="5"/>
        <v>872933</v>
      </c>
      <c r="AE19" s="289">
        <f t="shared" ca="1" si="5"/>
        <v>879581</v>
      </c>
      <c r="AF19" s="289">
        <f t="shared" ca="1" si="5"/>
        <v>883835</v>
      </c>
      <c r="AG19" s="289">
        <f t="shared" ca="1" si="5"/>
        <v>891137</v>
      </c>
      <c r="AH19" s="289">
        <f t="shared" ca="1" si="5"/>
        <v>896327</v>
      </c>
      <c r="AI19" s="289">
        <f t="shared" ca="1" si="5"/>
        <v>894864</v>
      </c>
      <c r="AJ19" s="289">
        <f t="shared" ca="1" si="5"/>
        <v>900067</v>
      </c>
      <c r="AK19" s="289">
        <f t="shared" ref="AK19" ca="1" si="10">IFERROR(VLOOKUP($B19,INDIRECT("'" &amp; AK$2 &amp; "'!$C$3:$R$100"),9,FALSE),"")</f>
        <v>908674</v>
      </c>
      <c r="AL19" s="289">
        <f t="shared" ca="1" si="6"/>
        <v>906711</v>
      </c>
      <c r="AM19" s="307"/>
      <c r="AN19" s="308">
        <f t="shared" ca="1" si="8"/>
        <v>9.0149764791932325E-4</v>
      </c>
    </row>
    <row r="20" spans="1:40" x14ac:dyDescent="0.35">
      <c r="A20" s="91" t="s">
        <v>6</v>
      </c>
      <c r="B20" s="91" t="s">
        <v>45</v>
      </c>
      <c r="C20" s="289">
        <f>IFERROR(VLOOKUP(B20,'1'!$C$3:$S$100,13,FALSE),"")</f>
        <v>842587</v>
      </c>
      <c r="D20" s="289">
        <f>IFERROR(VLOOKUP(B20,'2'!$C$3:$S$100,13,FALSE),"")</f>
        <v>849748</v>
      </c>
      <c r="E20" s="289">
        <f t="shared" ca="1" si="7"/>
        <v>854723</v>
      </c>
      <c r="F20" s="289">
        <f t="shared" ca="1" si="7"/>
        <v>864615</v>
      </c>
      <c r="G20" s="289">
        <f t="shared" ca="1" si="7"/>
        <v>874322</v>
      </c>
      <c r="H20" s="289">
        <f t="shared" ca="1" si="7"/>
        <v>886534</v>
      </c>
      <c r="I20" s="289">
        <f t="shared" ca="1" si="7"/>
        <v>895555</v>
      </c>
      <c r="J20" s="289">
        <f t="shared" ca="1" si="7"/>
        <v>914406</v>
      </c>
      <c r="K20" s="289">
        <f t="shared" ca="1" si="7"/>
        <v>926092</v>
      </c>
      <c r="L20" s="289">
        <f t="shared" ca="1" si="7"/>
        <v>940951</v>
      </c>
      <c r="M20" s="289">
        <f t="shared" ca="1" si="7"/>
        <v>941387</v>
      </c>
      <c r="N20" s="289">
        <f t="shared" ca="1" si="7"/>
        <v>947232</v>
      </c>
      <c r="O20" s="289">
        <f t="shared" ca="1" si="7"/>
        <v>942892</v>
      </c>
      <c r="P20" s="289">
        <f t="shared" ca="1" si="7"/>
        <v>944720</v>
      </c>
      <c r="Q20" s="289">
        <f t="shared" ca="1" si="7"/>
        <v>951516</v>
      </c>
      <c r="R20" s="289">
        <f t="shared" ca="1" si="7"/>
        <v>958237</v>
      </c>
      <c r="S20" s="289">
        <f t="shared" ca="1" si="7"/>
        <v>678165</v>
      </c>
      <c r="T20" s="289">
        <f t="shared" ca="1" si="7"/>
        <v>689216</v>
      </c>
      <c r="U20" s="289">
        <f t="shared" ca="1" si="9"/>
        <v>696612</v>
      </c>
      <c r="V20" s="289">
        <f t="shared" ca="1" si="9"/>
        <v>716002</v>
      </c>
      <c r="W20" s="289">
        <f t="shared" ca="1" si="9"/>
        <v>732137</v>
      </c>
      <c r="X20" s="289">
        <f t="shared" ca="1" si="9"/>
        <v>749651</v>
      </c>
      <c r="Y20" s="289">
        <f t="shared" ca="1" si="9"/>
        <v>767294</v>
      </c>
      <c r="Z20" s="289">
        <f t="shared" ca="1" si="9"/>
        <v>793571</v>
      </c>
      <c r="AA20" s="289">
        <f t="shared" ca="1" si="9"/>
        <v>825086</v>
      </c>
      <c r="AB20" s="289">
        <f t="shared" ca="1" si="9"/>
        <v>837546</v>
      </c>
      <c r="AC20" s="289">
        <f t="shared" ca="1" si="9"/>
        <v>860723</v>
      </c>
      <c r="AD20" s="289">
        <f t="shared" ca="1" si="9"/>
        <v>879606</v>
      </c>
      <c r="AE20" s="289">
        <f t="shared" ca="1" si="9"/>
        <v>907416</v>
      </c>
      <c r="AF20" s="289">
        <f t="shared" ca="1" si="9"/>
        <v>934908</v>
      </c>
      <c r="AG20" s="289">
        <f t="shared" ca="1" si="9"/>
        <v>970596</v>
      </c>
      <c r="AH20" s="289">
        <f t="shared" ca="1" si="9"/>
        <v>995965</v>
      </c>
      <c r="AI20" s="289">
        <f t="shared" ca="1" si="9"/>
        <v>1027647</v>
      </c>
      <c r="AJ20" s="289">
        <f t="shared" ca="1" si="9"/>
        <v>860088</v>
      </c>
      <c r="AK20" s="289">
        <f t="shared" ca="1" si="9"/>
        <v>934523</v>
      </c>
      <c r="AL20" s="289">
        <f t="shared" ca="1" si="6"/>
        <v>821559</v>
      </c>
      <c r="AM20" s="307"/>
      <c r="AN20" s="308">
        <f t="shared" ca="1" si="8"/>
        <v>8.6145510167980261E-4</v>
      </c>
    </row>
    <row r="21" spans="1:40" x14ac:dyDescent="0.35">
      <c r="A21" s="91" t="s">
        <v>6</v>
      </c>
      <c r="B21" s="91" t="s">
        <v>42</v>
      </c>
      <c r="C21" s="289">
        <f>IFERROR(VLOOKUP(B21,'1'!$C$3:$S$100,13,FALSE),"")</f>
        <v>508403</v>
      </c>
      <c r="D21" s="289">
        <f>IFERROR(VLOOKUP(B21,'2'!$C$3:$S$100,13,FALSE),"")</f>
        <v>507119</v>
      </c>
      <c r="E21" s="289">
        <f t="shared" ref="E21:T36" ca="1" si="11">IFERROR(VLOOKUP($B21,INDIRECT("'" &amp; E$2 &amp; "'!$C$3:$R$100"),9,FALSE),"")</f>
        <v>503775</v>
      </c>
      <c r="F21" s="289">
        <f t="shared" ca="1" si="11"/>
        <v>509355</v>
      </c>
      <c r="G21" s="289">
        <f t="shared" ca="1" si="11"/>
        <v>513144</v>
      </c>
      <c r="H21" s="289">
        <f t="shared" ca="1" si="11"/>
        <v>513243</v>
      </c>
      <c r="I21" s="289">
        <f t="shared" ca="1" si="11"/>
        <v>515156</v>
      </c>
      <c r="J21" s="289">
        <f t="shared" ca="1" si="11"/>
        <v>518391</v>
      </c>
      <c r="K21" s="289">
        <f t="shared" ca="1" si="11"/>
        <v>518467</v>
      </c>
      <c r="L21" s="289">
        <f t="shared" ca="1" si="11"/>
        <v>516483</v>
      </c>
      <c r="M21" s="289">
        <f t="shared" ca="1" si="11"/>
        <v>525552</v>
      </c>
      <c r="N21" s="289">
        <f t="shared" ca="1" si="11"/>
        <v>531589</v>
      </c>
      <c r="O21" s="289">
        <f t="shared" ca="1" si="11"/>
        <v>533066</v>
      </c>
      <c r="P21" s="289">
        <f t="shared" ca="1" si="11"/>
        <v>532329</v>
      </c>
      <c r="Q21" s="289">
        <f t="shared" ca="1" si="11"/>
        <v>538487</v>
      </c>
      <c r="R21" s="289">
        <f t="shared" ca="1" si="11"/>
        <v>542783</v>
      </c>
      <c r="S21" s="289">
        <f t="shared" ca="1" si="11"/>
        <v>539969</v>
      </c>
      <c r="T21" s="289">
        <f t="shared" ca="1" si="11"/>
        <v>542633</v>
      </c>
      <c r="U21" s="289">
        <f t="shared" ca="1" si="9"/>
        <v>547256</v>
      </c>
      <c r="V21" s="289">
        <f t="shared" ca="1" si="9"/>
        <v>554723</v>
      </c>
      <c r="W21" s="289">
        <f t="shared" ca="1" si="9"/>
        <v>553506</v>
      </c>
      <c r="X21" s="289">
        <f t="shared" ca="1" si="9"/>
        <v>555631</v>
      </c>
      <c r="Y21" s="289">
        <f t="shared" ca="1" si="9"/>
        <v>549536</v>
      </c>
      <c r="Z21" s="289">
        <f t="shared" ca="1" si="9"/>
        <v>538997</v>
      </c>
      <c r="AA21" s="289">
        <f t="shared" ca="1" si="9"/>
        <v>539211</v>
      </c>
      <c r="AB21" s="289">
        <f t="shared" ca="1" si="9"/>
        <v>540673</v>
      </c>
      <c r="AC21" s="289">
        <f t="shared" ca="1" si="9"/>
        <v>542549</v>
      </c>
      <c r="AD21" s="289">
        <f t="shared" ca="1" si="9"/>
        <v>540660</v>
      </c>
      <c r="AE21" s="289">
        <f t="shared" ca="1" si="9"/>
        <v>541949</v>
      </c>
      <c r="AF21" s="289">
        <f t="shared" ca="1" si="9"/>
        <v>546640</v>
      </c>
      <c r="AG21" s="289">
        <f t="shared" ca="1" si="9"/>
        <v>547958</v>
      </c>
      <c r="AH21" s="289">
        <f t="shared" ca="1" si="9"/>
        <v>547300</v>
      </c>
      <c r="AI21" s="289">
        <f t="shared" ca="1" si="9"/>
        <v>559783</v>
      </c>
      <c r="AJ21" s="289">
        <f t="shared" ca="1" si="9"/>
        <v>561721</v>
      </c>
      <c r="AK21" s="289">
        <f t="shared" ca="1" si="9"/>
        <v>570465</v>
      </c>
      <c r="AL21" s="289">
        <f t="shared" ca="1" si="6"/>
        <v>574838</v>
      </c>
      <c r="AM21" s="307"/>
      <c r="AN21" s="308">
        <f t="shared" ca="1" si="8"/>
        <v>5.6261385017658701E-4</v>
      </c>
    </row>
    <row r="22" spans="1:40" x14ac:dyDescent="0.35">
      <c r="A22" s="91" t="s">
        <v>6</v>
      </c>
      <c r="B22" s="91" t="s">
        <v>20</v>
      </c>
      <c r="C22" s="289">
        <f>IFERROR(VLOOKUP(B22,'1'!$C$3:$S$100,13,FALSE),"")</f>
        <v>9943182</v>
      </c>
      <c r="D22" s="289">
        <f>IFERROR(VLOOKUP(B22,'2'!$C$3:$S$100,13,FALSE),"")</f>
        <v>10216668</v>
      </c>
      <c r="E22" s="289">
        <f t="shared" ca="1" si="11"/>
        <v>11129386</v>
      </c>
      <c r="F22" s="289">
        <f t="shared" ca="1" si="11"/>
        <v>11406240</v>
      </c>
      <c r="G22" s="289">
        <f t="shared" ca="1" si="11"/>
        <v>11871123</v>
      </c>
      <c r="H22" s="289">
        <f t="shared" ca="1" si="11"/>
        <v>12155305</v>
      </c>
      <c r="I22" s="289">
        <f t="shared" ca="1" si="11"/>
        <v>12437294</v>
      </c>
      <c r="J22" s="289">
        <f t="shared" ca="1" si="11"/>
        <v>12559380</v>
      </c>
      <c r="K22" s="289">
        <f t="shared" ca="1" si="11"/>
        <v>12197238</v>
      </c>
      <c r="L22" s="289">
        <f t="shared" ca="1" si="11"/>
        <v>12325632</v>
      </c>
      <c r="M22" s="289">
        <f t="shared" ca="1" si="11"/>
        <v>12575237</v>
      </c>
      <c r="N22" s="289">
        <f t="shared" ca="1" si="11"/>
        <v>12017050</v>
      </c>
      <c r="O22" s="289">
        <f t="shared" ca="1" si="11"/>
        <v>12092975</v>
      </c>
      <c r="P22" s="289">
        <f t="shared" ca="1" si="11"/>
        <v>13154220</v>
      </c>
      <c r="Q22" s="289">
        <f t="shared" ca="1" si="11"/>
        <v>13060322</v>
      </c>
      <c r="R22" s="289">
        <f t="shared" ca="1" si="11"/>
        <v>13094800</v>
      </c>
      <c r="S22" s="289">
        <f t="shared" ca="1" si="11"/>
        <v>12991108</v>
      </c>
      <c r="T22" s="289">
        <f t="shared" ca="1" si="11"/>
        <v>13044574</v>
      </c>
      <c r="U22" s="289">
        <f t="shared" ca="1" si="9"/>
        <v>13119727</v>
      </c>
      <c r="V22" s="289">
        <f t="shared" ca="1" si="9"/>
        <v>13157056</v>
      </c>
      <c r="W22" s="289">
        <f t="shared" ca="1" si="9"/>
        <v>13233925</v>
      </c>
      <c r="X22" s="289">
        <f t="shared" ca="1" si="9"/>
        <v>13263813</v>
      </c>
      <c r="Y22" s="289">
        <f t="shared" ca="1" si="9"/>
        <v>13337114</v>
      </c>
      <c r="Z22" s="289">
        <f t="shared" ca="1" si="9"/>
        <v>13348511</v>
      </c>
      <c r="AA22" s="289">
        <f t="shared" ca="1" si="9"/>
        <v>13398007</v>
      </c>
      <c r="AB22" s="289">
        <f t="shared" ca="1" si="9"/>
        <v>13506777</v>
      </c>
      <c r="AC22" s="289">
        <f t="shared" ca="1" si="9"/>
        <v>13573682</v>
      </c>
      <c r="AD22" s="289">
        <f t="shared" ca="1" si="9"/>
        <v>13644506</v>
      </c>
      <c r="AE22" s="289">
        <f t="shared" ca="1" si="9"/>
        <v>13628382</v>
      </c>
      <c r="AF22" s="289">
        <f t="shared" ca="1" si="9"/>
        <v>13691402</v>
      </c>
      <c r="AG22" s="289">
        <f t="shared" ca="1" si="9"/>
        <v>13700144</v>
      </c>
      <c r="AH22" s="289">
        <f t="shared" ca="1" si="9"/>
        <v>13742386</v>
      </c>
      <c r="AI22" s="289">
        <f t="shared" ca="1" si="9"/>
        <v>13836055</v>
      </c>
      <c r="AJ22" s="289">
        <f t="shared" ca="1" si="9"/>
        <v>13899539</v>
      </c>
      <c r="AK22" s="289">
        <f t="shared" ca="1" si="9"/>
        <v>13902426</v>
      </c>
      <c r="AL22" s="289">
        <f t="shared" ca="1" si="6"/>
        <v>13980395</v>
      </c>
      <c r="AM22" s="307"/>
      <c r="AN22" s="308">
        <f t="shared" ca="1" si="8"/>
        <v>1.3921632184785024E-2</v>
      </c>
    </row>
    <row r="23" spans="1:40" x14ac:dyDescent="0.35">
      <c r="A23" s="91" t="s">
        <v>6</v>
      </c>
      <c r="B23" s="91" t="s">
        <v>7</v>
      </c>
      <c r="C23" s="289">
        <f>IFERROR(VLOOKUP(B23,'1'!$C$3:$S$100,13,FALSE),"")</f>
        <v>41862466</v>
      </c>
      <c r="D23" s="289">
        <f>IFERROR(VLOOKUP(B23,'2'!$C$3:$S$100,13,FALSE),"")</f>
        <v>42444090</v>
      </c>
      <c r="E23" s="289">
        <f t="shared" ca="1" si="11"/>
        <v>43041155</v>
      </c>
      <c r="F23" s="289">
        <f t="shared" ca="1" si="11"/>
        <v>43572256</v>
      </c>
      <c r="G23" s="289">
        <f t="shared" ca="1" si="11"/>
        <v>44236727</v>
      </c>
      <c r="H23" s="289">
        <f t="shared" ca="1" si="11"/>
        <v>45013206</v>
      </c>
      <c r="I23" s="289">
        <f t="shared" ca="1" si="11"/>
        <v>45803977</v>
      </c>
      <c r="J23" s="289">
        <f t="shared" ca="1" si="11"/>
        <v>46582533</v>
      </c>
      <c r="K23" s="289">
        <f t="shared" ca="1" si="11"/>
        <v>47410153</v>
      </c>
      <c r="L23" s="289">
        <f t="shared" ca="1" si="11"/>
        <v>48032697</v>
      </c>
      <c r="M23" s="289">
        <f t="shared" ca="1" si="11"/>
        <v>48725677</v>
      </c>
      <c r="N23" s="289">
        <f t="shared" ca="1" si="11"/>
        <v>49483219</v>
      </c>
      <c r="O23" s="289">
        <f t="shared" ca="1" si="11"/>
        <v>50135874</v>
      </c>
      <c r="P23" s="289">
        <f t="shared" ca="1" si="11"/>
        <v>50793102</v>
      </c>
      <c r="Q23" s="289">
        <f t="shared" ca="1" si="11"/>
        <v>50744860</v>
      </c>
      <c r="R23" s="289">
        <f t="shared" ca="1" si="11"/>
        <v>51126224</v>
      </c>
      <c r="S23" s="289">
        <f t="shared" ca="1" si="11"/>
        <v>51668209</v>
      </c>
      <c r="T23" s="289">
        <f t="shared" ca="1" si="11"/>
        <v>51038405</v>
      </c>
      <c r="U23" s="289">
        <f t="shared" ca="1" si="9"/>
        <v>49617036</v>
      </c>
      <c r="V23" s="289">
        <f t="shared" ca="1" si="9"/>
        <v>51212603</v>
      </c>
      <c r="W23" s="289">
        <f t="shared" ca="1" si="9"/>
        <v>51919168</v>
      </c>
      <c r="X23" s="289">
        <f t="shared" ca="1" si="9"/>
        <v>52448484</v>
      </c>
      <c r="Y23" s="289">
        <f t="shared" ca="1" si="9"/>
        <v>52959912</v>
      </c>
      <c r="Z23" s="289">
        <f t="shared" ca="1" si="9"/>
        <v>53330797</v>
      </c>
      <c r="AA23" s="289">
        <f t="shared" ca="1" si="9"/>
        <v>53645998</v>
      </c>
      <c r="AB23" s="289">
        <f t="shared" ca="1" si="9"/>
        <v>54029646</v>
      </c>
      <c r="AC23" s="289">
        <f t="shared" ca="1" si="9"/>
        <v>54675099</v>
      </c>
      <c r="AD23" s="289">
        <f t="shared" ca="1" si="9"/>
        <v>55385752</v>
      </c>
      <c r="AE23" s="289">
        <f t="shared" ca="1" si="9"/>
        <v>55912530</v>
      </c>
      <c r="AF23" s="289">
        <f t="shared" ca="1" si="9"/>
        <v>56396005</v>
      </c>
      <c r="AG23" s="289">
        <f t="shared" ca="1" si="9"/>
        <v>56762578</v>
      </c>
      <c r="AH23" s="289">
        <f t="shared" ca="1" si="9"/>
        <v>56795898</v>
      </c>
      <c r="AI23" s="289">
        <f t="shared" ca="1" si="9"/>
        <v>57092063</v>
      </c>
      <c r="AJ23" s="289">
        <f t="shared" ca="1" si="9"/>
        <v>57605366</v>
      </c>
      <c r="AK23" s="289">
        <f t="shared" ca="1" si="9"/>
        <v>57889333</v>
      </c>
      <c r="AL23" s="289">
        <f t="shared" ca="1" si="6"/>
        <v>58395284</v>
      </c>
      <c r="AM23" s="307"/>
      <c r="AN23" s="308">
        <f t="shared" ca="1" si="8"/>
        <v>5.7696929180307416E-2</v>
      </c>
    </row>
    <row r="24" spans="1:40" x14ac:dyDescent="0.35">
      <c r="A24" s="91" t="s">
        <v>6</v>
      </c>
      <c r="B24" s="91" t="s">
        <v>10</v>
      </c>
      <c r="C24" s="289">
        <f>IFERROR(VLOOKUP(B24,'1'!$C$3:$S$100,13,FALSE),"")</f>
        <v>36787344</v>
      </c>
      <c r="D24" s="289">
        <f>IFERROR(VLOOKUP(B24,'2'!$C$3:$S$100,13,FALSE),"")</f>
        <v>36654493</v>
      </c>
      <c r="E24" s="289">
        <f t="shared" ca="1" si="11"/>
        <v>36655920</v>
      </c>
      <c r="F24" s="289">
        <f t="shared" ca="1" si="11"/>
        <v>36751248</v>
      </c>
      <c r="G24" s="289">
        <f t="shared" ca="1" si="11"/>
        <v>36983226</v>
      </c>
      <c r="H24" s="289">
        <f t="shared" ca="1" si="11"/>
        <v>36545077</v>
      </c>
      <c r="I24" s="289">
        <f t="shared" ca="1" si="11"/>
        <v>35712273</v>
      </c>
      <c r="J24" s="289">
        <f t="shared" ca="1" si="11"/>
        <v>35594187</v>
      </c>
      <c r="K24" s="289">
        <f t="shared" ca="1" si="11"/>
        <v>35633467</v>
      </c>
      <c r="L24" s="289">
        <f t="shared" ca="1" si="11"/>
        <v>35709144</v>
      </c>
      <c r="M24" s="289">
        <f t="shared" ca="1" si="11"/>
        <v>35813731</v>
      </c>
      <c r="N24" s="289">
        <f t="shared" ca="1" si="11"/>
        <v>32505167</v>
      </c>
      <c r="O24" s="289">
        <f t="shared" ca="1" si="11"/>
        <v>32681104</v>
      </c>
      <c r="P24" s="289">
        <f t="shared" ca="1" si="11"/>
        <v>32622979</v>
      </c>
      <c r="Q24" s="289">
        <f t="shared" ca="1" si="11"/>
        <v>32750633</v>
      </c>
      <c r="R24" s="289">
        <f t="shared" ca="1" si="11"/>
        <v>32604496</v>
      </c>
      <c r="S24" s="289">
        <f t="shared" ca="1" si="11"/>
        <v>32635119</v>
      </c>
      <c r="T24" s="289">
        <f t="shared" ca="1" si="11"/>
        <v>32592862</v>
      </c>
      <c r="U24" s="289">
        <f t="shared" ca="1" si="9"/>
        <v>32367490</v>
      </c>
      <c r="V24" s="289">
        <f t="shared" ca="1" si="9"/>
        <v>32510075</v>
      </c>
      <c r="W24" s="289">
        <f t="shared" ca="1" si="9"/>
        <v>32606520</v>
      </c>
      <c r="X24" s="289">
        <f t="shared" ca="1" si="9"/>
        <v>32816106</v>
      </c>
      <c r="Y24" s="289">
        <f t="shared" ca="1" si="9"/>
        <v>32501109</v>
      </c>
      <c r="Z24" s="289">
        <f t="shared" ca="1" si="9"/>
        <v>32481406</v>
      </c>
      <c r="AA24" s="289">
        <f t="shared" ca="1" si="9"/>
        <v>32435823</v>
      </c>
      <c r="AB24" s="289">
        <f t="shared" ca="1" si="9"/>
        <v>32321045</v>
      </c>
      <c r="AC24" s="289">
        <f t="shared" ca="1" si="9"/>
        <v>32311395</v>
      </c>
      <c r="AD24" s="289">
        <f t="shared" ca="1" si="9"/>
        <v>32216763</v>
      </c>
      <c r="AE24" s="289">
        <f t="shared" ca="1" si="9"/>
        <v>32215894</v>
      </c>
      <c r="AF24" s="289">
        <f t="shared" ca="1" si="9"/>
        <v>32064590</v>
      </c>
      <c r="AG24" s="289">
        <f t="shared" ca="1" si="9"/>
        <v>32171188</v>
      </c>
      <c r="AH24" s="289">
        <f t="shared" ca="1" si="9"/>
        <v>32047827</v>
      </c>
      <c r="AI24" s="289">
        <f t="shared" ca="1" si="9"/>
        <v>31972238</v>
      </c>
      <c r="AJ24" s="289">
        <f t="shared" ca="1" si="9"/>
        <v>34156827</v>
      </c>
      <c r="AK24" s="289">
        <f t="shared" ca="1" si="9"/>
        <v>31734549</v>
      </c>
      <c r="AL24" s="289">
        <f t="shared" ca="1" si="6"/>
        <v>31819602</v>
      </c>
      <c r="AM24" s="307"/>
      <c r="AN24" s="308">
        <f t="shared" ca="1" si="8"/>
        <v>3.4211118951019463E-2</v>
      </c>
    </row>
    <row r="25" spans="1:40" x14ac:dyDescent="0.35">
      <c r="A25" s="91" t="s">
        <v>6</v>
      </c>
      <c r="B25" s="91" t="s">
        <v>38</v>
      </c>
      <c r="C25" s="289">
        <f>IFERROR(VLOOKUP(B25,'1'!$C$3:$S$100,13,FALSE),"")</f>
        <v>12970895</v>
      </c>
      <c r="D25" s="289">
        <f>IFERROR(VLOOKUP(B25,'2'!$C$3:$S$100,13,FALSE),"")</f>
        <v>12853677</v>
      </c>
      <c r="E25" s="289">
        <f t="shared" ca="1" si="11"/>
        <v>13042334</v>
      </c>
      <c r="F25" s="289">
        <f t="shared" ca="1" si="11"/>
        <v>12939701</v>
      </c>
      <c r="G25" s="289">
        <f t="shared" ca="1" si="11"/>
        <v>12779682</v>
      </c>
      <c r="H25" s="289">
        <f t="shared" ca="1" si="11"/>
        <v>12812177</v>
      </c>
      <c r="I25" s="289">
        <f t="shared" ca="1" si="11"/>
        <v>12779200</v>
      </c>
      <c r="J25" s="289">
        <f t="shared" ca="1" si="11"/>
        <v>12725526</v>
      </c>
      <c r="K25" s="289">
        <f t="shared" ca="1" si="11"/>
        <v>12507547</v>
      </c>
      <c r="L25" s="289">
        <f t="shared" ca="1" si="11"/>
        <v>12667091</v>
      </c>
      <c r="M25" s="289">
        <f t="shared" ca="1" si="11"/>
        <v>12394541</v>
      </c>
      <c r="N25" s="289">
        <f t="shared" ca="1" si="11"/>
        <v>12816401</v>
      </c>
      <c r="O25" s="289">
        <f t="shared" ca="1" si="11"/>
        <v>12262322</v>
      </c>
      <c r="P25" s="289">
        <f t="shared" ca="1" si="11"/>
        <v>11433773</v>
      </c>
      <c r="Q25" s="289">
        <f t="shared" ca="1" si="11"/>
        <v>11384081</v>
      </c>
      <c r="R25" s="289">
        <f t="shared" ca="1" si="11"/>
        <v>11296364</v>
      </c>
      <c r="S25" s="289">
        <f t="shared" ca="1" si="11"/>
        <v>11339414</v>
      </c>
      <c r="T25" s="289">
        <f t="shared" ca="1" si="11"/>
        <v>11245185</v>
      </c>
      <c r="U25" s="289">
        <f t="shared" ca="1" si="9"/>
        <v>11330058</v>
      </c>
      <c r="V25" s="289">
        <f t="shared" ca="1" si="9"/>
        <v>11418347</v>
      </c>
      <c r="W25" s="289">
        <f t="shared" ca="1" si="9"/>
        <v>11498389</v>
      </c>
      <c r="X25" s="289">
        <f t="shared" ca="1" si="9"/>
        <v>11556223</v>
      </c>
      <c r="Y25" s="289">
        <f t="shared" ca="1" si="9"/>
        <v>11647059</v>
      </c>
      <c r="Z25" s="289">
        <f t="shared" ca="1" si="9"/>
        <v>11582252</v>
      </c>
      <c r="AA25" s="289">
        <f t="shared" ca="1" si="9"/>
        <v>11624600</v>
      </c>
      <c r="AB25" s="289">
        <f t="shared" ca="1" si="9"/>
        <v>11730776</v>
      </c>
      <c r="AC25" s="289">
        <f t="shared" ca="1" si="9"/>
        <v>11818013</v>
      </c>
      <c r="AD25" s="289">
        <f t="shared" ca="1" si="9"/>
        <v>11832828</v>
      </c>
      <c r="AE25" s="289">
        <f t="shared" ca="1" si="9"/>
        <v>11933852</v>
      </c>
      <c r="AF25" s="289">
        <f t="shared" ca="1" si="9"/>
        <v>11992645</v>
      </c>
      <c r="AG25" s="289">
        <f t="shared" ca="1" si="9"/>
        <v>12071325</v>
      </c>
      <c r="AH25" s="289">
        <f t="shared" ca="1" si="9"/>
        <v>12089489</v>
      </c>
      <c r="AI25" s="289">
        <f t="shared" ca="1" si="9"/>
        <v>12111532</v>
      </c>
      <c r="AJ25" s="289">
        <f t="shared" ca="1" si="9"/>
        <v>12125956</v>
      </c>
      <c r="AK25" s="289">
        <f t="shared" ca="1" si="9"/>
        <v>12107072</v>
      </c>
      <c r="AL25" s="289">
        <f t="shared" ca="1" si="6"/>
        <v>12107833</v>
      </c>
      <c r="AM25" s="307"/>
      <c r="AN25" s="308">
        <f t="shared" ca="1" si="8"/>
        <v>1.214523009150786E-2</v>
      </c>
    </row>
    <row r="26" spans="1:40" x14ac:dyDescent="0.35">
      <c r="A26" s="91" t="s">
        <v>6</v>
      </c>
      <c r="B26" s="91" t="s">
        <v>14</v>
      </c>
      <c r="C26" s="289">
        <f>IFERROR(VLOOKUP(B26,'1'!$C$3:$S$100,13,FALSE),"")</f>
        <v>3808636</v>
      </c>
      <c r="D26" s="289">
        <f>IFERROR(VLOOKUP(B26,'2'!$C$3:$S$100,13,FALSE),"")</f>
        <v>3930296</v>
      </c>
      <c r="E26" s="289">
        <f t="shared" ca="1" si="11"/>
        <v>4076204</v>
      </c>
      <c r="F26" s="289">
        <f t="shared" ca="1" si="11"/>
        <v>4183935</v>
      </c>
      <c r="G26" s="289">
        <f t="shared" ca="1" si="11"/>
        <v>4309591</v>
      </c>
      <c r="H26" s="289">
        <f t="shared" ca="1" si="11"/>
        <v>4458810</v>
      </c>
      <c r="I26" s="289">
        <f t="shared" ca="1" si="11"/>
        <v>4579140</v>
      </c>
      <c r="J26" s="289">
        <f t="shared" ca="1" si="11"/>
        <v>4785111</v>
      </c>
      <c r="K26" s="289">
        <f t="shared" ca="1" si="11"/>
        <v>5007516</v>
      </c>
      <c r="L26" s="289">
        <f t="shared" ca="1" si="11"/>
        <v>5220963</v>
      </c>
      <c r="M26" s="289">
        <f t="shared" ca="1" si="11"/>
        <v>5511906</v>
      </c>
      <c r="N26" s="289">
        <f t="shared" ca="1" si="11"/>
        <v>5751063</v>
      </c>
      <c r="O26" s="289">
        <f t="shared" ca="1" si="11"/>
        <v>5969226</v>
      </c>
      <c r="P26" s="289">
        <f t="shared" ca="1" si="11"/>
        <v>6110755</v>
      </c>
      <c r="Q26" s="289">
        <f t="shared" ca="1" si="11"/>
        <v>6272188</v>
      </c>
      <c r="R26" s="289">
        <f t="shared" ca="1" si="11"/>
        <v>6369035</v>
      </c>
      <c r="S26" s="289">
        <f t="shared" ca="1" si="11"/>
        <v>6446245</v>
      </c>
      <c r="T26" s="289">
        <f t="shared" ca="1" si="11"/>
        <v>6537629</v>
      </c>
      <c r="U26" s="289">
        <f t="shared" ca="1" si="9"/>
        <v>6649842</v>
      </c>
      <c r="V26" s="289">
        <f t="shared" ca="1" si="9"/>
        <v>6777277</v>
      </c>
      <c r="W26" s="289">
        <f t="shared" ca="1" si="9"/>
        <v>6780903</v>
      </c>
      <c r="X26" s="289">
        <f t="shared" ca="1" si="9"/>
        <v>6641387</v>
      </c>
      <c r="Y26" s="289">
        <f t="shared" ca="1" si="9"/>
        <v>6656381</v>
      </c>
      <c r="Z26" s="289">
        <f t="shared" ca="1" si="9"/>
        <v>6762047</v>
      </c>
      <c r="AA26" s="289">
        <f t="shared" ca="1" si="9"/>
        <v>6731809</v>
      </c>
      <c r="AB26" s="289">
        <f t="shared" ca="1" si="9"/>
        <v>6839455</v>
      </c>
      <c r="AC26" s="289">
        <f t="shared" ca="1" si="9"/>
        <v>6417230</v>
      </c>
      <c r="AD26" s="289">
        <f t="shared" ca="1" si="9"/>
        <v>6484278</v>
      </c>
      <c r="AE26" s="289">
        <f t="shared" ca="1" si="9"/>
        <v>6556382</v>
      </c>
      <c r="AF26" s="289">
        <f t="shared" ca="1" si="9"/>
        <v>6599079</v>
      </c>
      <c r="AG26" s="289">
        <f t="shared" ca="1" si="9"/>
        <v>6617788</v>
      </c>
      <c r="AH26" s="289">
        <f t="shared" ca="1" si="9"/>
        <v>6659156</v>
      </c>
      <c r="AI26" s="289">
        <f t="shared" ca="1" si="9"/>
        <v>6659945</v>
      </c>
      <c r="AJ26" s="289">
        <f t="shared" ca="1" si="9"/>
        <v>6708720</v>
      </c>
      <c r="AK26" s="289">
        <f t="shared" ca="1" si="9"/>
        <v>6742982</v>
      </c>
      <c r="AL26" s="289">
        <f t="shared" ca="1" si="6"/>
        <v>6705953</v>
      </c>
      <c r="AM26" s="307"/>
      <c r="AN26" s="308">
        <f t="shared" ca="1" si="8"/>
        <v>6.7193834465093397E-3</v>
      </c>
    </row>
    <row r="27" spans="1:40" x14ac:dyDescent="0.35">
      <c r="A27" s="91" t="s">
        <v>6</v>
      </c>
      <c r="B27" s="91" t="s">
        <v>15</v>
      </c>
      <c r="C27" s="289">
        <f>IFERROR(VLOOKUP(B27,'1'!$C$3:$S$100,13,FALSE),"")</f>
        <v>6680693</v>
      </c>
      <c r="D27" s="289">
        <f>IFERROR(VLOOKUP(B27,'2'!$C$3:$S$100,13,FALSE),"")</f>
        <v>6859180</v>
      </c>
      <c r="E27" s="289">
        <f t="shared" ca="1" si="11"/>
        <v>6910699</v>
      </c>
      <c r="F27" s="289">
        <f t="shared" ca="1" si="11"/>
        <v>7067037</v>
      </c>
      <c r="G27" s="289">
        <f t="shared" ca="1" si="11"/>
        <v>7140280</v>
      </c>
      <c r="H27" s="289">
        <f t="shared" ca="1" si="11"/>
        <v>7255130</v>
      </c>
      <c r="I27" s="289">
        <f t="shared" ca="1" si="11"/>
        <v>7412670</v>
      </c>
      <c r="J27" s="289">
        <f t="shared" ca="1" si="11"/>
        <v>7543316</v>
      </c>
      <c r="K27" s="289">
        <f t="shared" ca="1" si="11"/>
        <v>7593333</v>
      </c>
      <c r="L27" s="289">
        <f t="shared" ca="1" si="11"/>
        <v>7708771</v>
      </c>
      <c r="M27" s="289">
        <f t="shared" ca="1" si="11"/>
        <v>7893221</v>
      </c>
      <c r="N27" s="289">
        <f t="shared" ca="1" si="11"/>
        <v>7938791</v>
      </c>
      <c r="O27" s="289">
        <f t="shared" ca="1" si="11"/>
        <v>8137752</v>
      </c>
      <c r="P27" s="289">
        <f t="shared" ca="1" si="11"/>
        <v>8266884</v>
      </c>
      <c r="Q27" s="289">
        <f t="shared" ca="1" si="11"/>
        <v>8377229</v>
      </c>
      <c r="R27" s="289">
        <f t="shared" ca="1" si="11"/>
        <v>8449611</v>
      </c>
      <c r="S27" s="289">
        <f t="shared" ca="1" si="11"/>
        <v>8638980</v>
      </c>
      <c r="T27" s="289">
        <f t="shared" ca="1" si="11"/>
        <v>8766441</v>
      </c>
      <c r="U27" s="289">
        <f t="shared" ca="1" si="9"/>
        <v>8846208</v>
      </c>
      <c r="V27" s="289">
        <f t="shared" ca="1" si="9"/>
        <v>9059810</v>
      </c>
      <c r="W27" s="289">
        <f t="shared" ca="1" si="9"/>
        <v>9182378</v>
      </c>
      <c r="X27" s="289">
        <f t="shared" ca="1" si="9"/>
        <v>9172877</v>
      </c>
      <c r="Y27" s="289">
        <f t="shared" ca="1" si="9"/>
        <v>9216472</v>
      </c>
      <c r="Z27" s="289">
        <f t="shared" ca="1" si="9"/>
        <v>10160388</v>
      </c>
      <c r="AA27" s="289">
        <f t="shared" ca="1" si="9"/>
        <v>10426233</v>
      </c>
      <c r="AB27" s="289">
        <f t="shared" ca="1" si="9"/>
        <v>10670305</v>
      </c>
      <c r="AC27" s="289">
        <f t="shared" ca="1" si="9"/>
        <v>10761578</v>
      </c>
      <c r="AD27" s="289">
        <f t="shared" ca="1" si="9"/>
        <v>10935392</v>
      </c>
      <c r="AE27" s="289">
        <f t="shared" ca="1" si="9"/>
        <v>11138295</v>
      </c>
      <c r="AF27" s="289">
        <f t="shared" ca="1" si="9"/>
        <v>11273667</v>
      </c>
      <c r="AG27" s="289">
        <f t="shared" ca="1" si="9"/>
        <v>11368894</v>
      </c>
      <c r="AH27" s="289">
        <f t="shared" ca="1" si="9"/>
        <v>11112307</v>
      </c>
      <c r="AI27" s="289">
        <f t="shared" ca="1" si="9"/>
        <v>11154738</v>
      </c>
      <c r="AJ27" s="289">
        <f t="shared" ca="1" si="9"/>
        <v>11115757</v>
      </c>
      <c r="AK27" s="289">
        <f t="shared" ca="1" si="9"/>
        <v>11231571</v>
      </c>
      <c r="AL27" s="289">
        <f t="shared" ca="1" si="6"/>
        <v>11057251</v>
      </c>
      <c r="AM27" s="307"/>
      <c r="AN27" s="308">
        <f t="shared" ca="1" si="8"/>
        <v>1.1133425389824038E-2</v>
      </c>
    </row>
    <row r="28" spans="1:40" x14ac:dyDescent="0.35">
      <c r="A28" s="91" t="s">
        <v>6</v>
      </c>
      <c r="B28" s="91" t="s">
        <v>34</v>
      </c>
      <c r="C28" s="289">
        <f>IFERROR(VLOOKUP(B28,'1'!$C$3:$S$100,13,FALSE),"")</f>
        <v>3711437</v>
      </c>
      <c r="D28" s="289">
        <f>IFERROR(VLOOKUP(B28,'2'!$C$3:$S$100,13,FALSE),"")</f>
        <v>3530610</v>
      </c>
      <c r="E28" s="289">
        <f t="shared" ca="1" si="11"/>
        <v>3457424</v>
      </c>
      <c r="F28" s="289">
        <f t="shared" ca="1" si="11"/>
        <v>3507929</v>
      </c>
      <c r="G28" s="289">
        <f t="shared" ca="1" si="11"/>
        <v>3548259</v>
      </c>
      <c r="H28" s="289">
        <f t="shared" ca="1" si="11"/>
        <v>3527294</v>
      </c>
      <c r="I28" s="289">
        <f t="shared" ca="1" si="11"/>
        <v>3574096</v>
      </c>
      <c r="J28" s="289">
        <f t="shared" ca="1" si="11"/>
        <v>3623676</v>
      </c>
      <c r="K28" s="289">
        <f t="shared" ca="1" si="11"/>
        <v>3660711</v>
      </c>
      <c r="L28" s="289">
        <f t="shared" ca="1" si="11"/>
        <v>3687362</v>
      </c>
      <c r="M28" s="289">
        <f t="shared" ca="1" si="11"/>
        <v>3728497</v>
      </c>
      <c r="N28" s="289">
        <f t="shared" ca="1" si="11"/>
        <v>3740540</v>
      </c>
      <c r="O28" s="289">
        <f t="shared" ca="1" si="11"/>
        <v>3772532</v>
      </c>
      <c r="P28" s="289">
        <f t="shared" ca="1" si="11"/>
        <v>3817331</v>
      </c>
      <c r="Q28" s="289">
        <f t="shared" ca="1" si="11"/>
        <v>3858936</v>
      </c>
      <c r="R28" s="289">
        <f t="shared" ca="1" si="11"/>
        <v>3884277</v>
      </c>
      <c r="S28" s="289">
        <f t="shared" ca="1" si="11"/>
        <v>3938376</v>
      </c>
      <c r="T28" s="289">
        <f t="shared" ca="1" si="11"/>
        <v>3963646</v>
      </c>
      <c r="U28" s="289">
        <f t="shared" ca="1" si="9"/>
        <v>4018048</v>
      </c>
      <c r="V28" s="289">
        <f t="shared" ca="1" si="9"/>
        <v>4065062</v>
      </c>
      <c r="W28" s="289">
        <f t="shared" ca="1" si="9"/>
        <v>4108092</v>
      </c>
      <c r="X28" s="289">
        <f t="shared" ca="1" si="9"/>
        <v>4130699</v>
      </c>
      <c r="Y28" s="289">
        <f t="shared" ca="1" si="9"/>
        <v>4155962</v>
      </c>
      <c r="Z28" s="289">
        <f t="shared" ca="1" si="9"/>
        <v>4159591</v>
      </c>
      <c r="AA28" s="289">
        <f t="shared" ca="1" si="9"/>
        <v>4216655</v>
      </c>
      <c r="AB28" s="289">
        <f t="shared" ca="1" si="9"/>
        <v>4251582</v>
      </c>
      <c r="AC28" s="289">
        <f t="shared" ca="1" si="9"/>
        <v>4306863</v>
      </c>
      <c r="AD28" s="289">
        <f t="shared" ca="1" si="9"/>
        <v>4340498</v>
      </c>
      <c r="AE28" s="289">
        <f t="shared" ca="1" si="9"/>
        <v>4389112</v>
      </c>
      <c r="AF28" s="289">
        <f t="shared" ca="1" si="9"/>
        <v>4416890</v>
      </c>
      <c r="AG28" s="289">
        <f t="shared" ca="1" si="9"/>
        <v>4492118</v>
      </c>
      <c r="AH28" s="289">
        <f t="shared" ca="1" si="9"/>
        <v>4542630</v>
      </c>
      <c r="AI28" s="289">
        <f t="shared" ca="1" si="9"/>
        <v>4605046</v>
      </c>
      <c r="AJ28" s="289">
        <f t="shared" ca="1" si="9"/>
        <v>4649990</v>
      </c>
      <c r="AK28" s="289">
        <f t="shared" ca="1" si="9"/>
        <v>4712802</v>
      </c>
      <c r="AL28" s="289">
        <f t="shared" ca="1" si="6"/>
        <v>4733915</v>
      </c>
      <c r="AM28" s="307"/>
      <c r="AN28" s="308">
        <f t="shared" ca="1" si="8"/>
        <v>4.657381114792981E-3</v>
      </c>
    </row>
    <row r="29" spans="1:40" x14ac:dyDescent="0.35">
      <c r="A29" s="91" t="s">
        <v>6</v>
      </c>
      <c r="B29" s="91" t="s">
        <v>53</v>
      </c>
      <c r="C29" s="289">
        <f>IFERROR(VLOOKUP(B29,'1'!$C$3:$S$100,13,FALSE),"")</f>
        <v>5180182</v>
      </c>
      <c r="D29" s="289">
        <f>IFERROR(VLOOKUP(B29,'2'!$C$3:$S$100,13,FALSE),"")</f>
        <v>5161405</v>
      </c>
      <c r="E29" s="289">
        <f t="shared" ca="1" si="11"/>
        <v>5113093</v>
      </c>
      <c r="F29" s="289">
        <f t="shared" ca="1" si="11"/>
        <v>5144007</v>
      </c>
      <c r="G29" s="289">
        <f t="shared" ca="1" si="11"/>
        <v>5159931</v>
      </c>
      <c r="H29" s="289">
        <f t="shared" ca="1" si="11"/>
        <v>5184924</v>
      </c>
      <c r="I29" s="289">
        <f t="shared" ca="1" si="11"/>
        <v>5186059</v>
      </c>
      <c r="J29" s="289">
        <f t="shared" ca="1" si="11"/>
        <v>5196347</v>
      </c>
      <c r="K29" s="289">
        <f t="shared" ca="1" si="11"/>
        <v>5185163</v>
      </c>
      <c r="L29" s="289">
        <f t="shared" ca="1" si="11"/>
        <v>5163963</v>
      </c>
      <c r="M29" s="289">
        <f t="shared" ca="1" si="11"/>
        <v>5165032</v>
      </c>
      <c r="N29" s="289">
        <f t="shared" ca="1" si="11"/>
        <v>5137671</v>
      </c>
      <c r="O29" s="289">
        <f t="shared" ca="1" si="11"/>
        <v>5178073</v>
      </c>
      <c r="P29" s="289">
        <f t="shared" ca="1" si="11"/>
        <v>5189151</v>
      </c>
      <c r="Q29" s="289">
        <f t="shared" ca="1" si="11"/>
        <v>5180946</v>
      </c>
      <c r="R29" s="289">
        <f t="shared" ca="1" si="11"/>
        <v>5196360</v>
      </c>
      <c r="S29" s="289">
        <f t="shared" ca="1" si="11"/>
        <v>5237653</v>
      </c>
      <c r="T29" s="289">
        <f t="shared" ca="1" si="11"/>
        <v>5258100</v>
      </c>
      <c r="U29" s="289">
        <f t="shared" ca="1" si="9"/>
        <v>5226012</v>
      </c>
      <c r="V29" s="289">
        <f t="shared" ca="1" si="9"/>
        <v>5219378</v>
      </c>
      <c r="W29" s="289">
        <f t="shared" ca="1" si="9"/>
        <v>5145560</v>
      </c>
      <c r="X29" s="289">
        <f t="shared" ca="1" si="9"/>
        <v>5111068</v>
      </c>
      <c r="Y29" s="289">
        <f t="shared" ca="1" si="9"/>
        <v>5061984</v>
      </c>
      <c r="Z29" s="289">
        <f t="shared" ca="1" si="9"/>
        <v>5127764</v>
      </c>
      <c r="AA29" s="289">
        <f t="shared" ca="1" si="9"/>
        <v>5168512</v>
      </c>
      <c r="AB29" s="289">
        <f t="shared" ca="1" si="9"/>
        <v>5221403</v>
      </c>
      <c r="AC29" s="289">
        <f t="shared" ca="1" si="9"/>
        <v>5249123</v>
      </c>
      <c r="AD29" s="289">
        <f t="shared" ca="1" si="9"/>
        <v>5277270</v>
      </c>
      <c r="AE29" s="289">
        <f t="shared" ca="1" si="9"/>
        <v>5311239</v>
      </c>
      <c r="AF29" s="289">
        <f t="shared" ca="1" si="9"/>
        <v>5343061</v>
      </c>
      <c r="AG29" s="289">
        <f t="shared" ca="1" si="9"/>
        <v>5396904</v>
      </c>
      <c r="AH29" s="289">
        <f t="shared" ca="1" si="9"/>
        <v>5420287</v>
      </c>
      <c r="AI29" s="289">
        <f t="shared" ca="1" si="9"/>
        <v>5419331</v>
      </c>
      <c r="AJ29" s="289">
        <f t="shared" ca="1" si="9"/>
        <v>5463585</v>
      </c>
      <c r="AK29" s="289">
        <f t="shared" ca="1" si="9"/>
        <v>5484617</v>
      </c>
      <c r="AL29" s="289">
        <f t="shared" ca="1" si="6"/>
        <v>5490143</v>
      </c>
      <c r="AM29" s="307"/>
      <c r="AN29" s="308">
        <f t="shared" ca="1" si="8"/>
        <v>5.4722693162923379E-3</v>
      </c>
    </row>
    <row r="30" spans="1:40" x14ac:dyDescent="0.35">
      <c r="A30" s="91" t="s">
        <v>6</v>
      </c>
      <c r="B30" s="91" t="s">
        <v>43</v>
      </c>
      <c r="C30" s="289">
        <f>IFERROR(VLOOKUP(B30,'1'!$C$3:$S$100,13,FALSE),"")</f>
        <v>4096517</v>
      </c>
      <c r="D30" s="289">
        <f>IFERROR(VLOOKUP(B30,'2'!$C$3:$S$100,13,FALSE),"")</f>
        <v>4071717</v>
      </c>
      <c r="E30" s="289">
        <f t="shared" ca="1" si="11"/>
        <v>4066117</v>
      </c>
      <c r="F30" s="289">
        <f t="shared" ca="1" si="11"/>
        <v>4063846</v>
      </c>
      <c r="G30" s="289">
        <f t="shared" ca="1" si="11"/>
        <v>4050405</v>
      </c>
      <c r="H30" s="289">
        <f t="shared" ca="1" si="11"/>
        <v>4040127</v>
      </c>
      <c r="I30" s="289">
        <f t="shared" ca="1" si="11"/>
        <v>3991619</v>
      </c>
      <c r="J30" s="289">
        <f t="shared" ca="1" si="11"/>
        <v>3957336</v>
      </c>
      <c r="K30" s="289">
        <f t="shared" ca="1" si="11"/>
        <v>4015071</v>
      </c>
      <c r="L30" s="289">
        <f t="shared" ca="1" si="11"/>
        <v>4063647</v>
      </c>
      <c r="M30" s="289">
        <f t="shared" ca="1" si="11"/>
        <v>4113474</v>
      </c>
      <c r="N30" s="289">
        <f t="shared" ca="1" si="11"/>
        <v>4164315</v>
      </c>
      <c r="O30" s="289">
        <f t="shared" ca="1" si="11"/>
        <v>4207271</v>
      </c>
      <c r="P30" s="289">
        <f t="shared" ca="1" si="11"/>
        <v>4247580</v>
      </c>
      <c r="Q30" s="289">
        <f t="shared" ca="1" si="11"/>
        <v>4283734</v>
      </c>
      <c r="R30" s="289">
        <f t="shared" ca="1" si="11"/>
        <v>4314928</v>
      </c>
      <c r="S30" s="289">
        <f t="shared" ca="1" si="11"/>
        <v>4352602</v>
      </c>
      <c r="T30" s="289">
        <f t="shared" ca="1" si="11"/>
        <v>4394009</v>
      </c>
      <c r="U30" s="289">
        <f t="shared" ca="1" si="9"/>
        <v>4445614</v>
      </c>
      <c r="V30" s="289">
        <f t="shared" ca="1" si="9"/>
        <v>4485789</v>
      </c>
      <c r="W30" s="289">
        <f t="shared" ca="1" si="9"/>
        <v>4527368</v>
      </c>
      <c r="X30" s="289">
        <f t="shared" ca="1" si="9"/>
        <v>4564002</v>
      </c>
      <c r="Y30" s="289">
        <f t="shared" ca="1" si="9"/>
        <v>4604230</v>
      </c>
      <c r="Z30" s="289">
        <f t="shared" ca="1" si="9"/>
        <v>4641707</v>
      </c>
      <c r="AA30" s="289">
        <f t="shared" ca="1" si="9"/>
        <v>4716410</v>
      </c>
      <c r="AB30" s="289">
        <f t="shared" ca="1" si="9"/>
        <v>4739291</v>
      </c>
      <c r="AC30" s="289">
        <f t="shared" ca="1" si="9"/>
        <v>4784642</v>
      </c>
      <c r="AD30" s="289">
        <f t="shared" ca="1" si="9"/>
        <v>4822628</v>
      </c>
      <c r="AE30" s="289">
        <f t="shared" ca="1" si="9"/>
        <v>4864406</v>
      </c>
      <c r="AF30" s="289">
        <f t="shared" ca="1" si="9"/>
        <v>4911135</v>
      </c>
      <c r="AG30" s="289">
        <f t="shared" ca="1" si="9"/>
        <v>4899678</v>
      </c>
      <c r="AH30" s="289">
        <f t="shared" ca="1" si="9"/>
        <v>4971962</v>
      </c>
      <c r="AI30" s="289">
        <f t="shared" ca="1" si="9"/>
        <v>5027307</v>
      </c>
      <c r="AJ30" s="289">
        <f t="shared" ca="1" si="9"/>
        <v>5075894</v>
      </c>
      <c r="AK30" s="289">
        <f t="shared" ca="1" si="9"/>
        <v>5062289</v>
      </c>
      <c r="AL30" s="289">
        <f t="shared" ca="1" si="6"/>
        <v>5112105</v>
      </c>
      <c r="AM30" s="307"/>
      <c r="AN30" s="308">
        <f t="shared" ca="1" si="8"/>
        <v>5.0839620851423342E-3</v>
      </c>
    </row>
    <row r="31" spans="1:40" x14ac:dyDescent="0.35">
      <c r="A31" s="91" t="s">
        <v>6</v>
      </c>
      <c r="B31" s="91" t="s">
        <v>13</v>
      </c>
      <c r="C31" s="289">
        <f>IFERROR(VLOOKUP(B31,'1'!$C$3:$S$100,13,FALSE),"")</f>
        <v>22536678</v>
      </c>
      <c r="D31" s="289">
        <f>IFERROR(VLOOKUP(B31,'2'!$C$3:$S$100,13,FALSE),"")</f>
        <v>23059908</v>
      </c>
      <c r="E31" s="289">
        <f t="shared" ca="1" si="11"/>
        <v>23530754</v>
      </c>
      <c r="F31" s="289">
        <f t="shared" ca="1" si="11"/>
        <v>23883034</v>
      </c>
      <c r="G31" s="289">
        <f t="shared" ca="1" si="11"/>
        <v>24228289</v>
      </c>
      <c r="H31" s="289">
        <f t="shared" ca="1" si="11"/>
        <v>24587521</v>
      </c>
      <c r="I31" s="289">
        <f t="shared" ca="1" si="11"/>
        <v>24983429</v>
      </c>
      <c r="J31" s="289">
        <f t="shared" ca="1" si="11"/>
        <v>25526683</v>
      </c>
      <c r="K31" s="289">
        <f t="shared" ca="1" si="11"/>
        <v>25797993</v>
      </c>
      <c r="L31" s="289">
        <f t="shared" ca="1" si="11"/>
        <v>26089134</v>
      </c>
      <c r="M31" s="289">
        <f t="shared" ca="1" si="11"/>
        <v>26514365</v>
      </c>
      <c r="N31" s="289">
        <f t="shared" ca="1" si="11"/>
        <v>27097025</v>
      </c>
      <c r="O31" s="289">
        <f t="shared" ca="1" si="11"/>
        <v>27626811</v>
      </c>
      <c r="P31" s="289">
        <f t="shared" ca="1" si="11"/>
        <v>28037247</v>
      </c>
      <c r="Q31" s="289">
        <f t="shared" ca="1" si="11"/>
        <v>28291903</v>
      </c>
      <c r="R31" s="289">
        <f t="shared" ca="1" si="11"/>
        <v>28656273</v>
      </c>
      <c r="S31" s="289">
        <f t="shared" ca="1" si="11"/>
        <v>29126232</v>
      </c>
      <c r="T31" s="289">
        <f t="shared" ca="1" si="11"/>
        <v>29407660</v>
      </c>
      <c r="U31" s="289">
        <f t="shared" ca="1" si="9"/>
        <v>29656410</v>
      </c>
      <c r="V31" s="289">
        <f t="shared" ca="1" si="9"/>
        <v>30106574</v>
      </c>
      <c r="W31" s="289">
        <f t="shared" ca="1" si="9"/>
        <v>30641864</v>
      </c>
      <c r="X31" s="289">
        <f t="shared" ca="1" si="9"/>
        <v>31219431</v>
      </c>
      <c r="Y31" s="289">
        <f t="shared" ca="1" si="9"/>
        <v>31786794</v>
      </c>
      <c r="Z31" s="289">
        <f t="shared" ca="1" si="9"/>
        <v>32424605</v>
      </c>
      <c r="AA31" s="289">
        <f t="shared" ca="1" si="9"/>
        <v>32961383</v>
      </c>
      <c r="AB31" s="289">
        <f t="shared" ca="1" si="9"/>
        <v>33603903</v>
      </c>
      <c r="AC31" s="289">
        <f t="shared" ca="1" si="9"/>
        <v>34269936</v>
      </c>
      <c r="AD31" s="289">
        <f t="shared" ca="1" si="9"/>
        <v>34607507</v>
      </c>
      <c r="AE31" s="289">
        <f t="shared" ca="1" si="9"/>
        <v>34461860</v>
      </c>
      <c r="AF31" s="289">
        <f t="shared" ca="1" si="9"/>
        <v>34427656</v>
      </c>
      <c r="AG31" s="289">
        <f t="shared" ca="1" si="9"/>
        <v>34441642</v>
      </c>
      <c r="AH31" s="289">
        <f t="shared" ca="1" si="9"/>
        <v>34536908</v>
      </c>
      <c r="AI31" s="289">
        <f t="shared" ca="1" si="9"/>
        <v>34608869</v>
      </c>
      <c r="AJ31" s="289">
        <f t="shared" ca="1" si="9"/>
        <v>34762324</v>
      </c>
      <c r="AK31" s="289">
        <f t="shared" ca="1" si="9"/>
        <v>34856409</v>
      </c>
      <c r="AL31" s="289">
        <f t="shared" ca="1" si="6"/>
        <v>34694454</v>
      </c>
      <c r="AM31" s="307"/>
      <c r="AN31" s="308">
        <f t="shared" ca="1" si="8"/>
        <v>3.4817578382730884E-2</v>
      </c>
    </row>
    <row r="32" spans="1:40" x14ac:dyDescent="0.35">
      <c r="A32" s="91" t="s">
        <v>6</v>
      </c>
      <c r="B32" s="91" t="s">
        <v>54</v>
      </c>
      <c r="C32" s="289" t="str">
        <f>IFERROR(VLOOKUP(B32,'1'!$C$3:$S$100,13,FALSE),"")</f>
        <v/>
      </c>
      <c r="D32" s="289" t="str">
        <f>IFERROR(VLOOKUP(B32,'2'!$C$3:$S$100,13,FALSE),"")</f>
        <v/>
      </c>
      <c r="E32" s="289" t="str">
        <f t="shared" ca="1" si="11"/>
        <v/>
      </c>
      <c r="F32" s="289" t="str">
        <f t="shared" ca="1" si="11"/>
        <v/>
      </c>
      <c r="G32" s="289" t="str">
        <f t="shared" ca="1" si="11"/>
        <v/>
      </c>
      <c r="H32" s="289" t="str">
        <f t="shared" ca="1" si="11"/>
        <v/>
      </c>
      <c r="I32" s="289" t="str">
        <f t="shared" ca="1" si="11"/>
        <v/>
      </c>
      <c r="J32" s="289" t="str">
        <f t="shared" ca="1" si="11"/>
        <v/>
      </c>
      <c r="K32" s="289" t="str">
        <f t="shared" ca="1" si="11"/>
        <v/>
      </c>
      <c r="L32" s="289">
        <f t="shared" ca="1" si="11"/>
        <v>192504</v>
      </c>
      <c r="M32" s="289">
        <f t="shared" ca="1" si="11"/>
        <v>195401</v>
      </c>
      <c r="N32" s="289">
        <f t="shared" ca="1" si="11"/>
        <v>198232</v>
      </c>
      <c r="O32" s="289">
        <f t="shared" ca="1" si="11"/>
        <v>200911</v>
      </c>
      <c r="P32" s="289">
        <f t="shared" ca="1" si="11"/>
        <v>203344</v>
      </c>
      <c r="Q32" s="289">
        <f t="shared" ca="1" si="11"/>
        <v>206055</v>
      </c>
      <c r="R32" s="289">
        <f t="shared" ca="1" si="11"/>
        <v>208441</v>
      </c>
      <c r="S32" s="289">
        <f t="shared" ca="1" si="11"/>
        <v>211221</v>
      </c>
      <c r="T32" s="289">
        <f t="shared" ca="1" si="11"/>
        <v>214304</v>
      </c>
      <c r="U32" s="289">
        <f t="shared" ca="1" si="9"/>
        <v>217410</v>
      </c>
      <c r="V32" s="289">
        <f t="shared" ca="1" si="9"/>
        <v>220533</v>
      </c>
      <c r="W32" s="289">
        <f t="shared" ca="1" si="9"/>
        <v>224256</v>
      </c>
      <c r="X32" s="289">
        <f t="shared" ca="1" si="9"/>
        <v>228266</v>
      </c>
      <c r="Y32" s="289">
        <f t="shared" ca="1" si="9"/>
        <v>232985</v>
      </c>
      <c r="Z32" s="289">
        <f t="shared" ca="1" si="9"/>
        <v>238053</v>
      </c>
      <c r="AA32" s="289">
        <f t="shared" ca="1" si="9"/>
        <v>241813</v>
      </c>
      <c r="AB32" s="289">
        <f t="shared" ca="1" si="9"/>
        <v>247406</v>
      </c>
      <c r="AC32" s="289">
        <f t="shared" ca="1" si="9"/>
        <v>251780</v>
      </c>
      <c r="AD32" s="289">
        <f t="shared" ca="1" si="9"/>
        <v>255210</v>
      </c>
      <c r="AE32" s="289">
        <f t="shared" ca="1" si="9"/>
        <v>258864</v>
      </c>
      <c r="AF32" s="289">
        <f t="shared" ca="1" si="9"/>
        <v>262632</v>
      </c>
      <c r="AG32" s="289">
        <f t="shared" ca="1" si="9"/>
        <v>268000</v>
      </c>
      <c r="AH32" s="289">
        <f t="shared" ca="1" si="9"/>
        <v>271958</v>
      </c>
      <c r="AI32" s="289">
        <f t="shared" ca="1" si="9"/>
        <v>275222</v>
      </c>
      <c r="AJ32" s="289">
        <f t="shared" ca="1" si="9"/>
        <v>278460</v>
      </c>
      <c r="AK32" s="289">
        <f t="shared" ca="1" si="9"/>
        <v>281620</v>
      </c>
      <c r="AL32" s="289">
        <f t="shared" ca="1" si="6"/>
        <v>284607</v>
      </c>
      <c r="AM32" s="307"/>
      <c r="AN32" s="308">
        <f t="shared" ca="1" si="8"/>
        <v>2.7890260951641903E-4</v>
      </c>
    </row>
    <row r="33" spans="1:40" x14ac:dyDescent="0.35">
      <c r="A33" s="91" t="s">
        <v>6</v>
      </c>
      <c r="B33" s="91" t="s">
        <v>12</v>
      </c>
      <c r="C33" s="289">
        <f>IFERROR(VLOOKUP(B33,'1'!$C$3:$S$100,13,FALSE),"")</f>
        <v>1262814</v>
      </c>
      <c r="D33" s="289">
        <f>IFERROR(VLOOKUP(B33,'2'!$C$3:$S$100,13,FALSE),"")</f>
        <v>1282191</v>
      </c>
      <c r="E33" s="289">
        <f t="shared" ca="1" si="11"/>
        <v>1308583</v>
      </c>
      <c r="F33" s="289">
        <f t="shared" ca="1" si="11"/>
        <v>1333257</v>
      </c>
      <c r="G33" s="289">
        <f t="shared" ca="1" si="11"/>
        <v>1356091</v>
      </c>
      <c r="H33" s="289">
        <f t="shared" ca="1" si="11"/>
        <v>1383312</v>
      </c>
      <c r="I33" s="289">
        <f t="shared" ca="1" si="11"/>
        <v>1404224</v>
      </c>
      <c r="J33" s="289">
        <f t="shared" ca="1" si="11"/>
        <v>1432029</v>
      </c>
      <c r="K33" s="289">
        <f t="shared" ca="1" si="11"/>
        <v>1459654</v>
      </c>
      <c r="L33" s="289">
        <f t="shared" ca="1" si="11"/>
        <v>1484226</v>
      </c>
      <c r="M33" s="289">
        <f t="shared" ca="1" si="11"/>
        <v>1512891</v>
      </c>
      <c r="N33" s="289">
        <f t="shared" ca="1" si="11"/>
        <v>1537173</v>
      </c>
      <c r="O33" s="289">
        <f t="shared" ca="1" si="11"/>
        <v>1558896</v>
      </c>
      <c r="P33" s="289">
        <f t="shared" ca="1" si="11"/>
        <v>1581303</v>
      </c>
      <c r="Q33" s="289">
        <f t="shared" ca="1" si="11"/>
        <v>1602547</v>
      </c>
      <c r="R33" s="289">
        <f t="shared" ca="1" si="11"/>
        <v>1624743</v>
      </c>
      <c r="S33" s="289">
        <f t="shared" ca="1" si="11"/>
        <v>1651712</v>
      </c>
      <c r="T33" s="289">
        <f t="shared" ca="1" si="11"/>
        <v>1674477</v>
      </c>
      <c r="U33" s="289">
        <f t="shared" ca="1" si="9"/>
        <v>1694046</v>
      </c>
      <c r="V33" s="289">
        <f t="shared" ca="1" si="9"/>
        <v>1711336</v>
      </c>
      <c r="W33" s="289">
        <f t="shared" ca="1" si="9"/>
        <v>1732377</v>
      </c>
      <c r="X33" s="289">
        <f t="shared" ca="1" si="9"/>
        <v>1762304</v>
      </c>
      <c r="Y33" s="289">
        <f t="shared" ca="1" si="9"/>
        <v>1447901</v>
      </c>
      <c r="Z33" s="289">
        <f t="shared" ca="1" si="9"/>
        <v>1439179</v>
      </c>
      <c r="AA33" s="289">
        <f t="shared" ca="1" si="9"/>
        <v>1451120</v>
      </c>
      <c r="AB33" s="289">
        <f t="shared" ca="1" si="9"/>
        <v>1469217</v>
      </c>
      <c r="AC33" s="289">
        <f t="shared" ca="1" si="9"/>
        <v>1485100</v>
      </c>
      <c r="AD33" s="289">
        <f t="shared" ca="1" si="9"/>
        <v>1492756</v>
      </c>
      <c r="AE33" s="289">
        <f t="shared" ca="1" si="9"/>
        <v>1505017</v>
      </c>
      <c r="AF33" s="289">
        <f t="shared" ca="1" si="9"/>
        <v>1517240</v>
      </c>
      <c r="AG33" s="289">
        <f t="shared" ca="1" si="9"/>
        <v>1530020</v>
      </c>
      <c r="AH33" s="289">
        <f t="shared" ca="1" si="9"/>
        <v>1548358</v>
      </c>
      <c r="AI33" s="289">
        <f t="shared" ca="1" si="9"/>
        <v>1558113</v>
      </c>
      <c r="AJ33" s="289">
        <f t="shared" ca="1" si="9"/>
        <v>1572432</v>
      </c>
      <c r="AK33" s="289">
        <f t="shared" ca="1" si="9"/>
        <v>1583291</v>
      </c>
      <c r="AL33" s="289">
        <f t="shared" ca="1" si="6"/>
        <v>1610758</v>
      </c>
      <c r="AM33" s="307"/>
      <c r="AN33" s="308">
        <f t="shared" ca="1" si="8"/>
        <v>1.5749313656795297E-3</v>
      </c>
    </row>
    <row r="34" spans="1:40" x14ac:dyDescent="0.35">
      <c r="A34" s="91" t="s">
        <v>6</v>
      </c>
      <c r="B34" s="91" t="s">
        <v>30</v>
      </c>
      <c r="C34" s="289">
        <f>IFERROR(VLOOKUP(B34,'1'!$C$3:$S$100,13,FALSE),"")</f>
        <v>3596670</v>
      </c>
      <c r="D34" s="289">
        <f>IFERROR(VLOOKUP(B34,'2'!$C$3:$S$100,13,FALSE),"")</f>
        <v>3601339</v>
      </c>
      <c r="E34" s="289">
        <f t="shared" ca="1" si="11"/>
        <v>3614563</v>
      </c>
      <c r="F34" s="289">
        <f t="shared" ca="1" si="11"/>
        <v>3608776</v>
      </c>
      <c r="G34" s="289">
        <f t="shared" ca="1" si="11"/>
        <v>3696135</v>
      </c>
      <c r="H34" s="289">
        <f t="shared" ca="1" si="11"/>
        <v>3645317</v>
      </c>
      <c r="I34" s="289">
        <f t="shared" ca="1" si="11"/>
        <v>3668438</v>
      </c>
      <c r="J34" s="289">
        <f t="shared" ca="1" si="11"/>
        <v>3646976</v>
      </c>
      <c r="K34" s="289">
        <f t="shared" ca="1" si="11"/>
        <v>3551727</v>
      </c>
      <c r="L34" s="289">
        <f t="shared" ca="1" si="11"/>
        <v>3569346</v>
      </c>
      <c r="M34" s="289">
        <f t="shared" ca="1" si="11"/>
        <v>3600077</v>
      </c>
      <c r="N34" s="289">
        <f t="shared" ca="1" si="11"/>
        <v>3545940</v>
      </c>
      <c r="O34" s="289">
        <f t="shared" ca="1" si="11"/>
        <v>3723175</v>
      </c>
      <c r="P34" s="289">
        <f t="shared" ca="1" si="11"/>
        <v>3647979</v>
      </c>
      <c r="Q34" s="289">
        <f t="shared" ca="1" si="11"/>
        <v>3664965</v>
      </c>
      <c r="R34" s="289">
        <f t="shared" ca="1" si="11"/>
        <v>3699635</v>
      </c>
      <c r="S34" s="289">
        <f t="shared" ca="1" si="11"/>
        <v>3688520</v>
      </c>
      <c r="T34" s="289">
        <f t="shared" ca="1" si="11"/>
        <v>3700670</v>
      </c>
      <c r="U34" s="289">
        <f t="shared" ca="1" si="9"/>
        <v>3721917</v>
      </c>
      <c r="V34" s="289">
        <f t="shared" ca="1" si="9"/>
        <v>3752402</v>
      </c>
      <c r="W34" s="289">
        <f t="shared" ca="1" si="9"/>
        <v>3785157</v>
      </c>
      <c r="X34" s="289">
        <f t="shared" ca="1" si="9"/>
        <v>3854521</v>
      </c>
      <c r="Y34" s="289">
        <f t="shared" ca="1" si="9"/>
        <v>3799093</v>
      </c>
      <c r="Z34" s="289">
        <f t="shared" ca="1" si="9"/>
        <v>3791835</v>
      </c>
      <c r="AA34" s="289">
        <f t="shared" ca="1" si="9"/>
        <v>3764048</v>
      </c>
      <c r="AB34" s="289">
        <f t="shared" ca="1" si="9"/>
        <v>3787113</v>
      </c>
      <c r="AC34" s="289">
        <f t="shared" ca="1" si="9"/>
        <v>3658353</v>
      </c>
      <c r="AD34" s="289">
        <f t="shared" ca="1" si="9"/>
        <v>3673619</v>
      </c>
      <c r="AE34" s="289">
        <f t="shared" ca="1" si="9"/>
        <v>3681090</v>
      </c>
      <c r="AF34" s="289">
        <f t="shared" ca="1" si="9"/>
        <v>3705989</v>
      </c>
      <c r="AG34" s="289">
        <f t="shared" ca="1" si="9"/>
        <v>3723644</v>
      </c>
      <c r="AH34" s="289">
        <f t="shared" ca="1" si="9"/>
        <v>3751626</v>
      </c>
      <c r="AI34" s="289">
        <f t="shared" ca="1" si="9"/>
        <v>3763611</v>
      </c>
      <c r="AJ34" s="289">
        <f t="shared" ca="1" si="9"/>
        <v>3787960</v>
      </c>
      <c r="AK34" s="289">
        <f t="shared" ref="AK34:AK49" ca="1" si="12">IFERROR(VLOOKUP($B34,INDIRECT("'" &amp; AK$2 &amp; "'!$C$3:$R$100"),9,FALSE),"")</f>
        <v>3803247</v>
      </c>
      <c r="AL34" s="289">
        <f t="shared" ca="1" si="6"/>
        <v>3777228</v>
      </c>
      <c r="AM34" s="307"/>
      <c r="AN34" s="308">
        <f t="shared" ca="1" si="8"/>
        <v>3.7939809263226845E-3</v>
      </c>
    </row>
    <row r="35" spans="1:40" x14ac:dyDescent="0.35">
      <c r="A35" s="91" t="s">
        <v>6</v>
      </c>
      <c r="B35" s="91" t="s">
        <v>39</v>
      </c>
      <c r="C35" s="289">
        <f>IFERROR(VLOOKUP(B35,'1'!$C$3:$S$100,13,FALSE),"")</f>
        <v>2019719</v>
      </c>
      <c r="D35" s="289">
        <f>IFERROR(VLOOKUP(B35,'2'!$C$3:$S$100,13,FALSE),"")</f>
        <v>2037529</v>
      </c>
      <c r="E35" s="289">
        <f t="shared" ca="1" si="11"/>
        <v>2051730</v>
      </c>
      <c r="F35" s="289">
        <f t="shared" ca="1" si="11"/>
        <v>2066200</v>
      </c>
      <c r="G35" s="289">
        <f t="shared" ca="1" si="11"/>
        <v>2079096</v>
      </c>
      <c r="H35" s="289">
        <f t="shared" ca="1" si="11"/>
        <v>2089014</v>
      </c>
      <c r="I35" s="289">
        <f t="shared" ca="1" si="11"/>
        <v>2105557</v>
      </c>
      <c r="J35" s="289">
        <f t="shared" ca="1" si="11"/>
        <v>2105582</v>
      </c>
      <c r="K35" s="289">
        <f t="shared" ca="1" si="11"/>
        <v>2124906</v>
      </c>
      <c r="L35" s="289">
        <f t="shared" ca="1" si="11"/>
        <v>2135215</v>
      </c>
      <c r="M35" s="289">
        <f t="shared" ca="1" si="11"/>
        <v>2150529</v>
      </c>
      <c r="N35" s="289">
        <f t="shared" ca="1" si="11"/>
        <v>2161226</v>
      </c>
      <c r="O35" s="289">
        <f t="shared" ca="1" si="11"/>
        <v>2169669</v>
      </c>
      <c r="P35" s="289">
        <f t="shared" ca="1" si="11"/>
        <v>2173879</v>
      </c>
      <c r="Q35" s="289">
        <f t="shared" ca="1" si="11"/>
        <v>2176364</v>
      </c>
      <c r="R35" s="289">
        <f t="shared" ca="1" si="11"/>
        <v>2191093</v>
      </c>
      <c r="S35" s="289">
        <f t="shared" ca="1" si="11"/>
        <v>2203377</v>
      </c>
      <c r="T35" s="289">
        <f t="shared" ca="1" si="11"/>
        <v>2218972</v>
      </c>
      <c r="U35" s="289">
        <f t="shared" ref="U35:AJ50" ca="1" si="13">IFERROR(VLOOKUP($B35,INDIRECT("'" &amp; U$2 &amp; "'!$C$3:$R$100"),9,FALSE),"")</f>
        <v>2237587</v>
      </c>
      <c r="V35" s="289">
        <f t="shared" ca="1" si="13"/>
        <v>2250668</v>
      </c>
      <c r="W35" s="289">
        <f t="shared" ca="1" si="13"/>
        <v>2268985</v>
      </c>
      <c r="X35" s="289">
        <f t="shared" ca="1" si="13"/>
        <v>2282921</v>
      </c>
      <c r="Y35" s="289">
        <f t="shared" ca="1" si="13"/>
        <v>2297510</v>
      </c>
      <c r="Z35" s="289">
        <f t="shared" ca="1" si="13"/>
        <v>2262563</v>
      </c>
      <c r="AA35" s="289">
        <f t="shared" ca="1" si="13"/>
        <v>2274241</v>
      </c>
      <c r="AB35" s="289">
        <f t="shared" ca="1" si="13"/>
        <v>2281094</v>
      </c>
      <c r="AC35" s="289">
        <f t="shared" ca="1" si="13"/>
        <v>2259736</v>
      </c>
      <c r="AD35" s="289">
        <f t="shared" ca="1" si="13"/>
        <v>2302391</v>
      </c>
      <c r="AE35" s="289">
        <f t="shared" ca="1" si="13"/>
        <v>2311393</v>
      </c>
      <c r="AF35" s="289">
        <f t="shared" ca="1" si="13"/>
        <v>2317836</v>
      </c>
      <c r="AG35" s="289">
        <f t="shared" ca="1" si="13"/>
        <v>2325486</v>
      </c>
      <c r="AH35" s="289">
        <f t="shared" ca="1" si="13"/>
        <v>2317858</v>
      </c>
      <c r="AI35" s="289">
        <f t="shared" ca="1" si="13"/>
        <v>2348267</v>
      </c>
      <c r="AJ35" s="289">
        <f t="shared" ca="1" si="13"/>
        <v>2347479</v>
      </c>
      <c r="AK35" s="289">
        <f t="shared" ca="1" si="12"/>
        <v>2359503</v>
      </c>
      <c r="AL35" s="289">
        <f t="shared" ca="1" si="6"/>
        <v>2384102</v>
      </c>
      <c r="AM35" s="307"/>
      <c r="AN35" s="308">
        <f t="shared" ca="1" si="8"/>
        <v>2.3512102955002296E-3</v>
      </c>
    </row>
    <row r="36" spans="1:40" x14ac:dyDescent="0.35">
      <c r="A36" s="91" t="s">
        <v>6</v>
      </c>
      <c r="B36" s="91" t="s">
        <v>17</v>
      </c>
      <c r="C36" s="289">
        <f>IFERROR(VLOOKUP(B36,'1'!$C$3:$S$100,13,FALSE),"")</f>
        <v>4012961</v>
      </c>
      <c r="D36" s="289">
        <f>IFERROR(VLOOKUP(B36,'2'!$C$3:$S$100,13,FALSE),"")</f>
        <v>3521572</v>
      </c>
      <c r="E36" s="289">
        <f t="shared" ca="1" si="11"/>
        <v>3606726</v>
      </c>
      <c r="F36" s="289">
        <f t="shared" ca="1" si="11"/>
        <v>3682345</v>
      </c>
      <c r="G36" s="289">
        <f t="shared" ca="1" si="11"/>
        <v>3769309</v>
      </c>
      <c r="H36" s="289">
        <f t="shared" ca="1" si="11"/>
        <v>3861792</v>
      </c>
      <c r="I36" s="289">
        <f t="shared" ca="1" si="11"/>
        <v>3958870</v>
      </c>
      <c r="J36" s="289">
        <f t="shared" ca="1" si="11"/>
        <v>4046276</v>
      </c>
      <c r="K36" s="289">
        <f t="shared" ca="1" si="11"/>
        <v>3898519</v>
      </c>
      <c r="L36" s="289">
        <f t="shared" ca="1" si="11"/>
        <v>3979824</v>
      </c>
      <c r="M36" s="289">
        <f t="shared" ca="1" si="11"/>
        <v>4075864</v>
      </c>
      <c r="N36" s="289">
        <f t="shared" ca="1" si="11"/>
        <v>4160833</v>
      </c>
      <c r="O36" s="289">
        <f t="shared" ca="1" si="11"/>
        <v>4221468</v>
      </c>
      <c r="P36" s="289">
        <f t="shared" ca="1" si="11"/>
        <v>4339149</v>
      </c>
      <c r="Q36" s="289">
        <f t="shared" ca="1" si="11"/>
        <v>4425818</v>
      </c>
      <c r="R36" s="289">
        <f t="shared" ca="1" si="11"/>
        <v>4487963</v>
      </c>
      <c r="S36" s="289">
        <f t="shared" ca="1" si="11"/>
        <v>4569186</v>
      </c>
      <c r="T36" s="289">
        <f t="shared" ref="T36:AI51" ca="1" si="14">IFERROR(VLOOKUP($B36,INDIRECT("'" &amp; T$2 &amp; "'!$C$3:$R$100"),9,FALSE),"")</f>
        <v>4635022</v>
      </c>
      <c r="U36" s="289">
        <f t="shared" ca="1" si="13"/>
        <v>4697157</v>
      </c>
      <c r="V36" s="289">
        <f t="shared" ca="1" si="13"/>
        <v>4765005</v>
      </c>
      <c r="W36" s="289">
        <f t="shared" ca="1" si="13"/>
        <v>4844567</v>
      </c>
      <c r="X36" s="289">
        <f t="shared" ca="1" si="13"/>
        <v>4908619</v>
      </c>
      <c r="Y36" s="289">
        <f t="shared" ca="1" si="13"/>
        <v>5074514</v>
      </c>
      <c r="Z36" s="289">
        <f t="shared" ca="1" si="13"/>
        <v>5179905</v>
      </c>
      <c r="AA36" s="289">
        <f t="shared" ca="1" si="13"/>
        <v>5185561</v>
      </c>
      <c r="AB36" s="289">
        <f t="shared" ca="1" si="13"/>
        <v>5292759</v>
      </c>
      <c r="AC36" s="289">
        <f t="shared" ca="1" si="13"/>
        <v>4829134</v>
      </c>
      <c r="AD36" s="289">
        <f t="shared" ca="1" si="13"/>
        <v>4875350</v>
      </c>
      <c r="AE36" s="289">
        <f t="shared" ca="1" si="13"/>
        <v>4876512</v>
      </c>
      <c r="AF36" s="289">
        <f t="shared" ca="1" si="13"/>
        <v>4938516</v>
      </c>
      <c r="AG36" s="289">
        <f t="shared" ca="1" si="13"/>
        <v>5012466</v>
      </c>
      <c r="AH36" s="289">
        <f t="shared" ca="1" si="13"/>
        <v>5070885</v>
      </c>
      <c r="AI36" s="289">
        <f t="shared" ca="1" si="13"/>
        <v>5099164</v>
      </c>
      <c r="AJ36" s="289">
        <f t="shared" ca="1" si="13"/>
        <v>5154054</v>
      </c>
      <c r="AK36" s="289">
        <f t="shared" ca="1" si="12"/>
        <v>5207215</v>
      </c>
      <c r="AL36" s="289">
        <f t="shared" ca="1" si="6"/>
        <v>5022677</v>
      </c>
      <c r="AM36" s="307"/>
      <c r="AN36" s="308">
        <f t="shared" ca="1" si="8"/>
        <v>5.1622463197175091E-3</v>
      </c>
    </row>
    <row r="37" spans="1:40" x14ac:dyDescent="0.35">
      <c r="A37" s="91" t="s">
        <v>18</v>
      </c>
      <c r="B37" s="91" t="s">
        <v>19</v>
      </c>
      <c r="C37" s="289">
        <f>IFERROR(VLOOKUP(B37,'1'!$C$3:$S$100,13,FALSE),"")</f>
        <v>0</v>
      </c>
      <c r="D37" s="289">
        <f>IFERROR(VLOOKUP(B37,'2'!$C$3:$S$100,13,FALSE),"")</f>
        <v>0</v>
      </c>
      <c r="E37" s="289">
        <f t="shared" ref="E37:T52" ca="1" si="15">IFERROR(VLOOKUP($B37,INDIRECT("'" &amp; E$2 &amp; "'!$C$3:$R$100"),9,FALSE),"")</f>
        <v>0</v>
      </c>
      <c r="F37" s="289">
        <f t="shared" ca="1" si="15"/>
        <v>0</v>
      </c>
      <c r="G37" s="289">
        <f t="shared" ca="1" si="15"/>
        <v>0</v>
      </c>
      <c r="H37" s="289">
        <f t="shared" ca="1" si="15"/>
        <v>0</v>
      </c>
      <c r="I37" s="289">
        <f t="shared" ca="1" si="15"/>
        <v>0</v>
      </c>
      <c r="J37" s="289">
        <f t="shared" ca="1" si="15"/>
        <v>0</v>
      </c>
      <c r="K37" s="289">
        <f t="shared" ca="1" si="15"/>
        <v>0</v>
      </c>
      <c r="L37" s="289">
        <f t="shared" ca="1" si="15"/>
        <v>0</v>
      </c>
      <c r="M37" s="289">
        <f t="shared" ca="1" si="15"/>
        <v>0</v>
      </c>
      <c r="N37" s="289">
        <f t="shared" ca="1" si="15"/>
        <v>0</v>
      </c>
      <c r="O37" s="289">
        <f t="shared" ca="1" si="15"/>
        <v>0</v>
      </c>
      <c r="P37" s="289">
        <f t="shared" ca="1" si="15"/>
        <v>0</v>
      </c>
      <c r="Q37" s="289">
        <f t="shared" ca="1" si="15"/>
        <v>0</v>
      </c>
      <c r="R37" s="289">
        <f t="shared" ca="1" si="15"/>
        <v>0</v>
      </c>
      <c r="S37" s="289">
        <f t="shared" ca="1" si="15"/>
        <v>0</v>
      </c>
      <c r="T37" s="289">
        <f t="shared" ca="1" si="14"/>
        <v>0</v>
      </c>
      <c r="U37" s="289">
        <f t="shared" ca="1" si="13"/>
        <v>0</v>
      </c>
      <c r="V37" s="289">
        <f t="shared" ca="1" si="13"/>
        <v>0</v>
      </c>
      <c r="W37" s="289">
        <f t="shared" ca="1" si="13"/>
        <v>0</v>
      </c>
      <c r="X37" s="289">
        <f t="shared" ca="1" si="13"/>
        <v>0</v>
      </c>
      <c r="Y37" s="289">
        <f t="shared" ca="1" si="13"/>
        <v>0</v>
      </c>
      <c r="Z37" s="289">
        <f t="shared" ca="1" si="13"/>
        <v>0</v>
      </c>
      <c r="AA37" s="289">
        <f t="shared" ca="1" si="13"/>
        <v>0</v>
      </c>
      <c r="AB37" s="289">
        <f t="shared" ca="1" si="13"/>
        <v>0</v>
      </c>
      <c r="AC37" s="289">
        <f t="shared" ca="1" si="13"/>
        <v>0</v>
      </c>
      <c r="AD37" s="289">
        <f t="shared" ca="1" si="13"/>
        <v>0</v>
      </c>
      <c r="AE37" s="289">
        <f t="shared" ca="1" si="13"/>
        <v>0</v>
      </c>
      <c r="AF37" s="289">
        <f t="shared" ca="1" si="13"/>
        <v>0</v>
      </c>
      <c r="AG37" s="289">
        <f t="shared" ca="1" si="13"/>
        <v>0</v>
      </c>
      <c r="AH37" s="289">
        <f t="shared" ca="1" si="13"/>
        <v>0</v>
      </c>
      <c r="AI37" s="289">
        <f t="shared" ca="1" si="13"/>
        <v>0</v>
      </c>
      <c r="AJ37" s="289">
        <f t="shared" ca="1" si="13"/>
        <v>0</v>
      </c>
      <c r="AK37" s="289">
        <f t="shared" ca="1" si="12"/>
        <v>0</v>
      </c>
      <c r="AL37" s="289">
        <f t="shared" ca="1" si="6"/>
        <v>0</v>
      </c>
      <c r="AM37" s="307"/>
      <c r="AN37" s="308">
        <f t="shared" ca="1" si="8"/>
        <v>0</v>
      </c>
    </row>
    <row r="38" spans="1:40" x14ac:dyDescent="0.35">
      <c r="A38" s="91" t="s">
        <v>18</v>
      </c>
      <c r="B38" s="91" t="s">
        <v>55</v>
      </c>
      <c r="C38" s="289">
        <f>IFERROR(VLOOKUP(B38,'1'!$C$3:$S$100,13,FALSE),"")</f>
        <v>0</v>
      </c>
      <c r="D38" s="289">
        <f>IFERROR(VLOOKUP(B38,'2'!$C$3:$S$100,13,FALSE),"")</f>
        <v>0</v>
      </c>
      <c r="E38" s="289">
        <f t="shared" ca="1" si="15"/>
        <v>0</v>
      </c>
      <c r="F38" s="289">
        <f t="shared" ca="1" si="15"/>
        <v>0</v>
      </c>
      <c r="G38" s="289">
        <f t="shared" ca="1" si="15"/>
        <v>0</v>
      </c>
      <c r="H38" s="289">
        <f t="shared" ca="1" si="15"/>
        <v>0</v>
      </c>
      <c r="I38" s="289">
        <f t="shared" ca="1" si="15"/>
        <v>0</v>
      </c>
      <c r="J38" s="289">
        <f t="shared" ca="1" si="15"/>
        <v>0</v>
      </c>
      <c r="K38" s="289">
        <f t="shared" ca="1" si="15"/>
        <v>0</v>
      </c>
      <c r="L38" s="289">
        <f t="shared" ca="1" si="15"/>
        <v>0</v>
      </c>
      <c r="M38" s="289">
        <f t="shared" ca="1" si="15"/>
        <v>0</v>
      </c>
      <c r="N38" s="289">
        <f t="shared" ca="1" si="15"/>
        <v>0</v>
      </c>
      <c r="O38" s="289">
        <f t="shared" ca="1" si="15"/>
        <v>0</v>
      </c>
      <c r="P38" s="289">
        <f t="shared" ca="1" si="15"/>
        <v>0</v>
      </c>
      <c r="Q38" s="289">
        <f t="shared" ca="1" si="15"/>
        <v>0</v>
      </c>
      <c r="R38" s="289">
        <f t="shared" ca="1" si="15"/>
        <v>0</v>
      </c>
      <c r="S38" s="289">
        <f t="shared" ca="1" si="15"/>
        <v>0</v>
      </c>
      <c r="T38" s="289">
        <f t="shared" ca="1" si="14"/>
        <v>0</v>
      </c>
      <c r="U38" s="289">
        <f t="shared" ca="1" si="13"/>
        <v>0</v>
      </c>
      <c r="V38" s="289">
        <f t="shared" ca="1" si="13"/>
        <v>0</v>
      </c>
      <c r="W38" s="289">
        <f t="shared" ca="1" si="13"/>
        <v>0</v>
      </c>
      <c r="X38" s="289">
        <f t="shared" ca="1" si="13"/>
        <v>0</v>
      </c>
      <c r="Y38" s="289">
        <f t="shared" ca="1" si="13"/>
        <v>0</v>
      </c>
      <c r="Z38" s="289">
        <f t="shared" ca="1" si="13"/>
        <v>0</v>
      </c>
      <c r="AA38" s="289">
        <f t="shared" ca="1" si="13"/>
        <v>0</v>
      </c>
      <c r="AB38" s="289">
        <f t="shared" ca="1" si="13"/>
        <v>0</v>
      </c>
      <c r="AC38" s="289">
        <f t="shared" ca="1" si="13"/>
        <v>0</v>
      </c>
      <c r="AD38" s="289">
        <f t="shared" ca="1" si="13"/>
        <v>0</v>
      </c>
      <c r="AE38" s="289">
        <f t="shared" ca="1" si="13"/>
        <v>0</v>
      </c>
      <c r="AF38" s="289">
        <f t="shared" ca="1" si="13"/>
        <v>0</v>
      </c>
      <c r="AG38" s="289">
        <f t="shared" ca="1" si="13"/>
        <v>0</v>
      </c>
      <c r="AH38" s="289">
        <f t="shared" ca="1" si="13"/>
        <v>0</v>
      </c>
      <c r="AI38" s="289">
        <f t="shared" ca="1" si="13"/>
        <v>0</v>
      </c>
      <c r="AJ38" s="289">
        <f t="shared" ca="1" si="13"/>
        <v>0</v>
      </c>
      <c r="AK38" s="289">
        <f t="shared" ca="1" si="12"/>
        <v>0</v>
      </c>
      <c r="AL38" s="289">
        <f t="shared" ca="1" si="6"/>
        <v>0</v>
      </c>
      <c r="AM38" s="307"/>
      <c r="AN38" s="308">
        <f t="shared" ca="1" si="8"/>
        <v>0</v>
      </c>
    </row>
    <row r="39" spans="1:40" x14ac:dyDescent="0.35">
      <c r="A39" s="91" t="s">
        <v>18</v>
      </c>
      <c r="B39" s="91" t="s">
        <v>56</v>
      </c>
      <c r="C39" s="289" t="str">
        <f>IFERROR(VLOOKUP(B39,'1'!$C$3:$S$100,13,FALSE),"")</f>
        <v/>
      </c>
      <c r="D39" s="289" t="str">
        <f>IFERROR(VLOOKUP(B39,'2'!$C$3:$S$100,13,FALSE),"")</f>
        <v/>
      </c>
      <c r="E39" s="289" t="str">
        <f t="shared" ca="1" si="15"/>
        <v/>
      </c>
      <c r="F39" s="289" t="str">
        <f t="shared" ca="1" si="15"/>
        <v/>
      </c>
      <c r="G39" s="289" t="str">
        <f t="shared" ca="1" si="15"/>
        <v/>
      </c>
      <c r="H39" s="289" t="str">
        <f t="shared" ca="1" si="15"/>
        <v/>
      </c>
      <c r="I39" s="289" t="str">
        <f t="shared" ca="1" si="15"/>
        <v/>
      </c>
      <c r="J39" s="289" t="str">
        <f t="shared" ca="1" si="15"/>
        <v/>
      </c>
      <c r="K39" s="289" t="str">
        <f t="shared" ca="1" si="15"/>
        <v/>
      </c>
      <c r="L39" s="289" t="str">
        <f t="shared" ca="1" si="15"/>
        <v/>
      </c>
      <c r="M39" s="289" t="str">
        <f t="shared" ca="1" si="15"/>
        <v/>
      </c>
      <c r="N39" s="289" t="str">
        <f t="shared" ca="1" si="15"/>
        <v/>
      </c>
      <c r="O39" s="289" t="str">
        <f t="shared" ca="1" si="15"/>
        <v/>
      </c>
      <c r="P39" s="289" t="str">
        <f t="shared" ca="1" si="15"/>
        <v/>
      </c>
      <c r="Q39" s="289" t="str">
        <f t="shared" ca="1" si="15"/>
        <v/>
      </c>
      <c r="R39" s="289" t="str">
        <f t="shared" ca="1" si="15"/>
        <v/>
      </c>
      <c r="S39" s="289" t="str">
        <f t="shared" ca="1" si="15"/>
        <v/>
      </c>
      <c r="T39" s="289" t="str">
        <f t="shared" ca="1" si="14"/>
        <v/>
      </c>
      <c r="U39" s="289" t="str">
        <f t="shared" ca="1" si="13"/>
        <v/>
      </c>
      <c r="V39" s="289" t="str">
        <f t="shared" ca="1" si="13"/>
        <v/>
      </c>
      <c r="W39" s="289" t="str">
        <f t="shared" ca="1" si="13"/>
        <v/>
      </c>
      <c r="X39" s="289" t="str">
        <f t="shared" ca="1" si="13"/>
        <v/>
      </c>
      <c r="Y39" s="289" t="str">
        <f t="shared" ca="1" si="13"/>
        <v/>
      </c>
      <c r="Z39" s="289">
        <f t="shared" ca="1" si="13"/>
        <v>37</v>
      </c>
      <c r="AA39" s="289">
        <f t="shared" ca="1" si="13"/>
        <v>70</v>
      </c>
      <c r="AB39" s="289">
        <f t="shared" ca="1" si="13"/>
        <v>109</v>
      </c>
      <c r="AC39" s="289">
        <f t="shared" ca="1" si="13"/>
        <v>173</v>
      </c>
      <c r="AD39" s="289">
        <f t="shared" ca="1" si="13"/>
        <v>272</v>
      </c>
      <c r="AE39" s="289">
        <f t="shared" ca="1" si="13"/>
        <v>370</v>
      </c>
      <c r="AF39" s="289">
        <f t="shared" ca="1" si="13"/>
        <v>439</v>
      </c>
      <c r="AG39" s="289">
        <f t="shared" ca="1" si="13"/>
        <v>553</v>
      </c>
      <c r="AH39" s="289">
        <f t="shared" ca="1" si="13"/>
        <v>631</v>
      </c>
      <c r="AI39" s="289">
        <f t="shared" ca="1" si="13"/>
        <v>639</v>
      </c>
      <c r="AJ39" s="289">
        <f t="shared" ca="1" si="13"/>
        <v>641</v>
      </c>
      <c r="AK39" s="289">
        <f t="shared" ca="1" si="12"/>
        <v>780</v>
      </c>
      <c r="AL39" s="289">
        <f t="shared" ca="1" si="6"/>
        <v>802</v>
      </c>
      <c r="AM39" s="307"/>
      <c r="AN39" s="308">
        <f t="shared" ca="1" si="8"/>
        <v>6.4201886339159888E-7</v>
      </c>
    </row>
    <row r="40" spans="1:40" x14ac:dyDescent="0.35">
      <c r="A40" s="91" t="s">
        <v>18</v>
      </c>
      <c r="B40" s="91" t="s">
        <v>57</v>
      </c>
      <c r="C40" s="289">
        <f>IFERROR(VLOOKUP(B40,'1'!$C$3:$S$100,13,FALSE),"")</f>
        <v>1947</v>
      </c>
      <c r="D40" s="289">
        <f>IFERROR(VLOOKUP(B40,'2'!$C$3:$S$100,13,FALSE),"")</f>
        <v>1797</v>
      </c>
      <c r="E40" s="289">
        <f t="shared" ca="1" si="15"/>
        <v>1736</v>
      </c>
      <c r="F40" s="289">
        <f t="shared" ca="1" si="15"/>
        <v>1702</v>
      </c>
      <c r="G40" s="289">
        <f t="shared" ca="1" si="15"/>
        <v>1696</v>
      </c>
      <c r="H40" s="289">
        <f t="shared" ca="1" si="15"/>
        <v>1679</v>
      </c>
      <c r="I40" s="289">
        <f t="shared" ca="1" si="15"/>
        <v>1645</v>
      </c>
      <c r="J40" s="289">
        <f t="shared" ca="1" si="15"/>
        <v>1650</v>
      </c>
      <c r="K40" s="289">
        <f t="shared" ca="1" si="15"/>
        <v>980</v>
      </c>
      <c r="L40" s="289">
        <f t="shared" ca="1" si="15"/>
        <v>912</v>
      </c>
      <c r="M40" s="289">
        <f t="shared" ca="1" si="15"/>
        <v>903</v>
      </c>
      <c r="N40" s="289">
        <f t="shared" ca="1" si="15"/>
        <v>893</v>
      </c>
      <c r="O40" s="289">
        <f t="shared" ca="1" si="15"/>
        <v>890</v>
      </c>
      <c r="P40" s="289">
        <f t="shared" ca="1" si="15"/>
        <v>889</v>
      </c>
      <c r="Q40" s="289">
        <f t="shared" ca="1" si="15"/>
        <v>908</v>
      </c>
      <c r="R40" s="289">
        <f t="shared" ca="1" si="15"/>
        <v>914</v>
      </c>
      <c r="S40" s="289">
        <f t="shared" ca="1" si="15"/>
        <v>919</v>
      </c>
      <c r="T40" s="289">
        <f t="shared" ca="1" si="14"/>
        <v>919</v>
      </c>
      <c r="U40" s="289">
        <f t="shared" ca="1" si="13"/>
        <v>923</v>
      </c>
      <c r="V40" s="289">
        <f t="shared" ca="1" si="13"/>
        <v>924</v>
      </c>
      <c r="W40" s="289">
        <f t="shared" ca="1" si="13"/>
        <v>841</v>
      </c>
      <c r="X40" s="289">
        <f t="shared" ca="1" si="13"/>
        <v>845</v>
      </c>
      <c r="Y40" s="289">
        <f t="shared" ca="1" si="13"/>
        <v>840</v>
      </c>
      <c r="Z40" s="289">
        <f t="shared" ca="1" si="13"/>
        <v>837</v>
      </c>
      <c r="AA40" s="289">
        <f t="shared" ca="1" si="13"/>
        <v>844</v>
      </c>
      <c r="AB40" s="289">
        <f t="shared" ca="1" si="13"/>
        <v>789</v>
      </c>
      <c r="AC40" s="289">
        <f t="shared" ca="1" si="13"/>
        <v>788</v>
      </c>
      <c r="AD40" s="289">
        <f t="shared" ca="1" si="13"/>
        <v>769</v>
      </c>
      <c r="AE40" s="289">
        <f t="shared" ca="1" si="13"/>
        <v>773</v>
      </c>
      <c r="AF40" s="289">
        <f t="shared" ca="1" si="13"/>
        <v>776</v>
      </c>
      <c r="AG40" s="289">
        <f t="shared" ca="1" si="13"/>
        <v>789</v>
      </c>
      <c r="AH40" s="289">
        <f t="shared" ca="1" si="13"/>
        <v>761</v>
      </c>
      <c r="AI40" s="289">
        <f t="shared" ca="1" si="13"/>
        <v>779</v>
      </c>
      <c r="AJ40" s="289">
        <f t="shared" ca="1" si="13"/>
        <v>775</v>
      </c>
      <c r="AK40" s="289">
        <f t="shared" ca="1" si="12"/>
        <v>771</v>
      </c>
      <c r="AL40" s="289">
        <f t="shared" ca="1" si="6"/>
        <v>1058</v>
      </c>
      <c r="AM40" s="307"/>
      <c r="AN40" s="308">
        <f t="shared" ca="1" si="8"/>
        <v>7.7623185511464762E-7</v>
      </c>
    </row>
    <row r="41" spans="1:40" x14ac:dyDescent="0.35">
      <c r="A41" s="91" t="s">
        <v>18</v>
      </c>
      <c r="B41" s="91" t="s">
        <v>32</v>
      </c>
      <c r="C41" s="289">
        <f>IFERROR(VLOOKUP(B41,'1'!$C$3:$S$100,13,FALSE),"")</f>
        <v>1454747</v>
      </c>
      <c r="D41" s="289">
        <f>IFERROR(VLOOKUP(B41,'2'!$C$3:$S$100,13,FALSE),"")</f>
        <v>1444035</v>
      </c>
      <c r="E41" s="289">
        <f t="shared" ca="1" si="15"/>
        <v>1432288</v>
      </c>
      <c r="F41" s="289">
        <f t="shared" ca="1" si="15"/>
        <v>1424091</v>
      </c>
      <c r="G41" s="289">
        <f t="shared" ca="1" si="15"/>
        <v>1343391</v>
      </c>
      <c r="H41" s="289">
        <f t="shared" ca="1" si="15"/>
        <v>1337043</v>
      </c>
      <c r="I41" s="289">
        <f t="shared" ca="1" si="15"/>
        <v>1333354</v>
      </c>
      <c r="J41" s="289">
        <f t="shared" ca="1" si="15"/>
        <v>1331815</v>
      </c>
      <c r="K41" s="289">
        <f t="shared" ca="1" si="15"/>
        <v>1319374</v>
      </c>
      <c r="L41" s="289">
        <f t="shared" ca="1" si="15"/>
        <v>1317002</v>
      </c>
      <c r="M41" s="289">
        <f t="shared" ca="1" si="15"/>
        <v>1311767</v>
      </c>
      <c r="N41" s="289">
        <f t="shared" ca="1" si="15"/>
        <v>1282384</v>
      </c>
      <c r="O41" s="289">
        <f t="shared" ca="1" si="15"/>
        <v>1237591</v>
      </c>
      <c r="P41" s="289">
        <f t="shared" ca="1" si="15"/>
        <v>981783</v>
      </c>
      <c r="Q41" s="289">
        <f t="shared" ca="1" si="15"/>
        <v>0</v>
      </c>
      <c r="R41" s="289">
        <f t="shared" ca="1" si="15"/>
        <v>0</v>
      </c>
      <c r="S41" s="289">
        <f t="shared" ca="1" si="15"/>
        <v>0</v>
      </c>
      <c r="T41" s="289">
        <f t="shared" ca="1" si="14"/>
        <v>0</v>
      </c>
      <c r="U41" s="289">
        <f t="shared" ca="1" si="13"/>
        <v>0</v>
      </c>
      <c r="V41" s="289">
        <f t="shared" ca="1" si="13"/>
        <v>0</v>
      </c>
      <c r="W41" s="289">
        <f t="shared" ca="1" si="13"/>
        <v>0</v>
      </c>
      <c r="X41" s="289">
        <f t="shared" ca="1" si="13"/>
        <v>0</v>
      </c>
      <c r="Y41" s="289">
        <f t="shared" ca="1" si="13"/>
        <v>0</v>
      </c>
      <c r="Z41" s="289">
        <f t="shared" ca="1" si="13"/>
        <v>0</v>
      </c>
      <c r="AA41" s="289">
        <f t="shared" ca="1" si="13"/>
        <v>0</v>
      </c>
      <c r="AB41" s="289">
        <f t="shared" ca="1" si="13"/>
        <v>0</v>
      </c>
      <c r="AC41" s="289">
        <f t="shared" ca="1" si="13"/>
        <v>0</v>
      </c>
      <c r="AD41" s="289">
        <f t="shared" ca="1" si="13"/>
        <v>0</v>
      </c>
      <c r="AE41" s="289">
        <f t="shared" ca="1" si="13"/>
        <v>0</v>
      </c>
      <c r="AF41" s="289">
        <f t="shared" ca="1" si="13"/>
        <v>0</v>
      </c>
      <c r="AG41" s="289">
        <f t="shared" ca="1" si="13"/>
        <v>0</v>
      </c>
      <c r="AH41" s="289">
        <f t="shared" ca="1" si="13"/>
        <v>0</v>
      </c>
      <c r="AI41" s="289">
        <f t="shared" ca="1" si="13"/>
        <v>0</v>
      </c>
      <c r="AJ41" s="289">
        <f t="shared" ca="1" si="13"/>
        <v>0</v>
      </c>
      <c r="AK41" s="289">
        <f t="shared" ca="1" si="12"/>
        <v>0</v>
      </c>
      <c r="AL41" s="289">
        <f t="shared" ca="1" si="6"/>
        <v>0</v>
      </c>
      <c r="AM41" s="307"/>
      <c r="AN41" s="308">
        <f t="shared" ca="1" si="8"/>
        <v>0</v>
      </c>
    </row>
    <row r="42" spans="1:40" x14ac:dyDescent="0.35">
      <c r="A42" s="91" t="s">
        <v>18</v>
      </c>
      <c r="B42" s="91" t="s">
        <v>29</v>
      </c>
      <c r="C42" s="289">
        <f>IFERROR(VLOOKUP(B42,'1'!$C$3:$S$100,13,FALSE),"")</f>
        <v>2186306</v>
      </c>
      <c r="D42" s="289">
        <f>IFERROR(VLOOKUP(B42,'2'!$C$3:$S$100,13,FALSE),"")</f>
        <v>2148957</v>
      </c>
      <c r="E42" s="289">
        <f t="shared" ca="1" si="15"/>
        <v>2125772</v>
      </c>
      <c r="F42" s="289">
        <f t="shared" ca="1" si="15"/>
        <v>2115415</v>
      </c>
      <c r="G42" s="289">
        <f t="shared" ca="1" si="15"/>
        <v>2104736</v>
      </c>
      <c r="H42" s="289">
        <f t="shared" ca="1" si="15"/>
        <v>2060166</v>
      </c>
      <c r="I42" s="289">
        <f t="shared" ca="1" si="15"/>
        <v>2038403</v>
      </c>
      <c r="J42" s="289">
        <f t="shared" ca="1" si="15"/>
        <v>1977414</v>
      </c>
      <c r="K42" s="289">
        <f t="shared" ca="1" si="15"/>
        <v>1964920</v>
      </c>
      <c r="L42" s="289">
        <f t="shared" ca="1" si="15"/>
        <v>1948884</v>
      </c>
      <c r="M42" s="289">
        <f t="shared" ca="1" si="15"/>
        <v>1945944</v>
      </c>
      <c r="N42" s="289">
        <f t="shared" ca="1" si="15"/>
        <v>1793087</v>
      </c>
      <c r="O42" s="289">
        <f t="shared" ca="1" si="15"/>
        <v>1841460</v>
      </c>
      <c r="P42" s="289">
        <f t="shared" ca="1" si="15"/>
        <v>1854342</v>
      </c>
      <c r="Q42" s="289">
        <f t="shared" ca="1" si="15"/>
        <v>1871842</v>
      </c>
      <c r="R42" s="289">
        <f t="shared" ca="1" si="15"/>
        <v>1859518</v>
      </c>
      <c r="S42" s="289">
        <f t="shared" ca="1" si="15"/>
        <v>1912237</v>
      </c>
      <c r="T42" s="289">
        <f t="shared" ca="1" si="14"/>
        <v>1907370</v>
      </c>
      <c r="U42" s="289">
        <f t="shared" ca="1" si="13"/>
        <v>1934336</v>
      </c>
      <c r="V42" s="289">
        <f t="shared" ca="1" si="13"/>
        <v>1917076</v>
      </c>
      <c r="W42" s="289">
        <f t="shared" ca="1" si="13"/>
        <v>1945102</v>
      </c>
      <c r="X42" s="289">
        <f t="shared" ca="1" si="13"/>
        <v>2024550</v>
      </c>
      <c r="Y42" s="289">
        <f t="shared" ca="1" si="13"/>
        <v>2021315</v>
      </c>
      <c r="Z42" s="289">
        <f t="shared" ca="1" si="13"/>
        <v>1998285</v>
      </c>
      <c r="AA42" s="289">
        <f t="shared" ca="1" si="13"/>
        <v>1990189</v>
      </c>
      <c r="AB42" s="289">
        <f t="shared" ca="1" si="13"/>
        <v>2004243</v>
      </c>
      <c r="AC42" s="289">
        <f t="shared" ca="1" si="13"/>
        <v>2014033</v>
      </c>
      <c r="AD42" s="289">
        <f t="shared" ca="1" si="13"/>
        <v>2021885</v>
      </c>
      <c r="AE42" s="289">
        <f t="shared" ca="1" si="13"/>
        <v>1714035</v>
      </c>
      <c r="AF42" s="289">
        <f t="shared" ca="1" si="13"/>
        <v>1727436</v>
      </c>
      <c r="AG42" s="289">
        <f t="shared" ca="1" si="13"/>
        <v>1732726</v>
      </c>
      <c r="AH42" s="289">
        <f t="shared" ca="1" si="13"/>
        <v>1733290</v>
      </c>
      <c r="AI42" s="289">
        <f t="shared" ca="1" si="13"/>
        <v>1735815</v>
      </c>
      <c r="AJ42" s="289">
        <f t="shared" ca="1" si="13"/>
        <v>1743319</v>
      </c>
      <c r="AK42" s="289">
        <f t="shared" ca="1" si="12"/>
        <v>1731706</v>
      </c>
      <c r="AL42" s="289">
        <f t="shared" ca="1" si="6"/>
        <v>1739117</v>
      </c>
      <c r="AM42" s="307"/>
      <c r="AN42" s="308">
        <f t="shared" ca="1" si="8"/>
        <v>1.7460899889375644E-3</v>
      </c>
    </row>
    <row r="43" spans="1:40" x14ac:dyDescent="0.35">
      <c r="A43" s="91" t="s">
        <v>18</v>
      </c>
      <c r="B43" s="91" t="s">
        <v>58</v>
      </c>
      <c r="C43" s="289">
        <f>IFERROR(VLOOKUP(B43,'1'!$C$3:$S$100,13,FALSE),"")</f>
        <v>118612</v>
      </c>
      <c r="D43" s="289">
        <f>IFERROR(VLOOKUP(B43,'2'!$C$3:$S$100,13,FALSE),"")</f>
        <v>119597</v>
      </c>
      <c r="E43" s="289">
        <f t="shared" ca="1" si="15"/>
        <v>121093</v>
      </c>
      <c r="F43" s="289">
        <f t="shared" ca="1" si="15"/>
        <v>118492</v>
      </c>
      <c r="G43" s="289">
        <f t="shared" ca="1" si="15"/>
        <v>118513</v>
      </c>
      <c r="H43" s="289">
        <f t="shared" ca="1" si="15"/>
        <v>120095</v>
      </c>
      <c r="I43" s="289">
        <f t="shared" ca="1" si="15"/>
        <v>121353</v>
      </c>
      <c r="J43" s="289">
        <f t="shared" ca="1" si="15"/>
        <v>118747</v>
      </c>
      <c r="K43" s="289">
        <f t="shared" ca="1" si="15"/>
        <v>118573</v>
      </c>
      <c r="L43" s="289">
        <f t="shared" ca="1" si="15"/>
        <v>118881</v>
      </c>
      <c r="M43" s="289">
        <f t="shared" ca="1" si="15"/>
        <v>117513</v>
      </c>
      <c r="N43" s="289">
        <f t="shared" ca="1" si="15"/>
        <v>116949</v>
      </c>
      <c r="O43" s="289">
        <f t="shared" ca="1" si="15"/>
        <v>116575</v>
      </c>
      <c r="P43" s="289">
        <f t="shared" ca="1" si="15"/>
        <v>117661</v>
      </c>
      <c r="Q43" s="289">
        <f t="shared" ca="1" si="15"/>
        <v>115898</v>
      </c>
      <c r="R43" s="289">
        <f t="shared" ca="1" si="15"/>
        <v>115788</v>
      </c>
      <c r="S43" s="289">
        <f t="shared" ca="1" si="15"/>
        <v>116797</v>
      </c>
      <c r="T43" s="289">
        <f t="shared" ca="1" si="14"/>
        <v>116840</v>
      </c>
      <c r="U43" s="289">
        <f t="shared" ca="1" si="13"/>
        <v>117996</v>
      </c>
      <c r="V43" s="289">
        <f t="shared" ca="1" si="13"/>
        <v>118694</v>
      </c>
      <c r="W43" s="289">
        <f t="shared" ca="1" si="13"/>
        <v>118020</v>
      </c>
      <c r="X43" s="289">
        <f t="shared" ca="1" si="13"/>
        <v>118751</v>
      </c>
      <c r="Y43" s="289">
        <f t="shared" ca="1" si="13"/>
        <v>119383</v>
      </c>
      <c r="Z43" s="289">
        <f t="shared" ca="1" si="13"/>
        <v>119760</v>
      </c>
      <c r="AA43" s="289">
        <f t="shared" ca="1" si="13"/>
        <v>116557</v>
      </c>
      <c r="AB43" s="289">
        <f t="shared" ca="1" si="13"/>
        <v>117676</v>
      </c>
      <c r="AC43" s="289">
        <f t="shared" ca="1" si="13"/>
        <v>118573</v>
      </c>
      <c r="AD43" s="289">
        <f t="shared" ca="1" si="13"/>
        <v>112062</v>
      </c>
      <c r="AE43" s="289">
        <f t="shared" ca="1" si="13"/>
        <v>112810</v>
      </c>
      <c r="AF43" s="289">
        <f t="shared" ca="1" si="13"/>
        <v>110850</v>
      </c>
      <c r="AG43" s="289">
        <f t="shared" ca="1" si="13"/>
        <v>112218</v>
      </c>
      <c r="AH43" s="289">
        <f t="shared" ca="1" si="13"/>
        <v>112997</v>
      </c>
      <c r="AI43" s="289">
        <f t="shared" ca="1" si="13"/>
        <v>113549</v>
      </c>
      <c r="AJ43" s="289">
        <f t="shared" ca="1" si="13"/>
        <v>106125</v>
      </c>
      <c r="AK43" s="289">
        <f t="shared" ca="1" si="12"/>
        <v>106125</v>
      </c>
      <c r="AL43" s="289">
        <f t="shared" ca="1" si="6"/>
        <v>104832</v>
      </c>
      <c r="AM43" s="307"/>
      <c r="AN43" s="308">
        <f t="shared" ca="1" si="8"/>
        <v>1.0629368467618319E-4</v>
      </c>
    </row>
    <row r="44" spans="1:40" x14ac:dyDescent="0.35">
      <c r="A44" s="91" t="s">
        <v>18</v>
      </c>
      <c r="B44" s="91" t="s">
        <v>59</v>
      </c>
      <c r="C44" s="289" t="str">
        <f>IFERROR(VLOOKUP(B44,'1'!$C$3:$S$100,13,FALSE),"")</f>
        <v/>
      </c>
      <c r="D44" s="289" t="str">
        <f>IFERROR(VLOOKUP(B44,'2'!$C$3:$S$100,13,FALSE),"")</f>
        <v/>
      </c>
      <c r="E44" s="289" t="str">
        <f t="shared" ca="1" si="15"/>
        <v/>
      </c>
      <c r="F44" s="289" t="str">
        <f t="shared" ca="1" si="15"/>
        <v/>
      </c>
      <c r="G44" s="289" t="str">
        <f t="shared" ca="1" si="15"/>
        <v/>
      </c>
      <c r="H44" s="289" t="str">
        <f t="shared" ca="1" si="15"/>
        <v/>
      </c>
      <c r="I44" s="289" t="str">
        <f t="shared" ca="1" si="15"/>
        <v/>
      </c>
      <c r="J44" s="289" t="str">
        <f t="shared" ca="1" si="15"/>
        <v/>
      </c>
      <c r="K44" s="289" t="str">
        <f t="shared" ca="1" si="15"/>
        <v/>
      </c>
      <c r="L44" s="289" t="str">
        <f t="shared" ca="1" si="15"/>
        <v/>
      </c>
      <c r="M44" s="289" t="str">
        <f t="shared" ca="1" si="15"/>
        <v/>
      </c>
      <c r="N44" s="289" t="str">
        <f t="shared" ca="1" si="15"/>
        <v/>
      </c>
      <c r="O44" s="289" t="str">
        <f t="shared" ca="1" si="15"/>
        <v/>
      </c>
      <c r="P44" s="289" t="str">
        <f t="shared" ca="1" si="15"/>
        <v/>
      </c>
      <c r="Q44" s="289" t="str">
        <f t="shared" ca="1" si="15"/>
        <v/>
      </c>
      <c r="R44" s="289" t="str">
        <f t="shared" ca="1" si="15"/>
        <v/>
      </c>
      <c r="S44" s="289" t="str">
        <f t="shared" ca="1" si="15"/>
        <v/>
      </c>
      <c r="T44" s="289" t="str">
        <f t="shared" ca="1" si="14"/>
        <v/>
      </c>
      <c r="U44" s="289" t="str">
        <f t="shared" ca="1" si="13"/>
        <v/>
      </c>
      <c r="V44" s="289" t="str">
        <f t="shared" ca="1" si="13"/>
        <v/>
      </c>
      <c r="W44" s="289" t="str">
        <f t="shared" ca="1" si="13"/>
        <v/>
      </c>
      <c r="X44" s="289" t="str">
        <f t="shared" ca="1" si="13"/>
        <v/>
      </c>
      <c r="Y44" s="289" t="str">
        <f t="shared" ca="1" si="13"/>
        <v/>
      </c>
      <c r="Z44" s="289">
        <f t="shared" ca="1" si="13"/>
        <v>20695</v>
      </c>
      <c r="AA44" s="289">
        <f t="shared" ca="1" si="13"/>
        <v>20916</v>
      </c>
      <c r="AB44" s="289">
        <f t="shared" ca="1" si="13"/>
        <v>21205</v>
      </c>
      <c r="AC44" s="289">
        <f t="shared" ca="1" si="13"/>
        <v>21345</v>
      </c>
      <c r="AD44" s="289">
        <f t="shared" ca="1" si="13"/>
        <v>21520</v>
      </c>
      <c r="AE44" s="289">
        <f t="shared" ca="1" si="13"/>
        <v>21696</v>
      </c>
      <c r="AF44" s="289">
        <f t="shared" ca="1" si="13"/>
        <v>21959</v>
      </c>
      <c r="AG44" s="289">
        <f t="shared" ca="1" si="13"/>
        <v>22105</v>
      </c>
      <c r="AH44" s="289">
        <f t="shared" ca="1" si="13"/>
        <v>22239</v>
      </c>
      <c r="AI44" s="289">
        <f t="shared" ca="1" si="13"/>
        <v>22304</v>
      </c>
      <c r="AJ44" s="289">
        <f t="shared" ca="1" si="13"/>
        <v>22453</v>
      </c>
      <c r="AK44" s="289">
        <f t="shared" ca="1" si="12"/>
        <v>22543</v>
      </c>
      <c r="AL44" s="289">
        <f t="shared" ca="1" si="6"/>
        <v>22614</v>
      </c>
      <c r="AM44" s="307"/>
      <c r="AN44" s="308">
        <f t="shared" ca="1" si="8"/>
        <v>2.248868882953443E-5</v>
      </c>
    </row>
    <row r="45" spans="1:40" x14ac:dyDescent="0.35">
      <c r="A45" s="91" t="s">
        <v>18</v>
      </c>
      <c r="B45" s="91" t="s">
        <v>25</v>
      </c>
      <c r="C45" s="289">
        <f>IFERROR(VLOOKUP(B45,'1'!$C$3:$S$100,13,FALSE),"")</f>
        <v>505815</v>
      </c>
      <c r="D45" s="289">
        <f>IFERROR(VLOOKUP(B45,'2'!$C$3:$S$100,13,FALSE),"")</f>
        <v>511987</v>
      </c>
      <c r="E45" s="289">
        <f t="shared" ca="1" si="15"/>
        <v>515764</v>
      </c>
      <c r="F45" s="289">
        <f t="shared" ca="1" si="15"/>
        <v>517950</v>
      </c>
      <c r="G45" s="289">
        <f t="shared" ca="1" si="15"/>
        <v>522803</v>
      </c>
      <c r="H45" s="289">
        <f t="shared" ca="1" si="15"/>
        <v>523995</v>
      </c>
      <c r="I45" s="289">
        <f t="shared" ca="1" si="15"/>
        <v>530747</v>
      </c>
      <c r="J45" s="289">
        <f t="shared" ca="1" si="15"/>
        <v>537794</v>
      </c>
      <c r="K45" s="289">
        <f t="shared" ca="1" si="15"/>
        <v>542818</v>
      </c>
      <c r="L45" s="289">
        <f t="shared" ca="1" si="15"/>
        <v>554698</v>
      </c>
      <c r="M45" s="289">
        <f t="shared" ca="1" si="15"/>
        <v>562551</v>
      </c>
      <c r="N45" s="289">
        <f t="shared" ca="1" si="15"/>
        <v>562758</v>
      </c>
      <c r="O45" s="289">
        <f t="shared" ca="1" si="15"/>
        <v>574279</v>
      </c>
      <c r="P45" s="289">
        <f t="shared" ca="1" si="15"/>
        <v>572083</v>
      </c>
      <c r="Q45" s="289">
        <f t="shared" ca="1" si="15"/>
        <v>582108</v>
      </c>
      <c r="R45" s="289">
        <f t="shared" ca="1" si="15"/>
        <v>590733</v>
      </c>
      <c r="S45" s="289">
        <f t="shared" ca="1" si="15"/>
        <v>600301</v>
      </c>
      <c r="T45" s="289">
        <f t="shared" ca="1" si="14"/>
        <v>608751</v>
      </c>
      <c r="U45" s="289">
        <f t="shared" ca="1" si="13"/>
        <v>616710</v>
      </c>
      <c r="V45" s="289">
        <f t="shared" ca="1" si="13"/>
        <v>632499</v>
      </c>
      <c r="W45" s="289">
        <f t="shared" ca="1" si="13"/>
        <v>646750</v>
      </c>
      <c r="X45" s="289">
        <f t="shared" ca="1" si="13"/>
        <v>665887</v>
      </c>
      <c r="Y45" s="289">
        <f t="shared" ca="1" si="13"/>
        <v>670484</v>
      </c>
      <c r="Z45" s="289">
        <f t="shared" ca="1" si="13"/>
        <v>690685</v>
      </c>
      <c r="AA45" s="289">
        <f t="shared" ca="1" si="13"/>
        <v>709604</v>
      </c>
      <c r="AB45" s="289">
        <f t="shared" ca="1" si="13"/>
        <v>719988</v>
      </c>
      <c r="AC45" s="289">
        <f t="shared" ca="1" si="13"/>
        <v>726282</v>
      </c>
      <c r="AD45" s="289">
        <f t="shared" ca="1" si="13"/>
        <v>735223</v>
      </c>
      <c r="AE45" s="289">
        <f t="shared" ca="1" si="13"/>
        <v>746654</v>
      </c>
      <c r="AF45" s="289">
        <f t="shared" ca="1" si="13"/>
        <v>754217</v>
      </c>
      <c r="AG45" s="289">
        <f t="shared" ca="1" si="13"/>
        <v>754217</v>
      </c>
      <c r="AH45" s="289">
        <f t="shared" ca="1" si="13"/>
        <v>782435</v>
      </c>
      <c r="AI45" s="289">
        <f t="shared" ca="1" si="13"/>
        <v>794722</v>
      </c>
      <c r="AJ45" s="289">
        <f t="shared" ca="1" si="13"/>
        <v>816374</v>
      </c>
      <c r="AK45" s="289">
        <f t="shared" ca="1" si="12"/>
        <v>827136</v>
      </c>
      <c r="AL45" s="289">
        <f t="shared" ca="1" si="6"/>
        <v>842628</v>
      </c>
      <c r="AM45" s="307"/>
      <c r="AN45" s="308">
        <f t="shared" ca="1" si="8"/>
        <v>8.1767161869337459E-4</v>
      </c>
    </row>
    <row r="46" spans="1:40" x14ac:dyDescent="0.35">
      <c r="A46" s="91" t="s">
        <v>18</v>
      </c>
      <c r="B46" s="91" t="s">
        <v>60</v>
      </c>
      <c r="C46" s="289" t="str">
        <f>IFERROR(VLOOKUP(B46,'1'!$C$3:$S$100,13,FALSE),"")</f>
        <v/>
      </c>
      <c r="D46" s="289" t="str">
        <f>IFERROR(VLOOKUP(B46,'2'!$C$3:$S$100,13,FALSE),"")</f>
        <v/>
      </c>
      <c r="E46" s="289" t="str">
        <f t="shared" ca="1" si="15"/>
        <v/>
      </c>
      <c r="F46" s="289" t="str">
        <f t="shared" ca="1" si="15"/>
        <v/>
      </c>
      <c r="G46" s="289" t="str">
        <f t="shared" ca="1" si="15"/>
        <v/>
      </c>
      <c r="H46" s="289" t="str">
        <f t="shared" ca="1" si="15"/>
        <v/>
      </c>
      <c r="I46" s="289" t="str">
        <f t="shared" ca="1" si="15"/>
        <v/>
      </c>
      <c r="J46" s="289" t="str">
        <f t="shared" ca="1" si="15"/>
        <v/>
      </c>
      <c r="K46" s="289" t="str">
        <f t="shared" ca="1" si="15"/>
        <v/>
      </c>
      <c r="L46" s="289" t="str">
        <f t="shared" ca="1" si="15"/>
        <v/>
      </c>
      <c r="M46" s="289" t="str">
        <f t="shared" ca="1" si="15"/>
        <v/>
      </c>
      <c r="N46" s="289" t="str">
        <f t="shared" ca="1" si="15"/>
        <v/>
      </c>
      <c r="O46" s="289" t="str">
        <f t="shared" ca="1" si="15"/>
        <v/>
      </c>
      <c r="P46" s="289" t="str">
        <f t="shared" ca="1" si="15"/>
        <v/>
      </c>
      <c r="Q46" s="289" t="str">
        <f t="shared" ca="1" si="15"/>
        <v/>
      </c>
      <c r="R46" s="289" t="str">
        <f t="shared" ca="1" si="15"/>
        <v/>
      </c>
      <c r="S46" s="289" t="str">
        <f t="shared" ca="1" si="15"/>
        <v/>
      </c>
      <c r="T46" s="289" t="str">
        <f t="shared" ca="1" si="14"/>
        <v/>
      </c>
      <c r="U46" s="289" t="str">
        <f t="shared" ca="1" si="13"/>
        <v/>
      </c>
      <c r="V46" s="289" t="str">
        <f t="shared" ca="1" si="13"/>
        <v/>
      </c>
      <c r="W46" s="289" t="str">
        <f t="shared" ca="1" si="13"/>
        <v/>
      </c>
      <c r="X46" s="289" t="str">
        <f t="shared" ca="1" si="13"/>
        <v/>
      </c>
      <c r="Y46" s="289" t="str">
        <f t="shared" ca="1" si="13"/>
        <v/>
      </c>
      <c r="Z46" s="289">
        <f t="shared" ca="1" si="13"/>
        <v>1331</v>
      </c>
      <c r="AA46" s="289">
        <f t="shared" ca="1" si="13"/>
        <v>1353</v>
      </c>
      <c r="AB46" s="289">
        <f t="shared" ca="1" si="13"/>
        <v>1415</v>
      </c>
      <c r="AC46" s="289">
        <f t="shared" ca="1" si="13"/>
        <v>1440</v>
      </c>
      <c r="AD46" s="289">
        <f t="shared" ca="1" si="13"/>
        <v>1453</v>
      </c>
      <c r="AE46" s="289">
        <f t="shared" ca="1" si="13"/>
        <v>1474</v>
      </c>
      <c r="AF46" s="289">
        <f t="shared" ca="1" si="13"/>
        <v>1488</v>
      </c>
      <c r="AG46" s="289">
        <f t="shared" ca="1" si="13"/>
        <v>1503</v>
      </c>
      <c r="AH46" s="289">
        <f t="shared" ca="1" si="13"/>
        <v>1530</v>
      </c>
      <c r="AI46" s="289">
        <f t="shared" ca="1" si="13"/>
        <v>1548</v>
      </c>
      <c r="AJ46" s="289">
        <f t="shared" ca="1" si="13"/>
        <v>1575</v>
      </c>
      <c r="AK46" s="289">
        <f t="shared" ca="1" si="12"/>
        <v>1593</v>
      </c>
      <c r="AL46" s="289">
        <f t="shared" ca="1" si="6"/>
        <v>1601</v>
      </c>
      <c r="AM46" s="307"/>
      <c r="AN46" s="308">
        <f t="shared" ca="1" si="8"/>
        <v>1.5775034474910581E-6</v>
      </c>
    </row>
    <row r="47" spans="1:40" x14ac:dyDescent="0.35">
      <c r="A47" s="91" t="s">
        <v>18</v>
      </c>
      <c r="B47" s="91" t="s">
        <v>61</v>
      </c>
      <c r="C47" s="289" t="str">
        <f>IFERROR(VLOOKUP(B47,'1'!$C$3:$S$100,13,FALSE),"")</f>
        <v/>
      </c>
      <c r="D47" s="289" t="str">
        <f>IFERROR(VLOOKUP(B47,'2'!$C$3:$S$100,13,FALSE),"")</f>
        <v/>
      </c>
      <c r="E47" s="289" t="str">
        <f t="shared" ca="1" si="15"/>
        <v/>
      </c>
      <c r="F47" s="289" t="str">
        <f t="shared" ca="1" si="15"/>
        <v/>
      </c>
      <c r="G47" s="289" t="str">
        <f t="shared" ca="1" si="15"/>
        <v/>
      </c>
      <c r="H47" s="289" t="str">
        <f t="shared" ca="1" si="15"/>
        <v/>
      </c>
      <c r="I47" s="289" t="str">
        <f t="shared" ca="1" si="15"/>
        <v/>
      </c>
      <c r="J47" s="289" t="str">
        <f t="shared" ca="1" si="15"/>
        <v/>
      </c>
      <c r="K47" s="289" t="str">
        <f t="shared" ca="1" si="15"/>
        <v/>
      </c>
      <c r="L47" s="289" t="str">
        <f t="shared" ca="1" si="15"/>
        <v/>
      </c>
      <c r="M47" s="289" t="str">
        <f t="shared" ca="1" si="15"/>
        <v/>
      </c>
      <c r="N47" s="289" t="str">
        <f t="shared" ca="1" si="15"/>
        <v/>
      </c>
      <c r="O47" s="289" t="str">
        <f t="shared" ca="1" si="15"/>
        <v/>
      </c>
      <c r="P47" s="289" t="str">
        <f t="shared" ca="1" si="15"/>
        <v/>
      </c>
      <c r="Q47" s="289" t="str">
        <f t="shared" ca="1" si="15"/>
        <v/>
      </c>
      <c r="R47" s="289" t="str">
        <f t="shared" ca="1" si="15"/>
        <v/>
      </c>
      <c r="S47" s="289" t="str">
        <f t="shared" ca="1" si="15"/>
        <v/>
      </c>
      <c r="T47" s="289" t="str">
        <f t="shared" ca="1" si="14"/>
        <v/>
      </c>
      <c r="U47" s="289" t="str">
        <f t="shared" ca="1" si="13"/>
        <v/>
      </c>
      <c r="V47" s="289" t="str">
        <f t="shared" ca="1" si="13"/>
        <v/>
      </c>
      <c r="W47" s="289" t="str">
        <f t="shared" ca="1" si="13"/>
        <v/>
      </c>
      <c r="X47" s="289" t="str">
        <f t="shared" ca="1" si="13"/>
        <v/>
      </c>
      <c r="Y47" s="289" t="str">
        <f t="shared" ca="1" si="13"/>
        <v/>
      </c>
      <c r="Z47" s="289">
        <f t="shared" ca="1" si="13"/>
        <v>236</v>
      </c>
      <c r="AA47" s="289">
        <f t="shared" ca="1" si="13"/>
        <v>356</v>
      </c>
      <c r="AB47" s="289">
        <f t="shared" ca="1" si="13"/>
        <v>366</v>
      </c>
      <c r="AC47" s="289">
        <f t="shared" ca="1" si="13"/>
        <v>373</v>
      </c>
      <c r="AD47" s="289">
        <f t="shared" ca="1" si="13"/>
        <v>379</v>
      </c>
      <c r="AE47" s="289">
        <f t="shared" ca="1" si="13"/>
        <v>384</v>
      </c>
      <c r="AF47" s="289">
        <f t="shared" ca="1" si="13"/>
        <v>390</v>
      </c>
      <c r="AG47" s="289">
        <f t="shared" ca="1" si="13"/>
        <v>393</v>
      </c>
      <c r="AH47" s="289">
        <f t="shared" ca="1" si="13"/>
        <v>406</v>
      </c>
      <c r="AI47" s="289">
        <f t="shared" ca="1" si="13"/>
        <v>420</v>
      </c>
      <c r="AJ47" s="289">
        <f t="shared" ca="1" si="13"/>
        <v>441</v>
      </c>
      <c r="AK47" s="289">
        <f t="shared" ca="1" si="12"/>
        <v>462</v>
      </c>
      <c r="AL47" s="289">
        <f t="shared" ca="1" si="6"/>
        <v>481</v>
      </c>
      <c r="AM47" s="307"/>
      <c r="AN47" s="308">
        <f t="shared" ca="1" si="8"/>
        <v>4.4170096529749623E-7</v>
      </c>
    </row>
    <row r="48" spans="1:40" x14ac:dyDescent="0.35">
      <c r="A48" s="91" t="s">
        <v>18</v>
      </c>
      <c r="B48" s="91" t="s">
        <v>26</v>
      </c>
      <c r="C48" s="289">
        <f>IFERROR(VLOOKUP(B48,'1'!$C$3:$S$100,13,FALSE),"")</f>
        <v>50500</v>
      </c>
      <c r="D48" s="289">
        <f>IFERROR(VLOOKUP(B48,'2'!$C$3:$S$100,13,FALSE),"")</f>
        <v>46433</v>
      </c>
      <c r="E48" s="289">
        <f t="shared" ca="1" si="15"/>
        <v>52011</v>
      </c>
      <c r="F48" s="289">
        <f t="shared" ca="1" si="15"/>
        <v>57693</v>
      </c>
      <c r="G48" s="289">
        <f t="shared" ca="1" si="15"/>
        <v>81778</v>
      </c>
      <c r="H48" s="289">
        <f t="shared" ca="1" si="15"/>
        <v>112254</v>
      </c>
      <c r="I48" s="289">
        <f t="shared" ca="1" si="15"/>
        <v>134661</v>
      </c>
      <c r="J48" s="289">
        <f t="shared" ca="1" si="15"/>
        <v>248119</v>
      </c>
      <c r="K48" s="289">
        <f t="shared" ca="1" si="15"/>
        <v>291887</v>
      </c>
      <c r="L48" s="289">
        <f t="shared" ca="1" si="15"/>
        <v>353844</v>
      </c>
      <c r="M48" s="289">
        <f t="shared" ca="1" si="15"/>
        <v>404244</v>
      </c>
      <c r="N48" s="289">
        <f t="shared" ca="1" si="15"/>
        <v>470671</v>
      </c>
      <c r="O48" s="289">
        <f t="shared" ca="1" si="15"/>
        <v>535402</v>
      </c>
      <c r="P48" s="289">
        <f t="shared" ca="1" si="15"/>
        <v>568106</v>
      </c>
      <c r="Q48" s="289">
        <f t="shared" ca="1" si="15"/>
        <v>602345</v>
      </c>
      <c r="R48" s="289">
        <f t="shared" ca="1" si="15"/>
        <v>631757</v>
      </c>
      <c r="S48" s="289">
        <f t="shared" ca="1" si="15"/>
        <v>652383</v>
      </c>
      <c r="T48" s="289">
        <f t="shared" ca="1" si="14"/>
        <v>667063</v>
      </c>
      <c r="U48" s="289">
        <f t="shared" ca="1" si="13"/>
        <v>689256</v>
      </c>
      <c r="V48" s="289">
        <f t="shared" ca="1" si="13"/>
        <v>716788</v>
      </c>
      <c r="W48" s="289">
        <f t="shared" ca="1" si="13"/>
        <v>728098</v>
      </c>
      <c r="X48" s="289">
        <f t="shared" ca="1" si="13"/>
        <v>734483</v>
      </c>
      <c r="Y48" s="289">
        <f t="shared" ca="1" si="13"/>
        <v>740025</v>
      </c>
      <c r="Z48" s="289">
        <f t="shared" ca="1" si="13"/>
        <v>747790</v>
      </c>
      <c r="AA48" s="289">
        <f t="shared" ca="1" si="13"/>
        <v>754217</v>
      </c>
      <c r="AB48" s="289">
        <f t="shared" ca="1" si="13"/>
        <v>759875</v>
      </c>
      <c r="AC48" s="289">
        <f t="shared" ca="1" si="13"/>
        <v>772513</v>
      </c>
      <c r="AD48" s="289">
        <f t="shared" ca="1" si="13"/>
        <v>777851</v>
      </c>
      <c r="AE48" s="289">
        <f t="shared" ca="1" si="13"/>
        <v>783148</v>
      </c>
      <c r="AF48" s="289">
        <f t="shared" ca="1" si="13"/>
        <v>788018</v>
      </c>
      <c r="AG48" s="289">
        <f t="shared" ca="1" si="13"/>
        <v>794288</v>
      </c>
      <c r="AH48" s="289">
        <f t="shared" ca="1" si="13"/>
        <v>801145</v>
      </c>
      <c r="AI48" s="289">
        <f t="shared" ca="1" si="13"/>
        <v>806906</v>
      </c>
      <c r="AJ48" s="289">
        <f t="shared" ca="1" si="13"/>
        <v>811456</v>
      </c>
      <c r="AK48" s="289">
        <f t="shared" ca="1" si="12"/>
        <v>815677</v>
      </c>
      <c r="AL48" s="289">
        <f t="shared" ca="1" si="6"/>
        <v>820325</v>
      </c>
      <c r="AM48" s="307"/>
      <c r="AN48" s="308">
        <f t="shared" ca="1" si="8"/>
        <v>8.1274580157924062E-4</v>
      </c>
    </row>
    <row r="49" spans="1:40" x14ac:dyDescent="0.35">
      <c r="A49" s="91" t="s">
        <v>18</v>
      </c>
      <c r="B49" s="110" t="s">
        <v>24</v>
      </c>
      <c r="C49" s="289">
        <f>IFERROR(VLOOKUP(B49,'1'!$C$3:$S$100,13,FALSE),"")</f>
        <v>1115128</v>
      </c>
      <c r="D49" s="289">
        <f>IFERROR(VLOOKUP(B49,'2'!$C$3:$S$100,13,FALSE),"")</f>
        <v>1117243</v>
      </c>
      <c r="E49" s="289">
        <f t="shared" ca="1" si="15"/>
        <v>1113075</v>
      </c>
      <c r="F49" s="289">
        <f t="shared" ca="1" si="15"/>
        <v>1118569</v>
      </c>
      <c r="G49" s="289">
        <f t="shared" ca="1" si="15"/>
        <v>1121344</v>
      </c>
      <c r="H49" s="289">
        <f t="shared" ca="1" si="15"/>
        <v>1124313</v>
      </c>
      <c r="I49" s="289">
        <f t="shared" ca="1" si="15"/>
        <v>1166145</v>
      </c>
      <c r="J49" s="289">
        <f t="shared" ca="1" si="15"/>
        <v>1167038</v>
      </c>
      <c r="K49" s="289">
        <f t="shared" ca="1" si="15"/>
        <v>1189948</v>
      </c>
      <c r="L49" s="289">
        <f t="shared" ca="1" si="15"/>
        <v>1171636</v>
      </c>
      <c r="M49" s="289">
        <f t="shared" ca="1" si="15"/>
        <v>1169240</v>
      </c>
      <c r="N49" s="289">
        <f t="shared" ca="1" si="15"/>
        <v>1154130</v>
      </c>
      <c r="O49" s="289">
        <f t="shared" ca="1" si="15"/>
        <v>1153786</v>
      </c>
      <c r="P49" s="289">
        <f t="shared" ca="1" si="15"/>
        <v>1157081</v>
      </c>
      <c r="Q49" s="289">
        <f t="shared" ca="1" si="15"/>
        <v>1137359</v>
      </c>
      <c r="R49" s="289">
        <f t="shared" ca="1" si="15"/>
        <v>1145948</v>
      </c>
      <c r="S49" s="289">
        <f t="shared" ca="1" si="15"/>
        <v>1135973</v>
      </c>
      <c r="T49" s="289">
        <f t="shared" ca="1" si="14"/>
        <v>1111690</v>
      </c>
      <c r="U49" s="289">
        <f t="shared" ca="1" si="13"/>
        <v>1114774</v>
      </c>
      <c r="V49" s="289">
        <f t="shared" ca="1" si="13"/>
        <v>1112443</v>
      </c>
      <c r="W49" s="289">
        <f t="shared" ca="1" si="13"/>
        <v>1116228</v>
      </c>
      <c r="X49" s="289">
        <f t="shared" ca="1" si="13"/>
        <v>1116228</v>
      </c>
      <c r="Y49" s="289">
        <f t="shared" ca="1" si="13"/>
        <v>1108599</v>
      </c>
      <c r="Z49" s="289">
        <f t="shared" ca="1" si="13"/>
        <v>1092767</v>
      </c>
      <c r="AA49" s="289">
        <f t="shared" ca="1" si="13"/>
        <v>1091390</v>
      </c>
      <c r="AB49" s="289">
        <f t="shared" ca="1" si="13"/>
        <v>1096768</v>
      </c>
      <c r="AC49" s="289">
        <f t="shared" ca="1" si="13"/>
        <v>1105271</v>
      </c>
      <c r="AD49" s="289">
        <f t="shared" ca="1" si="13"/>
        <v>1082311</v>
      </c>
      <c r="AE49" s="289">
        <f t="shared" ca="1" si="13"/>
        <v>1090953</v>
      </c>
      <c r="AF49" s="289">
        <f t="shared" ca="1" si="13"/>
        <v>1099835</v>
      </c>
      <c r="AG49" s="289">
        <f t="shared" ca="1" si="13"/>
        <v>1109120</v>
      </c>
      <c r="AH49" s="289">
        <f t="shared" ca="1" si="13"/>
        <v>1117218</v>
      </c>
      <c r="AI49" s="289">
        <f t="shared" ca="1" si="13"/>
        <v>1054782</v>
      </c>
      <c r="AJ49" s="289">
        <f t="shared" ca="1" si="13"/>
        <v>1057711</v>
      </c>
      <c r="AK49" s="289">
        <f t="shared" ca="1" si="12"/>
        <v>1033131</v>
      </c>
      <c r="AL49" s="289">
        <f t="shared" ca="1" si="6"/>
        <v>1029810</v>
      </c>
      <c r="AM49" s="307"/>
      <c r="AN49" s="308">
        <f t="shared" ca="1" si="8"/>
        <v>1.0593922215550568E-3</v>
      </c>
    </row>
    <row r="50" spans="1:40" x14ac:dyDescent="0.35">
      <c r="A50" s="91" t="s">
        <v>18</v>
      </c>
      <c r="B50" s="110" t="s">
        <v>62</v>
      </c>
      <c r="C50" s="289" t="str">
        <f>IFERROR(VLOOKUP(B50,'1'!$C$3:$S$100,13,FALSE),"")</f>
        <v/>
      </c>
      <c r="D50" s="289" t="str">
        <f>IFERROR(VLOOKUP(B50,'2'!$C$3:$S$100,13,FALSE),"")</f>
        <v/>
      </c>
      <c r="E50" s="289" t="str">
        <f t="shared" ca="1" si="15"/>
        <v/>
      </c>
      <c r="F50" s="289" t="str">
        <f t="shared" ca="1" si="15"/>
        <v/>
      </c>
      <c r="G50" s="289" t="str">
        <f t="shared" ca="1" si="15"/>
        <v/>
      </c>
      <c r="H50" s="289" t="str">
        <f t="shared" ca="1" si="15"/>
        <v/>
      </c>
      <c r="I50" s="289" t="str">
        <f t="shared" ca="1" si="15"/>
        <v/>
      </c>
      <c r="J50" s="289" t="str">
        <f t="shared" ca="1" si="15"/>
        <v/>
      </c>
      <c r="K50" s="289" t="str">
        <f t="shared" ca="1" si="15"/>
        <v/>
      </c>
      <c r="L50" s="289" t="str">
        <f t="shared" ca="1" si="15"/>
        <v/>
      </c>
      <c r="M50" s="289">
        <f t="shared" ca="1" si="15"/>
        <v>1091</v>
      </c>
      <c r="N50" s="289">
        <f t="shared" ca="1" si="15"/>
        <v>1121</v>
      </c>
      <c r="O50" s="289">
        <f t="shared" ca="1" si="15"/>
        <v>949</v>
      </c>
      <c r="P50" s="289">
        <f t="shared" ca="1" si="15"/>
        <v>960</v>
      </c>
      <c r="Q50" s="289">
        <f t="shared" ca="1" si="15"/>
        <v>977</v>
      </c>
      <c r="R50" s="289">
        <f t="shared" ca="1" si="15"/>
        <v>989</v>
      </c>
      <c r="S50" s="289">
        <f t="shared" ca="1" si="15"/>
        <v>1003</v>
      </c>
      <c r="T50" s="289">
        <f t="shared" ca="1" si="14"/>
        <v>1021</v>
      </c>
      <c r="U50" s="289">
        <f t="shared" ca="1" si="13"/>
        <v>1033</v>
      </c>
      <c r="V50" s="289">
        <f t="shared" ca="1" si="13"/>
        <v>1062</v>
      </c>
      <c r="W50" s="289">
        <f t="shared" ca="1" si="13"/>
        <v>1078</v>
      </c>
      <c r="X50" s="289">
        <f t="shared" ca="1" si="13"/>
        <v>1089</v>
      </c>
      <c r="Y50" s="289">
        <f t="shared" ca="1" si="13"/>
        <v>1103</v>
      </c>
      <c r="Z50" s="289">
        <f t="shared" ca="1" si="13"/>
        <v>972</v>
      </c>
      <c r="AA50" s="289">
        <f t="shared" ca="1" si="13"/>
        <v>1100</v>
      </c>
      <c r="AB50" s="289">
        <f t="shared" ca="1" si="13"/>
        <v>1114</v>
      </c>
      <c r="AC50" s="289">
        <f t="shared" ca="1" si="13"/>
        <v>1139</v>
      </c>
      <c r="AD50" s="289">
        <f t="shared" ca="1" si="13"/>
        <v>1152</v>
      </c>
      <c r="AE50" s="289">
        <f t="shared" ca="1" si="13"/>
        <v>1170</v>
      </c>
      <c r="AF50" s="289">
        <f t="shared" ca="1" si="13"/>
        <v>1191</v>
      </c>
      <c r="AG50" s="289">
        <f t="shared" ca="1" si="13"/>
        <v>1218</v>
      </c>
      <c r="AH50" s="289">
        <f t="shared" ca="1" si="13"/>
        <v>1234</v>
      </c>
      <c r="AI50" s="289">
        <f t="shared" ca="1" si="13"/>
        <v>1246</v>
      </c>
      <c r="AJ50" s="289">
        <f t="shared" ref="AJ50:AL69" ca="1" si="16">IFERROR(VLOOKUP($B50,INDIRECT("'" &amp; AJ$2 &amp; "'!$C$3:$R$100"),9,FALSE),"")</f>
        <v>1259</v>
      </c>
      <c r="AK50" s="289">
        <f t="shared" ca="1" si="16"/>
        <v>1265</v>
      </c>
      <c r="AL50" s="289">
        <f t="shared" ca="1" si="16"/>
        <v>1282</v>
      </c>
      <c r="AM50" s="307"/>
      <c r="AN50" s="308">
        <f t="shared" ca="1" si="8"/>
        <v>1.261001168502376E-6</v>
      </c>
    </row>
    <row r="51" spans="1:40" x14ac:dyDescent="0.35">
      <c r="A51" s="99" t="s">
        <v>63</v>
      </c>
      <c r="B51" s="99" t="s">
        <v>64</v>
      </c>
      <c r="C51" s="289">
        <f>IFERROR(VLOOKUP(B51,'1'!$C$3:$S$100,13,FALSE),"")</f>
        <v>1965712</v>
      </c>
      <c r="D51" s="289">
        <f>IFERROR(VLOOKUP(B51,'2'!$C$3:$S$100,13,FALSE),"")</f>
        <v>1965181</v>
      </c>
      <c r="E51" s="289">
        <f t="shared" ca="1" si="15"/>
        <v>1964142</v>
      </c>
      <c r="F51" s="289">
        <f t="shared" ca="1" si="15"/>
        <v>1963575</v>
      </c>
      <c r="G51" s="289">
        <f t="shared" ca="1" si="15"/>
        <v>1962294</v>
      </c>
      <c r="H51" s="289">
        <f t="shared" ca="1" si="15"/>
        <v>2069252</v>
      </c>
      <c r="I51" s="289">
        <f t="shared" ca="1" si="15"/>
        <v>2348434</v>
      </c>
      <c r="J51" s="289">
        <f t="shared" ca="1" si="15"/>
        <v>2719008</v>
      </c>
      <c r="K51" s="289">
        <f t="shared" ca="1" si="15"/>
        <v>2976036</v>
      </c>
      <c r="L51" s="289">
        <f t="shared" ca="1" si="15"/>
        <v>3235063</v>
      </c>
      <c r="M51" s="289">
        <f t="shared" ca="1" si="15"/>
        <v>3424302</v>
      </c>
      <c r="N51" s="289">
        <f t="shared" ca="1" si="15"/>
        <v>3645129</v>
      </c>
      <c r="O51" s="289">
        <f t="shared" ca="1" si="15"/>
        <v>3817705</v>
      </c>
      <c r="P51" s="289">
        <f t="shared" ca="1" si="15"/>
        <v>4041532</v>
      </c>
      <c r="Q51" s="289">
        <f t="shared" ca="1" si="15"/>
        <v>4163024</v>
      </c>
      <c r="R51" s="289">
        <f t="shared" ca="1" si="15"/>
        <v>4590379</v>
      </c>
      <c r="S51" s="289">
        <f t="shared" ca="1" si="15"/>
        <v>4972682</v>
      </c>
      <c r="T51" s="289">
        <f t="shared" ca="1" si="14"/>
        <v>5419872</v>
      </c>
      <c r="U51" s="289">
        <f t="shared" ca="1" si="14"/>
        <v>5959901</v>
      </c>
      <c r="V51" s="289">
        <f t="shared" ca="1" si="14"/>
        <v>6405709</v>
      </c>
      <c r="W51" s="289">
        <f t="shared" ca="1" si="14"/>
        <v>6793380</v>
      </c>
      <c r="X51" s="289">
        <f t="shared" ca="1" si="14"/>
        <v>6957593</v>
      </c>
      <c r="Y51" s="289">
        <f t="shared" ca="1" si="14"/>
        <v>7342325</v>
      </c>
      <c r="Z51" s="289">
        <f t="shared" ca="1" si="14"/>
        <v>7671834</v>
      </c>
      <c r="AA51" s="289">
        <f t="shared" ca="1" si="14"/>
        <v>868152</v>
      </c>
      <c r="AB51" s="289">
        <f t="shared" ca="1" si="14"/>
        <v>1411114</v>
      </c>
      <c r="AC51" s="289">
        <f t="shared" ca="1" si="14"/>
        <v>2034935</v>
      </c>
      <c r="AD51" s="289">
        <f t="shared" ca="1" si="14"/>
        <v>2632166</v>
      </c>
      <c r="AE51" s="289">
        <f t="shared" ca="1" si="14"/>
        <v>2940669</v>
      </c>
      <c r="AF51" s="289">
        <f t="shared" ca="1" si="14"/>
        <v>3278963</v>
      </c>
      <c r="AG51" s="289">
        <f t="shared" ca="1" si="14"/>
        <v>3587055</v>
      </c>
      <c r="AH51" s="289">
        <f t="shared" ca="1" si="14"/>
        <v>3931605</v>
      </c>
      <c r="AI51" s="289">
        <f t="shared" ca="1" si="14"/>
        <v>4294061</v>
      </c>
      <c r="AJ51" s="289">
        <f t="shared" ca="1" si="16"/>
        <v>4657932</v>
      </c>
      <c r="AK51" s="289">
        <f t="shared" ca="1" si="16"/>
        <v>4956304</v>
      </c>
      <c r="AL51" s="289">
        <f t="shared" ca="1" si="16"/>
        <v>5166271</v>
      </c>
      <c r="AM51" s="307"/>
      <c r="AN51" s="308">
        <f t="shared" ca="1" si="8"/>
        <v>4.6653357385262979E-3</v>
      </c>
    </row>
    <row r="52" spans="1:40" x14ac:dyDescent="0.35">
      <c r="A52" s="99" t="s">
        <v>63</v>
      </c>
      <c r="B52" s="99" t="s">
        <v>65</v>
      </c>
      <c r="C52" s="289">
        <f>IFERROR(VLOOKUP(B52,'1'!$C$3:$S$100,13,FALSE),"")</f>
        <v>3746485</v>
      </c>
      <c r="D52" s="289">
        <f>IFERROR(VLOOKUP(B52,'2'!$C$3:$S$100,13,FALSE),"")</f>
        <v>4209492</v>
      </c>
      <c r="E52" s="289">
        <f t="shared" ca="1" si="15"/>
        <v>4415157</v>
      </c>
      <c r="F52" s="289">
        <f t="shared" ca="1" si="15"/>
        <v>4588989</v>
      </c>
      <c r="G52" s="289">
        <f t="shared" ca="1" si="15"/>
        <v>4791704</v>
      </c>
      <c r="H52" s="289">
        <f t="shared" ca="1" si="15"/>
        <v>4997770</v>
      </c>
      <c r="I52" s="289">
        <f t="shared" ca="1" si="15"/>
        <v>4987071</v>
      </c>
      <c r="J52" s="289">
        <f t="shared" ca="1" si="15"/>
        <v>5159768</v>
      </c>
      <c r="K52" s="289">
        <f t="shared" ca="1" si="15"/>
        <v>5316570</v>
      </c>
      <c r="L52" s="289">
        <f t="shared" ca="1" si="15"/>
        <v>5482352</v>
      </c>
      <c r="M52" s="289">
        <f t="shared" ca="1" si="15"/>
        <v>5717289</v>
      </c>
      <c r="N52" s="289">
        <f t="shared" ca="1" si="15"/>
        <v>5968640</v>
      </c>
      <c r="O52" s="289">
        <f t="shared" ca="1" si="15"/>
        <v>6219214</v>
      </c>
      <c r="P52" s="289">
        <f t="shared" ca="1" si="15"/>
        <v>6442887</v>
      </c>
      <c r="Q52" s="289">
        <f t="shared" ca="1" si="15"/>
        <v>6633457</v>
      </c>
      <c r="R52" s="289">
        <f t="shared" ca="1" si="15"/>
        <v>6848460</v>
      </c>
      <c r="S52" s="289">
        <f t="shared" ca="1" si="15"/>
        <v>7018497</v>
      </c>
      <c r="T52" s="289">
        <f t="shared" ca="1" si="15"/>
        <v>7242765</v>
      </c>
      <c r="U52" s="289">
        <f t="shared" ref="U52:AI67" ca="1" si="17">IFERROR(VLOOKUP($B52,INDIRECT("'" &amp; U$2 &amp; "'!$C$3:$R$100"),9,FALSE),"")</f>
        <v>7484726</v>
      </c>
      <c r="V52" s="289">
        <f t="shared" ca="1" si="17"/>
        <v>7687544</v>
      </c>
      <c r="W52" s="289">
        <f t="shared" ca="1" si="17"/>
        <v>7907878</v>
      </c>
      <c r="X52" s="289">
        <f t="shared" ca="1" si="17"/>
        <v>8104301</v>
      </c>
      <c r="Y52" s="289">
        <f t="shared" ca="1" si="17"/>
        <v>8289039</v>
      </c>
      <c r="Z52" s="289">
        <f t="shared" ca="1" si="17"/>
        <v>8505146</v>
      </c>
      <c r="AA52" s="289">
        <f t="shared" ca="1" si="17"/>
        <v>8738107</v>
      </c>
      <c r="AB52" s="289">
        <f t="shared" ca="1" si="17"/>
        <v>8872722</v>
      </c>
      <c r="AC52" s="289">
        <f t="shared" ca="1" si="17"/>
        <v>9075907</v>
      </c>
      <c r="AD52" s="289">
        <f t="shared" ca="1" si="17"/>
        <v>9202408</v>
      </c>
      <c r="AE52" s="289">
        <f t="shared" ca="1" si="17"/>
        <v>9335641</v>
      </c>
      <c r="AF52" s="289">
        <f t="shared" ca="1" si="17"/>
        <v>9537718</v>
      </c>
      <c r="AG52" s="289">
        <f t="shared" ca="1" si="17"/>
        <v>9687625</v>
      </c>
      <c r="AH52" s="289">
        <f t="shared" ca="1" si="17"/>
        <v>9864141</v>
      </c>
      <c r="AI52" s="289">
        <f t="shared" ca="1" si="17"/>
        <v>9791918</v>
      </c>
      <c r="AJ52" s="289">
        <f t="shared" ca="1" si="16"/>
        <v>9857867</v>
      </c>
      <c r="AK52" s="289">
        <f t="shared" ca="1" si="16"/>
        <v>9988127</v>
      </c>
      <c r="AL52" s="289">
        <f t="shared" ca="1" si="16"/>
        <v>10036287</v>
      </c>
      <c r="AM52" s="307"/>
      <c r="AN52" s="308">
        <f t="shared" ca="1" si="8"/>
        <v>9.8735359856560855E-3</v>
      </c>
    </row>
    <row r="53" spans="1:40" x14ac:dyDescent="0.35">
      <c r="A53" s="99" t="s">
        <v>63</v>
      </c>
      <c r="B53" s="99" t="s">
        <v>66</v>
      </c>
      <c r="C53" s="289">
        <f>IFERROR(VLOOKUP(B53,'1'!$C$3:$S$100,13,FALSE),"")</f>
        <v>4075835</v>
      </c>
      <c r="D53" s="289">
        <f>IFERROR(VLOOKUP(B53,'2'!$C$3:$S$100,13,FALSE),"")</f>
        <v>4496253</v>
      </c>
      <c r="E53" s="289">
        <f t="shared" ref="E53:T68" ca="1" si="18">IFERROR(VLOOKUP($B53,INDIRECT("'" &amp; E$2 &amp; "'!$C$3:$R$100"),9,FALSE),"")</f>
        <v>4788986</v>
      </c>
      <c r="F53" s="289">
        <f t="shared" ca="1" si="18"/>
        <v>5112794</v>
      </c>
      <c r="G53" s="289">
        <f t="shared" ca="1" si="18"/>
        <v>0</v>
      </c>
      <c r="H53" s="289">
        <f t="shared" ca="1" si="18"/>
        <v>0</v>
      </c>
      <c r="I53" s="289">
        <f t="shared" ca="1" si="18"/>
        <v>6116946</v>
      </c>
      <c r="J53" s="289">
        <f t="shared" ca="1" si="18"/>
        <v>6558032</v>
      </c>
      <c r="K53" s="289">
        <f t="shared" ca="1" si="18"/>
        <v>7037102</v>
      </c>
      <c r="L53" s="289">
        <f t="shared" ca="1" si="18"/>
        <v>7763562</v>
      </c>
      <c r="M53" s="289">
        <f t="shared" ca="1" si="18"/>
        <v>8264248</v>
      </c>
      <c r="N53" s="289">
        <f t="shared" ca="1" si="18"/>
        <v>8771964</v>
      </c>
      <c r="O53" s="289">
        <f t="shared" ca="1" si="18"/>
        <v>8884477</v>
      </c>
      <c r="P53" s="289">
        <f t="shared" ca="1" si="18"/>
        <v>9242521</v>
      </c>
      <c r="Q53" s="289">
        <f t="shared" ca="1" si="18"/>
        <v>9719920</v>
      </c>
      <c r="R53" s="289">
        <f t="shared" ca="1" si="18"/>
        <v>10097269</v>
      </c>
      <c r="S53" s="289">
        <f t="shared" ca="1" si="18"/>
        <v>10464947</v>
      </c>
      <c r="T53" s="289">
        <f t="shared" ca="1" si="18"/>
        <v>10860553</v>
      </c>
      <c r="U53" s="289">
        <f t="shared" ca="1" si="17"/>
        <v>11278715</v>
      </c>
      <c r="V53" s="289">
        <f t="shared" ca="1" si="17"/>
        <v>12215005</v>
      </c>
      <c r="W53" s="289">
        <f t="shared" ca="1" si="17"/>
        <v>12668916</v>
      </c>
      <c r="X53" s="289">
        <f t="shared" ca="1" si="17"/>
        <v>13094570</v>
      </c>
      <c r="Y53" s="289">
        <f t="shared" ca="1" si="17"/>
        <v>13587491</v>
      </c>
      <c r="Z53" s="289">
        <f t="shared" ca="1" si="17"/>
        <v>13695959</v>
      </c>
      <c r="AA53" s="289">
        <f t="shared" ca="1" si="17"/>
        <v>14229987</v>
      </c>
      <c r="AB53" s="289">
        <f t="shared" ca="1" si="17"/>
        <v>14802888</v>
      </c>
      <c r="AC53" s="289">
        <f t="shared" ca="1" si="17"/>
        <v>15412517</v>
      </c>
      <c r="AD53" s="289">
        <f t="shared" ca="1" si="17"/>
        <v>15836363</v>
      </c>
      <c r="AE53" s="289">
        <f t="shared" ca="1" si="17"/>
        <v>16353298</v>
      </c>
      <c r="AF53" s="289">
        <f t="shared" ca="1" si="17"/>
        <v>17469059</v>
      </c>
      <c r="AG53" s="289">
        <f t="shared" ca="1" si="17"/>
        <v>18062909</v>
      </c>
      <c r="AH53" s="289">
        <f t="shared" ca="1" si="17"/>
        <v>18829384</v>
      </c>
      <c r="AI53" s="289">
        <f t="shared" ca="1" si="17"/>
        <v>19624453</v>
      </c>
      <c r="AJ53" s="289">
        <f t="shared" ca="1" si="16"/>
        <v>20519546</v>
      </c>
      <c r="AK53" s="289">
        <f t="shared" ca="1" si="16"/>
        <v>21156486</v>
      </c>
      <c r="AL53" s="289">
        <f t="shared" ca="1" si="16"/>
        <v>21861433</v>
      </c>
      <c r="AM53" s="307"/>
      <c r="AN53" s="308">
        <f t="shared" ca="1" si="8"/>
        <v>2.0552161622826252E-2</v>
      </c>
    </row>
    <row r="54" spans="1:40" x14ac:dyDescent="0.35">
      <c r="A54" s="99" t="s">
        <v>63</v>
      </c>
      <c r="B54" s="99" t="s">
        <v>67</v>
      </c>
      <c r="C54" s="289">
        <f>IFERROR(VLOOKUP(B54,'1'!$C$3:$S$100,13,FALSE),"")</f>
        <v>0</v>
      </c>
      <c r="D54" s="289">
        <f>IFERROR(VLOOKUP(B54,'2'!$C$3:$S$100,13,FALSE),"")</f>
        <v>0</v>
      </c>
      <c r="E54" s="289">
        <f t="shared" ca="1" si="18"/>
        <v>0</v>
      </c>
      <c r="F54" s="289">
        <f t="shared" ca="1" si="18"/>
        <v>0</v>
      </c>
      <c r="G54" s="289">
        <f t="shared" ca="1" si="18"/>
        <v>0</v>
      </c>
      <c r="H54" s="289">
        <f t="shared" ca="1" si="18"/>
        <v>0</v>
      </c>
      <c r="I54" s="289">
        <f t="shared" ca="1" si="18"/>
        <v>0</v>
      </c>
      <c r="J54" s="289">
        <f t="shared" ca="1" si="18"/>
        <v>0</v>
      </c>
      <c r="K54" s="289" t="str">
        <f t="shared" ca="1" si="18"/>
        <v/>
      </c>
      <c r="L54" s="289">
        <f t="shared" ca="1" si="18"/>
        <v>0</v>
      </c>
      <c r="M54" s="289">
        <f t="shared" ca="1" si="18"/>
        <v>0</v>
      </c>
      <c r="N54" s="289">
        <f t="shared" ca="1" si="18"/>
        <v>0</v>
      </c>
      <c r="O54" s="289">
        <f t="shared" ca="1" si="18"/>
        <v>0</v>
      </c>
      <c r="P54" s="289">
        <f t="shared" ca="1" si="18"/>
        <v>0</v>
      </c>
      <c r="Q54" s="289">
        <f t="shared" ca="1" si="18"/>
        <v>0</v>
      </c>
      <c r="R54" s="289">
        <f t="shared" ca="1" si="18"/>
        <v>0</v>
      </c>
      <c r="S54" s="289">
        <f t="shared" ca="1" si="18"/>
        <v>0</v>
      </c>
      <c r="T54" s="289">
        <f t="shared" ca="1" si="18"/>
        <v>0</v>
      </c>
      <c r="U54" s="289">
        <f t="shared" ca="1" si="17"/>
        <v>0</v>
      </c>
      <c r="V54" s="289">
        <f t="shared" ca="1" si="17"/>
        <v>0</v>
      </c>
      <c r="W54" s="289">
        <f t="shared" ca="1" si="17"/>
        <v>0</v>
      </c>
      <c r="X54" s="289">
        <f t="shared" ca="1" si="17"/>
        <v>0</v>
      </c>
      <c r="Y54" s="289">
        <f t="shared" ca="1" si="17"/>
        <v>0</v>
      </c>
      <c r="Z54" s="289">
        <f t="shared" ca="1" si="17"/>
        <v>0</v>
      </c>
      <c r="AA54" s="289">
        <f t="shared" ca="1" si="17"/>
        <v>0</v>
      </c>
      <c r="AB54" s="289">
        <f t="shared" ca="1" si="17"/>
        <v>36</v>
      </c>
      <c r="AC54" s="289">
        <f t="shared" ca="1" si="17"/>
        <v>56</v>
      </c>
      <c r="AD54" s="289">
        <f t="shared" ca="1" si="17"/>
        <v>64</v>
      </c>
      <c r="AE54" s="289">
        <f t="shared" ca="1" si="17"/>
        <v>4298</v>
      </c>
      <c r="AF54" s="289">
        <f t="shared" ca="1" si="17"/>
        <v>37313</v>
      </c>
      <c r="AG54" s="289">
        <f t="shared" ca="1" si="17"/>
        <v>96774</v>
      </c>
      <c r="AH54" s="289">
        <f t="shared" ca="1" si="17"/>
        <v>212350</v>
      </c>
      <c r="AI54" s="289">
        <f t="shared" ca="1" si="17"/>
        <v>259051</v>
      </c>
      <c r="AJ54" s="289">
        <f t="shared" ca="1" si="16"/>
        <v>298576</v>
      </c>
      <c r="AK54" s="289">
        <f t="shared" ca="1" si="16"/>
        <v>333757</v>
      </c>
      <c r="AL54" s="289">
        <f t="shared" ca="1" si="16"/>
        <v>373897</v>
      </c>
      <c r="AM54" s="307"/>
      <c r="AN54" s="308">
        <f t="shared" ca="1" si="8"/>
        <v>2.9905058370672388E-4</v>
      </c>
    </row>
    <row r="55" spans="1:40" x14ac:dyDescent="0.35">
      <c r="A55" s="99" t="s">
        <v>63</v>
      </c>
      <c r="B55" s="99" t="s">
        <v>68</v>
      </c>
      <c r="C55" s="289">
        <f>IFERROR(VLOOKUP(B55,'1'!$C$3:$S$100,13,FALSE),"")</f>
        <v>300006</v>
      </c>
      <c r="D55" s="289">
        <f>IFERROR(VLOOKUP(B55,'2'!$C$3:$S$100,13,FALSE),"")</f>
        <v>321939</v>
      </c>
      <c r="E55" s="289">
        <f t="shared" ca="1" si="18"/>
        <v>334371</v>
      </c>
      <c r="F55" s="289">
        <f t="shared" ca="1" si="18"/>
        <v>349949</v>
      </c>
      <c r="G55" s="289">
        <f t="shared" ca="1" si="18"/>
        <v>369029</v>
      </c>
      <c r="H55" s="289">
        <f t="shared" ca="1" si="18"/>
        <v>375333</v>
      </c>
      <c r="I55" s="289">
        <f t="shared" ca="1" si="18"/>
        <v>387176</v>
      </c>
      <c r="J55" s="289">
        <f t="shared" ca="1" si="18"/>
        <v>397854</v>
      </c>
      <c r="K55" s="289">
        <f t="shared" ca="1" si="18"/>
        <v>410584</v>
      </c>
      <c r="L55" s="289">
        <f t="shared" ca="1" si="18"/>
        <v>427761</v>
      </c>
      <c r="M55" s="289">
        <f t="shared" ca="1" si="18"/>
        <v>441974</v>
      </c>
      <c r="N55" s="289">
        <f t="shared" ca="1" si="18"/>
        <v>464813</v>
      </c>
      <c r="O55" s="289">
        <f t="shared" ca="1" si="18"/>
        <v>480639</v>
      </c>
      <c r="P55" s="289">
        <f t="shared" ca="1" si="18"/>
        <v>502607</v>
      </c>
      <c r="Q55" s="289">
        <f t="shared" ca="1" si="18"/>
        <v>534786</v>
      </c>
      <c r="R55" s="289">
        <f t="shared" ca="1" si="18"/>
        <v>560908</v>
      </c>
      <c r="S55" s="289">
        <f t="shared" ca="1" si="18"/>
        <v>585049</v>
      </c>
      <c r="T55" s="289">
        <f t="shared" ca="1" si="18"/>
        <v>609825</v>
      </c>
      <c r="U55" s="289">
        <f t="shared" ca="1" si="17"/>
        <v>632211</v>
      </c>
      <c r="V55" s="289">
        <f t="shared" ca="1" si="17"/>
        <v>650471</v>
      </c>
      <c r="W55" s="289">
        <f t="shared" ca="1" si="17"/>
        <v>667538</v>
      </c>
      <c r="X55" s="289">
        <f t="shared" ca="1" si="17"/>
        <v>689487</v>
      </c>
      <c r="Y55" s="289">
        <f t="shared" ca="1" si="17"/>
        <v>783865</v>
      </c>
      <c r="Z55" s="289">
        <f t="shared" ca="1" si="17"/>
        <v>702795</v>
      </c>
      <c r="AA55" s="289">
        <f t="shared" ca="1" si="17"/>
        <v>615654</v>
      </c>
      <c r="AB55" s="289">
        <f t="shared" ca="1" si="17"/>
        <v>800527</v>
      </c>
      <c r="AC55" s="289">
        <f t="shared" ca="1" si="17"/>
        <v>907860</v>
      </c>
      <c r="AD55" s="289">
        <f t="shared" ca="1" si="17"/>
        <v>992256</v>
      </c>
      <c r="AE55" s="289">
        <f t="shared" ca="1" si="17"/>
        <v>1105909</v>
      </c>
      <c r="AF55" s="289">
        <f t="shared" ca="1" si="17"/>
        <v>1222781</v>
      </c>
      <c r="AG55" s="289">
        <f t="shared" ca="1" si="17"/>
        <v>1300205</v>
      </c>
      <c r="AH55" s="289">
        <f t="shared" ca="1" si="17"/>
        <v>1070381</v>
      </c>
      <c r="AI55" s="289">
        <f t="shared" ca="1" si="17"/>
        <v>1198389</v>
      </c>
      <c r="AJ55" s="289">
        <f t="shared" ca="1" si="16"/>
        <v>1536451</v>
      </c>
      <c r="AK55" s="289">
        <f t="shared" ca="1" si="16"/>
        <v>1294789</v>
      </c>
      <c r="AL55" s="289">
        <f t="shared" ca="1" si="16"/>
        <v>1350504</v>
      </c>
      <c r="AM55" s="307"/>
      <c r="AN55" s="308">
        <f t="shared" ca="1" si="8"/>
        <v>1.5388931742229101E-3</v>
      </c>
    </row>
    <row r="56" spans="1:40" x14ac:dyDescent="0.35">
      <c r="A56" s="99" t="s">
        <v>63</v>
      </c>
      <c r="B56" s="112" t="s">
        <v>69</v>
      </c>
      <c r="C56" s="289">
        <f>IFERROR(VLOOKUP(B56,'1'!$C$3:$S$100,13,FALSE),"")</f>
        <v>66171234</v>
      </c>
      <c r="D56" s="289">
        <f>IFERROR(VLOOKUP(B56,'2'!$C$3:$S$100,13,FALSE),"")</f>
        <v>61140286</v>
      </c>
      <c r="E56" s="289">
        <f t="shared" ca="1" si="18"/>
        <v>36619887</v>
      </c>
      <c r="F56" s="289">
        <f t="shared" ca="1" si="18"/>
        <v>36856402</v>
      </c>
      <c r="G56" s="289">
        <f t="shared" ca="1" si="18"/>
        <v>37013451</v>
      </c>
      <c r="H56" s="289">
        <f t="shared" ca="1" si="18"/>
        <v>37239918</v>
      </c>
      <c r="I56" s="289">
        <f t="shared" ca="1" si="18"/>
        <v>38074943</v>
      </c>
      <c r="J56" s="289">
        <f t="shared" ca="1" si="18"/>
        <v>37559643</v>
      </c>
      <c r="K56" s="289">
        <f t="shared" ca="1" si="18"/>
        <v>37703540</v>
      </c>
      <c r="L56" s="289">
        <f t="shared" ca="1" si="18"/>
        <v>37800341</v>
      </c>
      <c r="M56" s="289">
        <f t="shared" ca="1" si="18"/>
        <v>37865011</v>
      </c>
      <c r="N56" s="289">
        <f t="shared" ca="1" si="18"/>
        <v>37783416</v>
      </c>
      <c r="O56" s="289">
        <f t="shared" ca="1" si="18"/>
        <v>37850239</v>
      </c>
      <c r="P56" s="289">
        <f t="shared" ca="1" si="18"/>
        <v>37907439</v>
      </c>
      <c r="Q56" s="289">
        <f t="shared" ca="1" si="18"/>
        <v>37946000</v>
      </c>
      <c r="R56" s="289">
        <f t="shared" ca="1" si="18"/>
        <v>38022928</v>
      </c>
      <c r="S56" s="289">
        <f t="shared" ca="1" si="18"/>
        <v>38085853</v>
      </c>
      <c r="T56" s="289">
        <f t="shared" ca="1" si="18"/>
        <v>38194741</v>
      </c>
      <c r="U56" s="289">
        <f t="shared" ca="1" si="17"/>
        <v>32116534</v>
      </c>
      <c r="V56" s="289">
        <f t="shared" ca="1" si="17"/>
        <v>32155273</v>
      </c>
      <c r="W56" s="289">
        <f t="shared" ca="1" si="17"/>
        <v>32186420</v>
      </c>
      <c r="X56" s="289">
        <f t="shared" ca="1" si="17"/>
        <v>32218748</v>
      </c>
      <c r="Y56" s="289">
        <f t="shared" ca="1" si="17"/>
        <v>32249647</v>
      </c>
      <c r="Z56" s="289">
        <f t="shared" ca="1" si="17"/>
        <v>32303762</v>
      </c>
      <c r="AA56" s="289">
        <f t="shared" ca="1" si="17"/>
        <v>32348692</v>
      </c>
      <c r="AB56" s="289">
        <f t="shared" ca="1" si="17"/>
        <v>32326389</v>
      </c>
      <c r="AC56" s="289">
        <f t="shared" ca="1" si="17"/>
        <v>32299494</v>
      </c>
      <c r="AD56" s="289">
        <f t="shared" ca="1" si="17"/>
        <v>32285282</v>
      </c>
      <c r="AE56" s="289">
        <f t="shared" ca="1" si="17"/>
        <v>32278975</v>
      </c>
      <c r="AF56" s="289">
        <f t="shared" ca="1" si="17"/>
        <v>32264225</v>
      </c>
      <c r="AG56" s="289">
        <f t="shared" ca="1" si="17"/>
        <v>30620714</v>
      </c>
      <c r="AH56" s="289">
        <f t="shared" ca="1" si="17"/>
        <v>30616951</v>
      </c>
      <c r="AI56" s="289">
        <f t="shared" ca="1" si="17"/>
        <v>30614013</v>
      </c>
      <c r="AJ56" s="289">
        <f t="shared" ca="1" si="16"/>
        <v>30610727</v>
      </c>
      <c r="AK56" s="289">
        <f t="shared" ca="1" si="16"/>
        <v>30608105</v>
      </c>
      <c r="AL56" s="289">
        <f t="shared" ca="1" si="16"/>
        <v>30605276</v>
      </c>
      <c r="AM56" s="307"/>
      <c r="AN56" s="308">
        <f t="shared" ca="1" si="8"/>
        <v>3.0659382458861975E-2</v>
      </c>
    </row>
    <row r="57" spans="1:40" x14ac:dyDescent="0.35">
      <c r="A57" s="91" t="s">
        <v>21</v>
      </c>
      <c r="B57" s="91" t="s">
        <v>22</v>
      </c>
      <c r="C57" s="289">
        <f>IFERROR(VLOOKUP(B57,'1'!$C$3:$S$100,13,FALSE),"")</f>
        <v>1842355</v>
      </c>
      <c r="D57" s="289">
        <f>IFERROR(VLOOKUP(B57,'2'!$C$3:$S$100,13,FALSE),"")</f>
        <v>1906046</v>
      </c>
      <c r="E57" s="289">
        <f t="shared" ca="1" si="18"/>
        <v>1935173</v>
      </c>
      <c r="F57" s="289">
        <f t="shared" ca="1" si="18"/>
        <v>1992395</v>
      </c>
      <c r="G57" s="289">
        <f t="shared" ca="1" si="18"/>
        <v>2047753</v>
      </c>
      <c r="H57" s="289">
        <f t="shared" ca="1" si="18"/>
        <v>2103740</v>
      </c>
      <c r="I57" s="289">
        <f t="shared" ca="1" si="18"/>
        <v>2158365</v>
      </c>
      <c r="J57" s="289">
        <f t="shared" ca="1" si="18"/>
        <v>2207838</v>
      </c>
      <c r="K57" s="289">
        <f t="shared" ca="1" si="18"/>
        <v>2259742</v>
      </c>
      <c r="L57" s="289">
        <f t="shared" ca="1" si="18"/>
        <v>2273026</v>
      </c>
      <c r="M57" s="289">
        <f t="shared" ca="1" si="18"/>
        <v>2323549</v>
      </c>
      <c r="N57" s="289">
        <f t="shared" ca="1" si="18"/>
        <v>2374341</v>
      </c>
      <c r="O57" s="289">
        <f t="shared" ca="1" si="18"/>
        <v>2425014</v>
      </c>
      <c r="P57" s="289">
        <f t="shared" ca="1" si="18"/>
        <v>2475878</v>
      </c>
      <c r="Q57" s="289">
        <f t="shared" ca="1" si="18"/>
        <v>2500440</v>
      </c>
      <c r="R57" s="289">
        <f t="shared" ca="1" si="18"/>
        <v>2509656</v>
      </c>
      <c r="S57" s="289">
        <f t="shared" ca="1" si="18"/>
        <v>2564004</v>
      </c>
      <c r="T57" s="289">
        <f t="shared" ca="1" si="18"/>
        <v>2618894</v>
      </c>
      <c r="U57" s="289">
        <f t="shared" ca="1" si="17"/>
        <v>2677150</v>
      </c>
      <c r="V57" s="289">
        <f t="shared" ca="1" si="17"/>
        <v>2735550</v>
      </c>
      <c r="W57" s="289">
        <f t="shared" ca="1" si="17"/>
        <v>2784983</v>
      </c>
      <c r="X57" s="289">
        <f t="shared" ca="1" si="17"/>
        <v>2796363</v>
      </c>
      <c r="Y57" s="289">
        <f t="shared" ca="1" si="17"/>
        <v>2832277</v>
      </c>
      <c r="Z57" s="289">
        <f t="shared" ca="1" si="17"/>
        <v>2875390</v>
      </c>
      <c r="AA57" s="289">
        <f t="shared" ca="1" si="17"/>
        <v>2920173</v>
      </c>
      <c r="AB57" s="289">
        <f t="shared" ca="1" si="17"/>
        <v>2971296</v>
      </c>
      <c r="AC57" s="289">
        <f t="shared" ca="1" si="17"/>
        <v>3003666</v>
      </c>
      <c r="AD57" s="289">
        <f t="shared" ca="1" si="17"/>
        <v>8633841</v>
      </c>
      <c r="AE57" s="289">
        <f t="shared" ca="1" si="17"/>
        <v>8735374</v>
      </c>
      <c r="AF57" s="289">
        <f t="shared" ca="1" si="17"/>
        <v>8636551</v>
      </c>
      <c r="AG57" s="289">
        <f t="shared" ca="1" si="17"/>
        <v>8612706</v>
      </c>
      <c r="AH57" s="289">
        <f t="shared" ca="1" si="17"/>
        <v>8684227</v>
      </c>
      <c r="AI57" s="289">
        <f t="shared" ca="1" si="17"/>
        <v>8620318</v>
      </c>
      <c r="AJ57" s="289">
        <f t="shared" ca="1" si="16"/>
        <v>8677552</v>
      </c>
      <c r="AK57" s="289">
        <f t="shared" ca="1" si="16"/>
        <v>8747178</v>
      </c>
      <c r="AL57" s="289">
        <f t="shared" ca="1" si="16"/>
        <v>8833571</v>
      </c>
      <c r="AM57" s="307"/>
      <c r="AN57" s="308">
        <f t="shared" ca="1" si="8"/>
        <v>8.6913448862113805E-3</v>
      </c>
    </row>
    <row r="58" spans="1:40" x14ac:dyDescent="0.35">
      <c r="A58" s="91" t="s">
        <v>21</v>
      </c>
      <c r="B58" s="91" t="s">
        <v>70</v>
      </c>
      <c r="C58" s="289">
        <f>IFERROR(VLOOKUP(B58,'1'!$C$3:$S$100,13,FALSE),"")</f>
        <v>178645</v>
      </c>
      <c r="D58" s="289">
        <f>IFERROR(VLOOKUP(B58,'2'!$C$3:$S$100,13,FALSE),"")</f>
        <v>181035</v>
      </c>
      <c r="E58" s="289">
        <f t="shared" ca="1" si="18"/>
        <v>183510</v>
      </c>
      <c r="F58" s="289">
        <f t="shared" ca="1" si="18"/>
        <v>185559</v>
      </c>
      <c r="G58" s="289">
        <f t="shared" ca="1" si="18"/>
        <v>188366</v>
      </c>
      <c r="H58" s="289">
        <f t="shared" ca="1" si="18"/>
        <v>190939</v>
      </c>
      <c r="I58" s="289">
        <f t="shared" ca="1" si="18"/>
        <v>193436</v>
      </c>
      <c r="J58" s="289">
        <f t="shared" ca="1" si="18"/>
        <v>195956</v>
      </c>
      <c r="K58" s="289">
        <f t="shared" ca="1" si="18"/>
        <v>198437</v>
      </c>
      <c r="L58" s="289">
        <f t="shared" ca="1" si="18"/>
        <v>200649</v>
      </c>
      <c r="M58" s="289">
        <f t="shared" ca="1" si="18"/>
        <v>202896</v>
      </c>
      <c r="N58" s="289">
        <f t="shared" ca="1" si="18"/>
        <v>205230</v>
      </c>
      <c r="O58" s="289">
        <f t="shared" ca="1" si="18"/>
        <v>207556</v>
      </c>
      <c r="P58" s="289">
        <f t="shared" ca="1" si="18"/>
        <v>200240</v>
      </c>
      <c r="Q58" s="289">
        <f t="shared" ca="1" si="18"/>
        <v>200677</v>
      </c>
      <c r="R58" s="289">
        <f t="shared" ca="1" si="18"/>
        <v>261950</v>
      </c>
      <c r="S58" s="289">
        <f t="shared" ca="1" si="18"/>
        <v>252024</v>
      </c>
      <c r="T58" s="289">
        <f t="shared" ca="1" si="18"/>
        <v>274089</v>
      </c>
      <c r="U58" s="289">
        <f t="shared" ca="1" si="17"/>
        <v>269198</v>
      </c>
      <c r="V58" s="289">
        <f t="shared" ca="1" si="17"/>
        <v>271631</v>
      </c>
      <c r="W58" s="289">
        <f t="shared" ca="1" si="17"/>
        <v>274388</v>
      </c>
      <c r="X58" s="289">
        <f t="shared" ca="1" si="17"/>
        <v>274381</v>
      </c>
      <c r="Y58" s="289">
        <f t="shared" ca="1" si="17"/>
        <v>277244</v>
      </c>
      <c r="Z58" s="289">
        <f t="shared" ca="1" si="17"/>
        <v>266402</v>
      </c>
      <c r="AA58" s="289">
        <f t="shared" ca="1" si="17"/>
        <v>261342</v>
      </c>
      <c r="AB58" s="289">
        <f t="shared" ca="1" si="17"/>
        <v>256465</v>
      </c>
      <c r="AC58" s="289">
        <f t="shared" ca="1" si="17"/>
        <v>252963</v>
      </c>
      <c r="AD58" s="289">
        <f t="shared" ca="1" si="17"/>
        <v>248266</v>
      </c>
      <c r="AE58" s="289">
        <f t="shared" ca="1" si="17"/>
        <v>247179</v>
      </c>
      <c r="AF58" s="289">
        <f t="shared" ca="1" si="17"/>
        <v>245962</v>
      </c>
      <c r="AG58" s="289">
        <f t="shared" ca="1" si="17"/>
        <v>245620</v>
      </c>
      <c r="AH58" s="289">
        <f t="shared" ca="1" si="17"/>
        <v>241979</v>
      </c>
      <c r="AI58" s="289">
        <f t="shared" ca="1" si="17"/>
        <v>241749</v>
      </c>
      <c r="AJ58" s="289">
        <f t="shared" ca="1" si="16"/>
        <v>240317</v>
      </c>
      <c r="AK58" s="289">
        <f t="shared" ca="1" si="16"/>
        <v>239529</v>
      </c>
      <c r="AL58" s="289">
        <f t="shared" ca="1" si="16"/>
        <v>235870</v>
      </c>
      <c r="AM58" s="307"/>
      <c r="AN58" s="308">
        <f t="shared" ca="1" si="8"/>
        <v>2.4069898158140228E-4</v>
      </c>
    </row>
    <row r="59" spans="1:40" x14ac:dyDescent="0.35">
      <c r="A59" s="91" t="s">
        <v>21</v>
      </c>
      <c r="B59" s="91" t="s">
        <v>47</v>
      </c>
      <c r="C59" s="289">
        <f>IFERROR(VLOOKUP(B59,'1'!$C$3:$S$100,13,FALSE),"")</f>
        <v>3003452</v>
      </c>
      <c r="D59" s="289">
        <f>IFERROR(VLOOKUP(B59,'2'!$C$3:$S$100,13,FALSE),"")</f>
        <v>3149521</v>
      </c>
      <c r="E59" s="289">
        <f t="shared" ca="1" si="18"/>
        <v>3293094</v>
      </c>
      <c r="F59" s="289">
        <f t="shared" ca="1" si="18"/>
        <v>3350678</v>
      </c>
      <c r="G59" s="289">
        <f t="shared" ca="1" si="18"/>
        <v>3526852</v>
      </c>
      <c r="H59" s="289">
        <f t="shared" ca="1" si="18"/>
        <v>3603362</v>
      </c>
      <c r="I59" s="289">
        <f t="shared" ca="1" si="18"/>
        <v>3741667</v>
      </c>
      <c r="J59" s="289">
        <f t="shared" ca="1" si="18"/>
        <v>3855299</v>
      </c>
      <c r="K59" s="289">
        <f t="shared" ca="1" si="18"/>
        <v>3524974</v>
      </c>
      <c r="L59" s="289">
        <f t="shared" ca="1" si="18"/>
        <v>3150936</v>
      </c>
      <c r="M59" s="289">
        <f t="shared" ca="1" si="18"/>
        <v>3201634</v>
      </c>
      <c r="N59" s="289">
        <f t="shared" ca="1" si="18"/>
        <v>3242688</v>
      </c>
      <c r="O59" s="289">
        <f t="shared" ca="1" si="18"/>
        <v>3237558</v>
      </c>
      <c r="P59" s="289">
        <f t="shared" ca="1" si="18"/>
        <v>3262002</v>
      </c>
      <c r="Q59" s="289">
        <f t="shared" ca="1" si="18"/>
        <v>3262002</v>
      </c>
      <c r="R59" s="289">
        <f t="shared" ca="1" si="18"/>
        <v>3305110</v>
      </c>
      <c r="S59" s="289">
        <f t="shared" ca="1" si="18"/>
        <v>3352093</v>
      </c>
      <c r="T59" s="289">
        <f t="shared" ca="1" si="18"/>
        <v>3380395</v>
      </c>
      <c r="U59" s="289">
        <f t="shared" ca="1" si="17"/>
        <v>3362040</v>
      </c>
      <c r="V59" s="289">
        <f t="shared" ca="1" si="17"/>
        <v>3265014</v>
      </c>
      <c r="W59" s="289">
        <f t="shared" ca="1" si="17"/>
        <v>2135949</v>
      </c>
      <c r="X59" s="289">
        <f t="shared" ca="1" si="17"/>
        <v>2147127</v>
      </c>
      <c r="Y59" s="289">
        <f t="shared" ca="1" si="17"/>
        <v>2299201</v>
      </c>
      <c r="Z59" s="289">
        <f t="shared" ca="1" si="17"/>
        <v>2062725</v>
      </c>
      <c r="AA59" s="289">
        <f t="shared" ca="1" si="17"/>
        <v>2064615</v>
      </c>
      <c r="AB59" s="289">
        <f t="shared" ca="1" si="17"/>
        <v>1953671</v>
      </c>
      <c r="AC59" s="289">
        <f t="shared" ca="1" si="17"/>
        <v>1910144</v>
      </c>
      <c r="AD59" s="289">
        <f t="shared" ca="1" si="17"/>
        <v>1839558</v>
      </c>
      <c r="AE59" s="289">
        <f t="shared" ca="1" si="17"/>
        <v>1839687</v>
      </c>
      <c r="AF59" s="289">
        <f t="shared" ca="1" si="17"/>
        <v>1809119</v>
      </c>
      <c r="AG59" s="289">
        <f t="shared" ca="1" si="17"/>
        <v>1743552</v>
      </c>
      <c r="AH59" s="289">
        <f t="shared" ca="1" si="17"/>
        <v>1737708</v>
      </c>
      <c r="AI59" s="289">
        <f t="shared" ca="1" si="17"/>
        <v>1738786</v>
      </c>
      <c r="AJ59" s="289">
        <f t="shared" ca="1" si="16"/>
        <v>1553443</v>
      </c>
      <c r="AK59" s="289">
        <f t="shared" ca="1" si="16"/>
        <v>1536319</v>
      </c>
      <c r="AL59" s="289">
        <f t="shared" ca="1" si="16"/>
        <v>1423522</v>
      </c>
      <c r="AM59" s="307"/>
      <c r="AN59" s="308">
        <f t="shared" ca="1" si="8"/>
        <v>1.555912182844985E-3</v>
      </c>
    </row>
    <row r="60" spans="1:40" x14ac:dyDescent="0.35">
      <c r="A60" s="91" t="s">
        <v>21</v>
      </c>
      <c r="B60" s="91" t="s">
        <v>44</v>
      </c>
      <c r="C60" s="289">
        <f>IFERROR(VLOOKUP(B60,'1'!$C$3:$S$100,13,FALSE),"")</f>
        <v>4297731</v>
      </c>
      <c r="D60" s="289">
        <f>IFERROR(VLOOKUP(B60,'2'!$C$3:$S$100,13,FALSE),"")</f>
        <v>4347509</v>
      </c>
      <c r="E60" s="289">
        <f t="shared" ca="1" si="18"/>
        <v>4391126</v>
      </c>
      <c r="F60" s="289">
        <f t="shared" ca="1" si="18"/>
        <v>4442808</v>
      </c>
      <c r="G60" s="289">
        <f t="shared" ca="1" si="18"/>
        <v>4493019</v>
      </c>
      <c r="H60" s="289">
        <f t="shared" ca="1" si="18"/>
        <v>4544773</v>
      </c>
      <c r="I60" s="289">
        <f t="shared" ca="1" si="18"/>
        <v>4592274</v>
      </c>
      <c r="J60" s="289">
        <f t="shared" ca="1" si="18"/>
        <v>4629416</v>
      </c>
      <c r="K60" s="289">
        <f t="shared" ca="1" si="18"/>
        <v>4682602</v>
      </c>
      <c r="L60" s="289">
        <f t="shared" ca="1" si="18"/>
        <v>4743448</v>
      </c>
      <c r="M60" s="289">
        <f t="shared" ca="1" si="18"/>
        <v>4817166</v>
      </c>
      <c r="N60" s="289">
        <f t="shared" ca="1" si="18"/>
        <v>4890212</v>
      </c>
      <c r="O60" s="289">
        <f t="shared" ca="1" si="18"/>
        <v>4920739</v>
      </c>
      <c r="P60" s="289">
        <f t="shared" ca="1" si="18"/>
        <v>4955099</v>
      </c>
      <c r="Q60" s="289">
        <f t="shared" ca="1" si="18"/>
        <v>4878587</v>
      </c>
      <c r="R60" s="289">
        <f t="shared" ca="1" si="18"/>
        <v>4917084</v>
      </c>
      <c r="S60" s="289">
        <f t="shared" ca="1" si="18"/>
        <v>4964578</v>
      </c>
      <c r="T60" s="289">
        <f t="shared" ca="1" si="18"/>
        <v>5018435</v>
      </c>
      <c r="U60" s="289">
        <f t="shared" ca="1" si="17"/>
        <v>5070205</v>
      </c>
      <c r="V60" s="289">
        <f t="shared" ca="1" si="17"/>
        <v>5120042</v>
      </c>
      <c r="W60" s="289">
        <f t="shared" ca="1" si="17"/>
        <v>5201591</v>
      </c>
      <c r="X60" s="289">
        <f t="shared" ca="1" si="17"/>
        <v>5314633</v>
      </c>
      <c r="Y60" s="289">
        <f t="shared" ca="1" si="17"/>
        <v>5414652</v>
      </c>
      <c r="Z60" s="289">
        <f t="shared" ca="1" si="17"/>
        <v>5516689</v>
      </c>
      <c r="AA60" s="289">
        <f t="shared" ca="1" si="17"/>
        <v>5553163</v>
      </c>
      <c r="AB60" s="289">
        <f t="shared" ca="1" si="17"/>
        <v>5602506</v>
      </c>
      <c r="AC60" s="289">
        <f t="shared" ca="1" si="17"/>
        <v>5663442</v>
      </c>
      <c r="AD60" s="289">
        <f t="shared" ca="1" si="17"/>
        <v>5700155</v>
      </c>
      <c r="AE60" s="289">
        <f t="shared" ca="1" si="17"/>
        <v>5731566</v>
      </c>
      <c r="AF60" s="289">
        <f t="shared" ca="1" si="17"/>
        <v>5685503</v>
      </c>
      <c r="AG60" s="289">
        <f t="shared" ca="1" si="17"/>
        <v>5728432</v>
      </c>
      <c r="AH60" s="289">
        <f t="shared" ca="1" si="17"/>
        <v>5783260</v>
      </c>
      <c r="AI60" s="289">
        <f t="shared" ca="1" si="17"/>
        <v>5591115</v>
      </c>
      <c r="AJ60" s="289">
        <f t="shared" ca="1" si="16"/>
        <v>5721466</v>
      </c>
      <c r="AK60" s="289">
        <f t="shared" ca="1" si="16"/>
        <v>5787404</v>
      </c>
      <c r="AL60" s="289">
        <f t="shared" ca="1" si="16"/>
        <v>5804134</v>
      </c>
      <c r="AM60" s="307"/>
      <c r="AN60" s="308">
        <f t="shared" ca="1" si="8"/>
        <v>5.7305602156843645E-3</v>
      </c>
    </row>
    <row r="61" spans="1:40" x14ac:dyDescent="0.35">
      <c r="A61" s="91" t="s">
        <v>21</v>
      </c>
      <c r="B61" s="91" t="s">
        <v>48</v>
      </c>
      <c r="C61" s="289">
        <f>IFERROR(VLOOKUP(B61,'1'!$C$3:$S$100,13,FALSE),"")</f>
        <v>3123063</v>
      </c>
      <c r="D61" s="289">
        <f>IFERROR(VLOOKUP(B61,'2'!$C$3:$S$100,13,FALSE),"")</f>
        <v>3217480</v>
      </c>
      <c r="E61" s="289">
        <f t="shared" ca="1" si="18"/>
        <v>3314960</v>
      </c>
      <c r="F61" s="289">
        <f t="shared" ca="1" si="18"/>
        <v>3402389</v>
      </c>
      <c r="G61" s="289">
        <f t="shared" ca="1" si="18"/>
        <v>3495704</v>
      </c>
      <c r="H61" s="289">
        <f t="shared" ca="1" si="18"/>
        <v>3563554</v>
      </c>
      <c r="I61" s="289">
        <f t="shared" ca="1" si="18"/>
        <v>3631296</v>
      </c>
      <c r="J61" s="289">
        <f t="shared" ca="1" si="18"/>
        <v>3714230</v>
      </c>
      <c r="K61" s="289">
        <f t="shared" ca="1" si="18"/>
        <v>3815376</v>
      </c>
      <c r="L61" s="289">
        <f t="shared" ca="1" si="18"/>
        <v>3909499</v>
      </c>
      <c r="M61" s="289">
        <f t="shared" ca="1" si="18"/>
        <v>4025060</v>
      </c>
      <c r="N61" s="289" t="str">
        <f t="shared" ca="1" si="18"/>
        <v/>
      </c>
      <c r="O61" s="289" t="str">
        <f t="shared" ca="1" si="18"/>
        <v/>
      </c>
      <c r="P61" s="289" t="str">
        <f t="shared" ca="1" si="18"/>
        <v/>
      </c>
      <c r="Q61" s="289" t="str">
        <f t="shared" ca="1" si="18"/>
        <v/>
      </c>
      <c r="R61" s="289" t="str">
        <f t="shared" ca="1" si="18"/>
        <v/>
      </c>
      <c r="S61" s="289" t="str">
        <f t="shared" ca="1" si="18"/>
        <v/>
      </c>
      <c r="T61" s="289" t="str">
        <f t="shared" ca="1" si="18"/>
        <v/>
      </c>
      <c r="U61" s="289" t="str">
        <f t="shared" ca="1" si="17"/>
        <v/>
      </c>
      <c r="V61" s="289" t="str">
        <f t="shared" ca="1" si="17"/>
        <v/>
      </c>
      <c r="W61" s="289" t="str">
        <f t="shared" ca="1" si="17"/>
        <v/>
      </c>
      <c r="X61" s="289" t="str">
        <f t="shared" ca="1" si="17"/>
        <v/>
      </c>
      <c r="Y61" s="289" t="str">
        <f t="shared" ca="1" si="17"/>
        <v/>
      </c>
      <c r="Z61" s="289" t="str">
        <f t="shared" ca="1" si="17"/>
        <v/>
      </c>
      <c r="AA61" s="289" t="str">
        <f t="shared" ca="1" si="17"/>
        <v/>
      </c>
      <c r="AB61" s="289" t="str">
        <f t="shared" ca="1" si="17"/>
        <v/>
      </c>
      <c r="AC61" s="289" t="str">
        <f t="shared" ca="1" si="17"/>
        <v/>
      </c>
      <c r="AD61" s="289" t="str">
        <f t="shared" ca="1" si="17"/>
        <v/>
      </c>
      <c r="AE61" s="289" t="str">
        <f t="shared" ca="1" si="17"/>
        <v/>
      </c>
      <c r="AF61" s="289" t="str">
        <f t="shared" ca="1" si="17"/>
        <v/>
      </c>
      <c r="AG61" s="289" t="str">
        <f t="shared" ca="1" si="17"/>
        <v/>
      </c>
      <c r="AH61" s="289" t="str">
        <f t="shared" ca="1" si="17"/>
        <v/>
      </c>
      <c r="AI61" s="289" t="str">
        <f t="shared" ca="1" si="17"/>
        <v/>
      </c>
      <c r="AJ61" s="289" t="str">
        <f t="shared" ca="1" si="16"/>
        <v/>
      </c>
      <c r="AK61" s="289" t="str">
        <f t="shared" ca="1" si="16"/>
        <v/>
      </c>
      <c r="AL61" s="289" t="str">
        <f t="shared" ca="1" si="16"/>
        <v/>
      </c>
      <c r="AM61" s="307"/>
      <c r="AN61" s="308" t="str">
        <f t="shared" ca="1" si="8"/>
        <v/>
      </c>
    </row>
    <row r="62" spans="1:40" x14ac:dyDescent="0.35">
      <c r="A62" s="91" t="s">
        <v>21</v>
      </c>
      <c r="B62" s="91" t="s">
        <v>71</v>
      </c>
      <c r="C62" s="289">
        <f>IFERROR(VLOOKUP(B62,'1'!$C$3:$S$100,13,FALSE),"")</f>
        <v>2270700</v>
      </c>
      <c r="D62" s="289">
        <f>IFERROR(VLOOKUP(B62,'2'!$C$3:$S$100,13,FALSE),"")</f>
        <v>2305319</v>
      </c>
      <c r="E62" s="289">
        <f t="shared" ca="1" si="18"/>
        <v>2345835</v>
      </c>
      <c r="F62" s="289">
        <f t="shared" ca="1" si="18"/>
        <v>2373395</v>
      </c>
      <c r="G62" s="289">
        <f t="shared" ca="1" si="18"/>
        <v>2406319</v>
      </c>
      <c r="H62" s="289">
        <f t="shared" ca="1" si="18"/>
        <v>2438818</v>
      </c>
      <c r="I62" s="289">
        <f t="shared" ca="1" si="18"/>
        <v>2472660</v>
      </c>
      <c r="J62" s="289">
        <f t="shared" ca="1" si="18"/>
        <v>2507403</v>
      </c>
      <c r="K62" s="289">
        <f t="shared" ca="1" si="18"/>
        <v>2539700</v>
      </c>
      <c r="L62" s="289">
        <f t="shared" ca="1" si="18"/>
        <v>2563349</v>
      </c>
      <c r="M62" s="289">
        <f t="shared" ca="1" si="18"/>
        <v>2593910</v>
      </c>
      <c r="N62" s="289">
        <f t="shared" ca="1" si="18"/>
        <v>2628700</v>
      </c>
      <c r="O62" s="289">
        <f t="shared" ca="1" si="18"/>
        <v>2668149</v>
      </c>
      <c r="P62" s="289">
        <f t="shared" ca="1" si="18"/>
        <v>2704951</v>
      </c>
      <c r="Q62" s="289">
        <f t="shared" ca="1" si="18"/>
        <v>2755646</v>
      </c>
      <c r="R62" s="289">
        <f t="shared" ca="1" si="18"/>
        <v>2794638</v>
      </c>
      <c r="S62" s="289">
        <f t="shared" ca="1" si="18"/>
        <v>2830420</v>
      </c>
      <c r="T62" s="289">
        <f t="shared" ca="1" si="18"/>
        <v>2866216</v>
      </c>
      <c r="U62" s="289">
        <f t="shared" ca="1" si="17"/>
        <v>2905705</v>
      </c>
      <c r="V62" s="289">
        <f t="shared" ca="1" si="17"/>
        <v>2944562</v>
      </c>
      <c r="W62" s="289">
        <f t="shared" ca="1" si="17"/>
        <v>2982952</v>
      </c>
      <c r="X62" s="289">
        <f t="shared" ca="1" si="17"/>
        <v>3015122</v>
      </c>
      <c r="Y62" s="289">
        <f t="shared" ca="1" si="17"/>
        <v>3048414</v>
      </c>
      <c r="Z62" s="289">
        <f t="shared" ca="1" si="17"/>
        <v>3088409</v>
      </c>
      <c r="AA62" s="289">
        <f t="shared" ca="1" si="17"/>
        <v>3136350</v>
      </c>
      <c r="AB62" s="289">
        <f t="shared" ca="1" si="17"/>
        <v>3187536</v>
      </c>
      <c r="AC62" s="289">
        <f t="shared" ca="1" si="17"/>
        <v>3257325</v>
      </c>
      <c r="AD62" s="289">
        <f t="shared" ca="1" si="17"/>
        <v>3312057</v>
      </c>
      <c r="AE62" s="289">
        <f t="shared" ca="1" si="17"/>
        <v>3359366</v>
      </c>
      <c r="AF62" s="289">
        <f t="shared" ca="1" si="17"/>
        <v>3409378</v>
      </c>
      <c r="AG62" s="289">
        <f t="shared" ca="1" si="17"/>
        <v>3460744</v>
      </c>
      <c r="AH62" s="289">
        <f t="shared" ca="1" si="17"/>
        <v>3579241</v>
      </c>
      <c r="AI62" s="289">
        <f t="shared" ca="1" si="17"/>
        <v>3552421</v>
      </c>
      <c r="AJ62" s="289">
        <f t="shared" ca="1" si="16"/>
        <v>3586914</v>
      </c>
      <c r="AK62" s="289">
        <f t="shared" ca="1" si="16"/>
        <v>3612297</v>
      </c>
      <c r="AL62" s="289">
        <f t="shared" ca="1" si="16"/>
        <v>3653288</v>
      </c>
      <c r="AM62" s="307"/>
      <c r="AN62" s="308">
        <f t="shared" ca="1" si="8"/>
        <v>3.5926153656215495E-3</v>
      </c>
    </row>
    <row r="63" spans="1:40" x14ac:dyDescent="0.35">
      <c r="A63" s="91" t="s">
        <v>21</v>
      </c>
      <c r="B63" s="91" t="s">
        <v>72</v>
      </c>
      <c r="C63" s="289">
        <f>IFERROR(VLOOKUP(B63,'1'!$C$3:$S$100,13,FALSE),"")</f>
        <v>297839</v>
      </c>
      <c r="D63" s="289">
        <f>IFERROR(VLOOKUP(B63,'2'!$C$3:$S$100,13,FALSE),"")</f>
        <v>298337</v>
      </c>
      <c r="E63" s="289">
        <f t="shared" ca="1" si="18"/>
        <v>303473</v>
      </c>
      <c r="F63" s="289">
        <f t="shared" ca="1" si="18"/>
        <v>306569</v>
      </c>
      <c r="G63" s="289">
        <f t="shared" ca="1" si="18"/>
        <v>311903</v>
      </c>
      <c r="H63" s="289">
        <f t="shared" ca="1" si="18"/>
        <v>317945</v>
      </c>
      <c r="I63" s="289">
        <f t="shared" ca="1" si="18"/>
        <v>326990</v>
      </c>
      <c r="J63" s="289">
        <f t="shared" ca="1" si="18"/>
        <v>335069</v>
      </c>
      <c r="K63" s="289">
        <f t="shared" ca="1" si="18"/>
        <v>344870</v>
      </c>
      <c r="L63" s="289">
        <f t="shared" ca="1" si="18"/>
        <v>352283</v>
      </c>
      <c r="M63" s="289">
        <f t="shared" ca="1" si="18"/>
        <v>362093</v>
      </c>
      <c r="N63" s="289">
        <f t="shared" ca="1" si="18"/>
        <v>373413</v>
      </c>
      <c r="O63" s="289">
        <f t="shared" ca="1" si="18"/>
        <v>381660</v>
      </c>
      <c r="P63" s="289">
        <f t="shared" ca="1" si="18"/>
        <v>384306</v>
      </c>
      <c r="Q63" s="289">
        <f t="shared" ca="1" si="18"/>
        <v>390875</v>
      </c>
      <c r="R63" s="289">
        <f t="shared" ca="1" si="18"/>
        <v>393695</v>
      </c>
      <c r="S63" s="289">
        <f t="shared" ca="1" si="18"/>
        <v>393695</v>
      </c>
      <c r="T63" s="289">
        <f t="shared" ca="1" si="18"/>
        <v>393695</v>
      </c>
      <c r="U63" s="289">
        <f t="shared" ca="1" si="17"/>
        <v>393696</v>
      </c>
      <c r="V63" s="289">
        <f t="shared" ca="1" si="17"/>
        <v>393696</v>
      </c>
      <c r="W63" s="289">
        <f t="shared" ca="1" si="17"/>
        <v>394954</v>
      </c>
      <c r="X63" s="289">
        <f t="shared" ca="1" si="17"/>
        <v>396434</v>
      </c>
      <c r="Y63" s="289">
        <f t="shared" ca="1" si="17"/>
        <v>405842</v>
      </c>
      <c r="Z63" s="289">
        <f t="shared" ca="1" si="17"/>
        <v>409960</v>
      </c>
      <c r="AA63" s="289">
        <f t="shared" ca="1" si="17"/>
        <v>416278</v>
      </c>
      <c r="AB63" s="289">
        <f t="shared" ca="1" si="17"/>
        <v>425872</v>
      </c>
      <c r="AC63" s="289">
        <f t="shared" ca="1" si="17"/>
        <v>441410</v>
      </c>
      <c r="AD63" s="289">
        <f t="shared" ca="1" si="17"/>
        <v>447833</v>
      </c>
      <c r="AE63" s="289">
        <f t="shared" ca="1" si="17"/>
        <v>455697</v>
      </c>
      <c r="AF63" s="289">
        <f t="shared" ca="1" si="17"/>
        <v>460605</v>
      </c>
      <c r="AG63" s="289">
        <f t="shared" ca="1" si="17"/>
        <v>466306</v>
      </c>
      <c r="AH63" s="289">
        <f t="shared" ca="1" si="17"/>
        <v>402312</v>
      </c>
      <c r="AI63" s="289">
        <f t="shared" ca="1" si="17"/>
        <v>394631</v>
      </c>
      <c r="AJ63" s="289">
        <f t="shared" ca="1" si="16"/>
        <v>391472</v>
      </c>
      <c r="AK63" s="289">
        <f t="shared" ca="1" si="16"/>
        <v>375669</v>
      </c>
      <c r="AL63" s="289">
        <f t="shared" ca="1" si="16"/>
        <v>379538</v>
      </c>
      <c r="AM63" s="307"/>
      <c r="AN63" s="308">
        <f t="shared" ca="1" si="8"/>
        <v>3.9209424101347269E-4</v>
      </c>
    </row>
    <row r="64" spans="1:40" x14ac:dyDescent="0.35">
      <c r="A64" s="91" t="s">
        <v>21</v>
      </c>
      <c r="B64" s="91" t="s">
        <v>73</v>
      </c>
      <c r="C64" s="289" t="str">
        <f>IFERROR(VLOOKUP(B64,'1'!$C$3:$S$100,13,FALSE),"")</f>
        <v/>
      </c>
      <c r="D64" s="289" t="str">
        <f>IFERROR(VLOOKUP(B64,'2'!$C$3:$S$100,13,FALSE),"")</f>
        <v/>
      </c>
      <c r="E64" s="289" t="str">
        <f t="shared" ca="1" si="18"/>
        <v/>
      </c>
      <c r="F64" s="289" t="str">
        <f t="shared" ca="1" si="18"/>
        <v/>
      </c>
      <c r="G64" s="289" t="str">
        <f t="shared" ca="1" si="18"/>
        <v/>
      </c>
      <c r="H64" s="289" t="str">
        <f t="shared" ca="1" si="18"/>
        <v/>
      </c>
      <c r="I64" s="289" t="str">
        <f t="shared" ca="1" si="18"/>
        <v/>
      </c>
      <c r="J64" s="289" t="str">
        <f t="shared" ca="1" si="18"/>
        <v/>
      </c>
      <c r="K64" s="289" t="str">
        <f t="shared" ca="1" si="18"/>
        <v/>
      </c>
      <c r="L64" s="289" t="str">
        <f t="shared" ca="1" si="18"/>
        <v/>
      </c>
      <c r="M64" s="289" t="str">
        <f t="shared" ca="1" si="18"/>
        <v/>
      </c>
      <c r="N64" s="289">
        <f t="shared" ca="1" si="18"/>
        <v>86681</v>
      </c>
      <c r="O64" s="289">
        <f t="shared" ca="1" si="18"/>
        <v>88305</v>
      </c>
      <c r="P64" s="289">
        <f t="shared" ca="1" si="18"/>
        <v>83898</v>
      </c>
      <c r="Q64" s="289">
        <f t="shared" ca="1" si="18"/>
        <v>84352</v>
      </c>
      <c r="R64" s="289">
        <f t="shared" ca="1" si="18"/>
        <v>84947</v>
      </c>
      <c r="S64" s="289">
        <f t="shared" ca="1" si="18"/>
        <v>86552</v>
      </c>
      <c r="T64" s="289">
        <f t="shared" ca="1" si="18"/>
        <v>86252</v>
      </c>
      <c r="U64" s="289">
        <f t="shared" ca="1" si="17"/>
        <v>82099</v>
      </c>
      <c r="V64" s="289">
        <f t="shared" ca="1" si="17"/>
        <v>81162</v>
      </c>
      <c r="W64" s="289">
        <f t="shared" ca="1" si="17"/>
        <v>82450</v>
      </c>
      <c r="X64" s="289">
        <f t="shared" ca="1" si="17"/>
        <v>82588</v>
      </c>
      <c r="Y64" s="289">
        <f t="shared" ca="1" si="17"/>
        <v>83364</v>
      </c>
      <c r="Z64" s="289">
        <f t="shared" ca="1" si="17"/>
        <v>82101</v>
      </c>
      <c r="AA64" s="289">
        <f t="shared" ca="1" si="17"/>
        <v>81751</v>
      </c>
      <c r="AB64" s="289">
        <f t="shared" ca="1" si="17"/>
        <v>81802</v>
      </c>
      <c r="AC64" s="289">
        <f t="shared" ca="1" si="17"/>
        <v>82037</v>
      </c>
      <c r="AD64" s="289">
        <f t="shared" ca="1" si="17"/>
        <v>79599</v>
      </c>
      <c r="AE64" s="289">
        <f t="shared" ca="1" si="17"/>
        <v>75135</v>
      </c>
      <c r="AF64" s="289">
        <f t="shared" ca="1" si="17"/>
        <v>74659</v>
      </c>
      <c r="AG64" s="289">
        <f t="shared" ca="1" si="17"/>
        <v>75397</v>
      </c>
      <c r="AH64" s="289">
        <f t="shared" ca="1" si="17"/>
        <v>73843</v>
      </c>
      <c r="AI64" s="289">
        <f t="shared" ca="1" si="17"/>
        <v>69589</v>
      </c>
      <c r="AJ64" s="289">
        <f t="shared" ca="1" si="16"/>
        <v>68748</v>
      </c>
      <c r="AK64" s="289">
        <f t="shared" ca="1" si="16"/>
        <v>69493</v>
      </c>
      <c r="AL64" s="289">
        <f t="shared" ca="1" si="16"/>
        <v>70234</v>
      </c>
      <c r="AM64" s="307"/>
      <c r="AN64" s="308">
        <f t="shared" ca="1" si="8"/>
        <v>6.8857274290866829E-5</v>
      </c>
    </row>
    <row r="65" spans="1:58" x14ac:dyDescent="0.35">
      <c r="A65" s="91" t="s">
        <v>21</v>
      </c>
      <c r="B65" s="91" t="s">
        <v>46</v>
      </c>
      <c r="C65" s="289">
        <f>IFERROR(VLOOKUP(B65,'1'!$C$3:$S$100,13,FALSE),"")</f>
        <v>390526</v>
      </c>
      <c r="D65" s="289">
        <f>IFERROR(VLOOKUP(B65,'2'!$C$3:$S$100,13,FALSE),"")</f>
        <v>404428</v>
      </c>
      <c r="E65" s="289">
        <f t="shared" ca="1" si="18"/>
        <v>413877</v>
      </c>
      <c r="F65" s="289">
        <f t="shared" ca="1" si="18"/>
        <v>426261</v>
      </c>
      <c r="G65" s="289">
        <f t="shared" ca="1" si="18"/>
        <v>439503</v>
      </c>
      <c r="H65" s="289">
        <f t="shared" ca="1" si="18"/>
        <v>472353</v>
      </c>
      <c r="I65" s="289">
        <f t="shared" ca="1" si="18"/>
        <v>495938</v>
      </c>
      <c r="J65" s="289">
        <f t="shared" ca="1" si="18"/>
        <v>501612</v>
      </c>
      <c r="K65" s="289">
        <f t="shared" ca="1" si="18"/>
        <v>541740</v>
      </c>
      <c r="L65" s="289">
        <f t="shared" ca="1" si="18"/>
        <v>557836</v>
      </c>
      <c r="M65" s="289">
        <f t="shared" ca="1" si="18"/>
        <v>536547</v>
      </c>
      <c r="N65" s="289">
        <f t="shared" ca="1" si="18"/>
        <v>546338</v>
      </c>
      <c r="O65" s="289">
        <f t="shared" ca="1" si="18"/>
        <v>557093</v>
      </c>
      <c r="P65" s="289">
        <f t="shared" ca="1" si="18"/>
        <v>560598</v>
      </c>
      <c r="Q65" s="289">
        <f t="shared" ca="1" si="18"/>
        <v>568119</v>
      </c>
      <c r="R65" s="289">
        <f t="shared" ca="1" si="18"/>
        <v>576300</v>
      </c>
      <c r="S65" s="289">
        <f t="shared" ca="1" si="18"/>
        <v>585684</v>
      </c>
      <c r="T65" s="289">
        <f t="shared" ca="1" si="18"/>
        <v>595878</v>
      </c>
      <c r="U65" s="289">
        <f t="shared" ca="1" si="17"/>
        <v>657328</v>
      </c>
      <c r="V65" s="289">
        <f t="shared" ca="1" si="17"/>
        <v>670256</v>
      </c>
      <c r="W65" s="289">
        <f t="shared" ca="1" si="17"/>
        <v>682876</v>
      </c>
      <c r="X65" s="289">
        <f t="shared" ca="1" si="17"/>
        <v>696552</v>
      </c>
      <c r="Y65" s="289">
        <f t="shared" ca="1" si="17"/>
        <v>709978</v>
      </c>
      <c r="Z65" s="289">
        <f t="shared" ca="1" si="17"/>
        <v>724172</v>
      </c>
      <c r="AA65" s="289">
        <f t="shared" ca="1" si="17"/>
        <v>738726</v>
      </c>
      <c r="AB65" s="289">
        <f t="shared" ca="1" si="17"/>
        <v>754402</v>
      </c>
      <c r="AC65" s="289">
        <f t="shared" ca="1" si="17"/>
        <v>771700</v>
      </c>
      <c r="AD65" s="289">
        <f t="shared" ca="1" si="17"/>
        <v>736906</v>
      </c>
      <c r="AE65" s="289">
        <f t="shared" ca="1" si="17"/>
        <v>751209</v>
      </c>
      <c r="AF65" s="289">
        <f t="shared" ca="1" si="17"/>
        <v>764924</v>
      </c>
      <c r="AG65" s="289">
        <f t="shared" ca="1" si="17"/>
        <v>776044</v>
      </c>
      <c r="AH65" s="289">
        <f t="shared" ca="1" si="17"/>
        <v>787239</v>
      </c>
      <c r="AI65" s="289">
        <f t="shared" ca="1" si="17"/>
        <v>798337</v>
      </c>
      <c r="AJ65" s="289">
        <f t="shared" ca="1" si="16"/>
        <v>810290</v>
      </c>
      <c r="AK65" s="289">
        <f t="shared" ca="1" si="16"/>
        <v>820987</v>
      </c>
      <c r="AL65" s="289">
        <f t="shared" ca="1" si="16"/>
        <v>828938</v>
      </c>
      <c r="AM65" s="307"/>
      <c r="AN65" s="308">
        <f t="shared" ca="1" si="8"/>
        <v>8.1157794823335204E-4</v>
      </c>
    </row>
    <row r="66" spans="1:58" x14ac:dyDescent="0.35">
      <c r="A66" s="91" t="s">
        <v>21</v>
      </c>
      <c r="B66" s="91" t="s">
        <v>74</v>
      </c>
      <c r="C66" s="289">
        <f>IFERROR(VLOOKUP(B66,'1'!$C$3:$S$100,13,FALSE),"")</f>
        <v>7020038</v>
      </c>
      <c r="D66" s="289">
        <f>IFERROR(VLOOKUP(B66,'2'!$C$3:$S$100,13,FALSE),"")</f>
        <v>7119415</v>
      </c>
      <c r="E66" s="289">
        <f t="shared" ca="1" si="18"/>
        <v>7188300</v>
      </c>
      <c r="F66" s="289">
        <f t="shared" ca="1" si="18"/>
        <v>7252817</v>
      </c>
      <c r="G66" s="289">
        <f t="shared" ca="1" si="18"/>
        <v>7337224</v>
      </c>
      <c r="H66" s="289">
        <f t="shared" ca="1" si="18"/>
        <v>7418764</v>
      </c>
      <c r="I66" s="289">
        <f t="shared" ca="1" si="18"/>
        <v>7504016</v>
      </c>
      <c r="J66" s="289">
        <f t="shared" ca="1" si="18"/>
        <v>7680056</v>
      </c>
      <c r="K66" s="289">
        <f t="shared" ca="1" si="18"/>
        <v>7753141</v>
      </c>
      <c r="L66" s="289">
        <f t="shared" ca="1" si="18"/>
        <v>7816015</v>
      </c>
      <c r="M66" s="289">
        <f t="shared" ca="1" si="18"/>
        <v>7916119</v>
      </c>
      <c r="N66" s="289">
        <f t="shared" ca="1" si="18"/>
        <v>8152832</v>
      </c>
      <c r="O66" s="289">
        <f t="shared" ca="1" si="18"/>
        <v>8416877</v>
      </c>
      <c r="P66" s="289">
        <f t="shared" ca="1" si="18"/>
        <v>8595110</v>
      </c>
      <c r="Q66" s="289">
        <f t="shared" ca="1" si="18"/>
        <v>8691212</v>
      </c>
      <c r="R66" s="289">
        <f t="shared" ca="1" si="18"/>
        <v>8867958</v>
      </c>
      <c r="S66" s="289">
        <f t="shared" ca="1" si="18"/>
        <v>8972099</v>
      </c>
      <c r="T66" s="289">
        <f t="shared" ca="1" si="18"/>
        <v>9142682</v>
      </c>
      <c r="U66" s="289">
        <f t="shared" ca="1" si="17"/>
        <v>9253667</v>
      </c>
      <c r="V66" s="289">
        <f t="shared" ca="1" si="17"/>
        <v>9396854</v>
      </c>
      <c r="W66" s="289">
        <f t="shared" ca="1" si="17"/>
        <v>9542636</v>
      </c>
      <c r="X66" s="289">
        <f t="shared" ca="1" si="17"/>
        <v>9665815</v>
      </c>
      <c r="Y66" s="289">
        <f t="shared" ca="1" si="17"/>
        <v>9781933</v>
      </c>
      <c r="Z66" s="289">
        <f t="shared" ca="1" si="17"/>
        <v>9856269</v>
      </c>
      <c r="AA66" s="289">
        <f t="shared" ca="1" si="17"/>
        <v>10024026</v>
      </c>
      <c r="AB66" s="289">
        <f t="shared" ca="1" si="17"/>
        <v>10118921</v>
      </c>
      <c r="AC66" s="289">
        <f t="shared" ca="1" si="17"/>
        <v>10263662</v>
      </c>
      <c r="AD66" s="289">
        <f t="shared" ca="1" si="17"/>
        <v>10384511</v>
      </c>
      <c r="AE66" s="289">
        <f t="shared" ca="1" si="17"/>
        <v>10526856</v>
      </c>
      <c r="AF66" s="289">
        <f t="shared" ca="1" si="17"/>
        <v>10625328</v>
      </c>
      <c r="AG66" s="289">
        <f t="shared" ca="1" si="17"/>
        <v>10737106</v>
      </c>
      <c r="AH66" s="289">
        <f t="shared" ca="1" si="17"/>
        <v>10808847</v>
      </c>
      <c r="AI66" s="289">
        <f t="shared" ca="1" si="17"/>
        <v>10879961</v>
      </c>
      <c r="AJ66" s="289">
        <f t="shared" ca="1" si="16"/>
        <v>10971881</v>
      </c>
      <c r="AK66" s="289">
        <f t="shared" ca="1" si="16"/>
        <v>7490221</v>
      </c>
      <c r="AL66" s="289">
        <f t="shared" ca="1" si="16"/>
        <v>7348988</v>
      </c>
      <c r="AM66" s="307"/>
      <c r="AN66" s="308">
        <f t="shared" ca="1" si="8"/>
        <v>1.0989320700293103E-2</v>
      </c>
    </row>
    <row r="67" spans="1:58" x14ac:dyDescent="0.35">
      <c r="A67" s="91" t="s">
        <v>21</v>
      </c>
      <c r="B67" s="91" t="s">
        <v>75</v>
      </c>
      <c r="C67" s="289">
        <f>IFERROR(VLOOKUP(B67,'1'!$C$3:$S$100,13,FALSE),"")</f>
        <v>0</v>
      </c>
      <c r="D67" s="289">
        <f>IFERROR(VLOOKUP(B67,'2'!$C$3:$S$100,13,FALSE),"")</f>
        <v>0</v>
      </c>
      <c r="E67" s="289">
        <f t="shared" ca="1" si="18"/>
        <v>0</v>
      </c>
      <c r="F67" s="289">
        <f t="shared" ca="1" si="18"/>
        <v>0</v>
      </c>
      <c r="G67" s="289">
        <f t="shared" ca="1" si="18"/>
        <v>0</v>
      </c>
      <c r="H67" s="289">
        <f t="shared" ca="1" si="18"/>
        <v>0</v>
      </c>
      <c r="I67" s="289">
        <f t="shared" ca="1" si="18"/>
        <v>0</v>
      </c>
      <c r="J67" s="289">
        <f t="shared" ca="1" si="18"/>
        <v>0</v>
      </c>
      <c r="K67" s="289">
        <f t="shared" ca="1" si="18"/>
        <v>537288</v>
      </c>
      <c r="L67" s="289">
        <f t="shared" ca="1" si="18"/>
        <v>537286</v>
      </c>
      <c r="M67" s="289">
        <f t="shared" ca="1" si="18"/>
        <v>537283</v>
      </c>
      <c r="N67" s="289">
        <f t="shared" ca="1" si="18"/>
        <v>0</v>
      </c>
      <c r="O67" s="289">
        <f t="shared" ca="1" si="18"/>
        <v>0</v>
      </c>
      <c r="P67" s="289">
        <f t="shared" ca="1" si="18"/>
        <v>0</v>
      </c>
      <c r="Q67" s="289">
        <f t="shared" ca="1" si="18"/>
        <v>0</v>
      </c>
      <c r="R67" s="289">
        <f t="shared" ca="1" si="18"/>
        <v>0</v>
      </c>
      <c r="S67" s="289">
        <f t="shared" ca="1" si="18"/>
        <v>0</v>
      </c>
      <c r="T67" s="289">
        <f t="shared" ca="1" si="18"/>
        <v>0</v>
      </c>
      <c r="U67" s="289">
        <f t="shared" ca="1" si="17"/>
        <v>0</v>
      </c>
      <c r="V67" s="289">
        <f t="shared" ca="1" si="17"/>
        <v>6</v>
      </c>
      <c r="W67" s="289">
        <f t="shared" ca="1" si="17"/>
        <v>6</v>
      </c>
      <c r="X67" s="289">
        <f t="shared" ca="1" si="17"/>
        <v>6</v>
      </c>
      <c r="Y67" s="289">
        <f t="shared" ca="1" si="17"/>
        <v>10</v>
      </c>
      <c r="Z67" s="289">
        <f t="shared" ca="1" si="17"/>
        <v>11</v>
      </c>
      <c r="AA67" s="289">
        <f t="shared" ca="1" si="17"/>
        <v>31</v>
      </c>
      <c r="AB67" s="289">
        <f t="shared" ca="1" si="17"/>
        <v>36</v>
      </c>
      <c r="AC67" s="289">
        <f t="shared" ca="1" si="17"/>
        <v>1162</v>
      </c>
      <c r="AD67" s="289">
        <f t="shared" ca="1" si="17"/>
        <v>9281</v>
      </c>
      <c r="AE67" s="289">
        <f t="shared" ca="1" si="17"/>
        <v>16250</v>
      </c>
      <c r="AF67" s="289">
        <f t="shared" ca="1" si="17"/>
        <v>21698</v>
      </c>
      <c r="AG67" s="289">
        <f t="shared" ca="1" si="17"/>
        <v>28420</v>
      </c>
      <c r="AH67" s="289">
        <f t="shared" ca="1" si="17"/>
        <v>34844</v>
      </c>
      <c r="AI67" s="289">
        <f t="shared" ca="1" si="17"/>
        <v>39972</v>
      </c>
      <c r="AJ67" s="289">
        <f t="shared" ca="1" si="16"/>
        <v>45668</v>
      </c>
      <c r="AK67" s="289">
        <f t="shared" ca="1" si="16"/>
        <v>51656</v>
      </c>
      <c r="AL67" s="289">
        <f t="shared" ca="1" si="16"/>
        <v>59135</v>
      </c>
      <c r="AM67" s="307"/>
      <c r="AN67" s="308">
        <f t="shared" ca="1" si="8"/>
        <v>4.5740588850807388E-5</v>
      </c>
    </row>
    <row r="68" spans="1:58" x14ac:dyDescent="0.35">
      <c r="A68" s="91" t="s">
        <v>21</v>
      </c>
      <c r="B68" s="91" t="s">
        <v>36</v>
      </c>
      <c r="C68" s="289">
        <f>IFERROR(VLOOKUP(B68,'1'!$C$3:$S$100,13,FALSE),"")</f>
        <v>1182870</v>
      </c>
      <c r="D68" s="289">
        <f>IFERROR(VLOOKUP(B68,'2'!$C$3:$S$100,13,FALSE),"")</f>
        <v>1247523</v>
      </c>
      <c r="E68" s="289">
        <f t="shared" ca="1" si="18"/>
        <v>1322048</v>
      </c>
      <c r="F68" s="289">
        <f t="shared" ca="1" si="18"/>
        <v>1322048</v>
      </c>
      <c r="G68" s="289">
        <f t="shared" ca="1" si="18"/>
        <v>1367149</v>
      </c>
      <c r="H68" s="289">
        <f t="shared" ca="1" si="18"/>
        <v>1392937</v>
      </c>
      <c r="I68" s="289">
        <f t="shared" ca="1" si="18"/>
        <v>1406809</v>
      </c>
      <c r="J68" s="289">
        <f t="shared" ca="1" si="18"/>
        <v>1422606</v>
      </c>
      <c r="K68" s="289">
        <f t="shared" ca="1" si="18"/>
        <v>1436759</v>
      </c>
      <c r="L68" s="289">
        <f t="shared" ca="1" si="18"/>
        <v>1448595</v>
      </c>
      <c r="M68" s="289">
        <f t="shared" ca="1" si="18"/>
        <v>1465531</v>
      </c>
      <c r="N68" s="289">
        <f t="shared" ca="1" si="18"/>
        <v>1490353</v>
      </c>
      <c r="O68" s="289">
        <f t="shared" ca="1" si="18"/>
        <v>1515458</v>
      </c>
      <c r="P68" s="289">
        <f t="shared" ca="1" si="18"/>
        <v>1533668</v>
      </c>
      <c r="Q68" s="289">
        <f t="shared" ca="1" si="18"/>
        <v>1572438</v>
      </c>
      <c r="R68" s="289">
        <f t="shared" ca="1" si="18"/>
        <v>1609810</v>
      </c>
      <c r="S68" s="289">
        <f t="shared" ca="1" si="18"/>
        <v>1654364</v>
      </c>
      <c r="T68" s="289">
        <f t="shared" ref="T68:AI69" ca="1" si="19">IFERROR(VLOOKUP($B68,INDIRECT("'" &amp; T$2 &amp; "'!$C$3:$R$100"),9,FALSE),"")</f>
        <v>1688294</v>
      </c>
      <c r="U68" s="289">
        <f t="shared" ca="1" si="19"/>
        <v>1704618</v>
      </c>
      <c r="V68" s="289">
        <f t="shared" ca="1" si="19"/>
        <v>1726510</v>
      </c>
      <c r="W68" s="289">
        <f t="shared" ca="1" si="19"/>
        <v>1745726</v>
      </c>
      <c r="X68" s="289">
        <f t="shared" ca="1" si="19"/>
        <v>1763248</v>
      </c>
      <c r="Y68" s="289">
        <f t="shared" ca="1" si="19"/>
        <v>1782192</v>
      </c>
      <c r="Z68" s="289">
        <f t="shared" ca="1" si="19"/>
        <v>1806260</v>
      </c>
      <c r="AA68" s="289">
        <f t="shared" ca="1" si="19"/>
        <v>1829722</v>
      </c>
      <c r="AB68" s="289">
        <f t="shared" ca="1" si="19"/>
        <v>1854652</v>
      </c>
      <c r="AC68" s="289">
        <f t="shared" ca="1" si="19"/>
        <v>1884304</v>
      </c>
      <c r="AD68" s="289">
        <f t="shared" ca="1" si="19"/>
        <v>1895996</v>
      </c>
      <c r="AE68" s="289">
        <f t="shared" ca="1" si="19"/>
        <v>1746312</v>
      </c>
      <c r="AF68" s="289">
        <f t="shared" ca="1" si="19"/>
        <v>1754698</v>
      </c>
      <c r="AG68" s="289">
        <f t="shared" ca="1" si="19"/>
        <v>1738622</v>
      </c>
      <c r="AH68" s="289">
        <f t="shared" ca="1" si="19"/>
        <v>1750783</v>
      </c>
      <c r="AI68" s="289">
        <f t="shared" ca="1" si="19"/>
        <v>1726849</v>
      </c>
      <c r="AJ68" s="289">
        <f t="shared" ca="1" si="16"/>
        <v>1706142</v>
      </c>
      <c r="AK68" s="289">
        <f t="shared" ca="1" si="16"/>
        <v>1700102</v>
      </c>
      <c r="AL68" s="289">
        <f t="shared" ca="1" si="16"/>
        <v>1688966</v>
      </c>
      <c r="AM68" s="307"/>
      <c r="AN68" s="308">
        <f t="shared" ca="1" si="8"/>
        <v>1.7088538964503421E-3</v>
      </c>
    </row>
    <row r="69" spans="1:58" x14ac:dyDescent="0.35">
      <c r="A69" s="91"/>
      <c r="B69" s="288" t="s">
        <v>76</v>
      </c>
      <c r="C69" s="290">
        <f>IFERROR(VLOOKUP(B69,'1'!$C$3:$S$100,13,FALSE),"")</f>
        <v>940928583</v>
      </c>
      <c r="D69" s="290">
        <f>IFERROR(VLOOKUP(B69,'2'!$C$3:$S$100,13,FALSE),"")</f>
        <v>935065914</v>
      </c>
      <c r="E69" s="290">
        <f t="shared" ref="E69:S69" ca="1" si="20">IFERROR(VLOOKUP($B69,INDIRECT("'" &amp; E$2 &amp; "'!$C$3:$R$100"),9,FALSE),"")</f>
        <v>917665707</v>
      </c>
      <c r="F69" s="290">
        <f t="shared" ca="1" si="20"/>
        <v>920517551</v>
      </c>
      <c r="G69" s="290">
        <f t="shared" ca="1" si="20"/>
        <v>917621280</v>
      </c>
      <c r="H69" s="290">
        <f t="shared" ca="1" si="20"/>
        <v>915451104</v>
      </c>
      <c r="I69" s="290">
        <f t="shared" ca="1" si="20"/>
        <v>928134494</v>
      </c>
      <c r="J69" s="290">
        <f t="shared" ca="1" si="20"/>
        <v>935025959</v>
      </c>
      <c r="K69" s="290">
        <f t="shared" ca="1" si="20"/>
        <v>938537898</v>
      </c>
      <c r="L69" s="290">
        <f t="shared" ca="1" si="20"/>
        <v>944231664</v>
      </c>
      <c r="M69" s="290">
        <f t="shared" ca="1" si="20"/>
        <v>947728880</v>
      </c>
      <c r="N69" s="290">
        <f t="shared" ca="1" si="20"/>
        <v>939465892</v>
      </c>
      <c r="O69" s="290">
        <f t="shared" ca="1" si="20"/>
        <v>945581088</v>
      </c>
      <c r="P69" s="290">
        <f t="shared" ca="1" si="20"/>
        <v>954121549</v>
      </c>
      <c r="Q69" s="290">
        <f t="shared" ca="1" si="20"/>
        <v>961258764</v>
      </c>
      <c r="R69" s="290">
        <f t="shared" ca="1" si="20"/>
        <v>967011806</v>
      </c>
      <c r="S69" s="290">
        <f t="shared" ca="1" si="20"/>
        <v>973926235</v>
      </c>
      <c r="T69" s="290">
        <f t="shared" ca="1" si="19"/>
        <v>975833131</v>
      </c>
      <c r="U69" s="290">
        <f t="shared" ca="1" si="19"/>
        <v>970740526</v>
      </c>
      <c r="V69" s="290">
        <f t="shared" ca="1" si="19"/>
        <v>978056921</v>
      </c>
      <c r="W69" s="290">
        <f t="shared" ca="1" si="19"/>
        <v>978286201</v>
      </c>
      <c r="X69" s="290">
        <f t="shared" ca="1" si="19"/>
        <v>980170746</v>
      </c>
      <c r="Y69" s="290">
        <f t="shared" ca="1" si="19"/>
        <v>976569441</v>
      </c>
      <c r="Z69" s="290">
        <f t="shared" ca="1" si="19"/>
        <v>960880694</v>
      </c>
      <c r="AA69" s="290">
        <f t="shared" ca="1" si="19"/>
        <v>957565545</v>
      </c>
      <c r="AB69" s="290">
        <f t="shared" ca="1" si="19"/>
        <v>960670824</v>
      </c>
      <c r="AC69" s="290">
        <f t="shared" ca="1" si="19"/>
        <v>964919399</v>
      </c>
      <c r="AD69" s="290">
        <f t="shared" ca="1" si="19"/>
        <v>969415303</v>
      </c>
      <c r="AE69" s="290">
        <f t="shared" ca="1" si="19"/>
        <v>974773864</v>
      </c>
      <c r="AF69" s="290">
        <f t="shared" ca="1" si="19"/>
        <v>979710170</v>
      </c>
      <c r="AG69" s="290">
        <f t="shared" ca="1" si="19"/>
        <v>980461898</v>
      </c>
      <c r="AH69" s="290">
        <f t="shared" ca="1" si="19"/>
        <v>985710460</v>
      </c>
      <c r="AI69" s="290">
        <f t="shared" ca="1" si="19"/>
        <v>990717875</v>
      </c>
      <c r="AJ69" s="290">
        <f t="shared" ca="1" si="16"/>
        <v>998413032</v>
      </c>
      <c r="AK69" s="290">
        <f t="shared" ca="1" si="16"/>
        <v>979571767</v>
      </c>
      <c r="AL69" s="290">
        <f t="shared" ca="1" si="16"/>
        <v>990948054</v>
      </c>
      <c r="AM69" s="307"/>
      <c r="AN69" s="309">
        <f t="shared" ref="AN69" ca="1" si="21">IFERROR(AJ69/$AJ$69,"")</f>
        <v>1</v>
      </c>
    </row>
    <row r="70" spans="1:58" x14ac:dyDescent="0.35">
      <c r="B70" s="278" t="s">
        <v>107</v>
      </c>
      <c r="D70" s="292">
        <f>D69/C69-1</f>
        <v>-6.230726864846492E-3</v>
      </c>
      <c r="E70" s="292">
        <f t="shared" ref="E70:AL70" ca="1" si="22">E69/D69-1</f>
        <v>-1.8608535226747658E-2</v>
      </c>
      <c r="F70" s="292">
        <f t="shared" ca="1" si="22"/>
        <v>3.107715563789748E-3</v>
      </c>
      <c r="G70" s="292">
        <f t="shared" ca="1" si="22"/>
        <v>-3.1463506555129417E-3</v>
      </c>
      <c r="H70" s="292">
        <f t="shared" ca="1" si="22"/>
        <v>-2.3650018229742775E-3</v>
      </c>
      <c r="I70" s="292">
        <f t="shared" ca="1" si="22"/>
        <v>1.385479786367716E-2</v>
      </c>
      <c r="J70" s="292">
        <f t="shared" ca="1" si="22"/>
        <v>7.4250715220158803E-3</v>
      </c>
      <c r="K70" s="292">
        <f t="shared" ca="1" si="22"/>
        <v>3.7559802123097175E-3</v>
      </c>
      <c r="L70" s="292">
        <f t="shared" ca="1" si="22"/>
        <v>6.0666340827932874E-3</v>
      </c>
      <c r="M70" s="292">
        <f t="shared" ca="1" si="22"/>
        <v>3.7037690360699482E-3</v>
      </c>
      <c r="N70" s="292">
        <f t="shared" ca="1" si="22"/>
        <v>-8.7187255494419746E-3</v>
      </c>
      <c r="O70" s="292">
        <f t="shared" ca="1" si="22"/>
        <v>6.5092262019024183E-3</v>
      </c>
      <c r="P70" s="292">
        <f t="shared" ca="1" si="22"/>
        <v>9.0319710370518891E-3</v>
      </c>
      <c r="Q70" s="292">
        <f t="shared" ca="1" si="22"/>
        <v>7.480404365125537E-3</v>
      </c>
      <c r="R70" s="292">
        <f t="shared" ca="1" si="22"/>
        <v>5.9849046016084984E-3</v>
      </c>
      <c r="S70" s="292">
        <f t="shared" ca="1" si="22"/>
        <v>7.1503046365082312E-3</v>
      </c>
      <c r="T70" s="292">
        <f t="shared" ca="1" si="22"/>
        <v>1.9579470512980368E-3</v>
      </c>
      <c r="U70" s="292">
        <f t="shared" ca="1" si="22"/>
        <v>-5.2187252494504399E-3</v>
      </c>
      <c r="V70" s="292">
        <f t="shared" ca="1" si="22"/>
        <v>7.5369213544094205E-3</v>
      </c>
      <c r="W70" s="292">
        <f t="shared" ca="1" si="22"/>
        <v>2.344239840004203E-4</v>
      </c>
      <c r="X70" s="292">
        <f t="shared" ca="1" si="22"/>
        <v>1.9263738955672682E-3</v>
      </c>
      <c r="Y70" s="292">
        <f t="shared" ca="1" si="22"/>
        <v>-3.6741608691104322E-3</v>
      </c>
      <c r="Z70" s="292">
        <f t="shared" ca="1" si="22"/>
        <v>-1.6065162743506334E-2</v>
      </c>
      <c r="AA70" s="292">
        <f t="shared" ca="1" si="22"/>
        <v>-3.4501151086713255E-3</v>
      </c>
      <c r="AB70" s="292">
        <f t="shared" ca="1" si="22"/>
        <v>3.2428892374150031E-3</v>
      </c>
      <c r="AC70" s="292">
        <f t="shared" ca="1" si="22"/>
        <v>4.4225086198725894E-3</v>
      </c>
      <c r="AD70" s="292">
        <f t="shared" ca="1" si="22"/>
        <v>4.6593570454271926E-3</v>
      </c>
      <c r="AE70" s="292">
        <f t="shared" ca="1" si="22"/>
        <v>5.5276216327688754E-3</v>
      </c>
      <c r="AF70" s="292">
        <f t="shared" ca="1" si="22"/>
        <v>5.0640524764828942E-3</v>
      </c>
      <c r="AG70" s="292">
        <f t="shared" ca="1" si="22"/>
        <v>7.6729631172445245E-4</v>
      </c>
      <c r="AH70" s="292">
        <f t="shared" ca="1" si="22"/>
        <v>5.3531524383623186E-3</v>
      </c>
      <c r="AI70" s="292">
        <f t="shared" ca="1" si="22"/>
        <v>5.0800059481970194E-3</v>
      </c>
      <c r="AJ70" s="292">
        <f t="shared" ca="1" si="22"/>
        <v>7.7672536189983266E-3</v>
      </c>
      <c r="AK70" s="292">
        <f t="shared" ca="1" si="22"/>
        <v>-1.8871213011169896E-2</v>
      </c>
      <c r="AL70" s="292">
        <f t="shared" ca="1" si="22"/>
        <v>1.161353091549433E-2</v>
      </c>
    </row>
    <row r="73" spans="1:58" x14ac:dyDescent="0.35">
      <c r="AW73" s="296"/>
      <c r="AX73" s="296"/>
      <c r="AY73" s="297"/>
    </row>
    <row r="74" spans="1:58" ht="18.5" x14ac:dyDescent="0.45">
      <c r="B74" t="str">
        <f>B3</f>
        <v>Months</v>
      </c>
      <c r="C74" s="294">
        <f>C3</f>
        <v>44562</v>
      </c>
      <c r="D74" s="294">
        <f t="shared" ref="D74:AI74" si="23">D3</f>
        <v>44619</v>
      </c>
      <c r="E74" s="294">
        <f t="shared" si="23"/>
        <v>44650</v>
      </c>
      <c r="F74" s="294">
        <f t="shared" si="23"/>
        <v>44680</v>
      </c>
      <c r="G74" s="294">
        <f t="shared" si="23"/>
        <v>44711</v>
      </c>
      <c r="H74" s="294">
        <f t="shared" si="23"/>
        <v>44741</v>
      </c>
      <c r="I74" s="294">
        <f t="shared" si="23"/>
        <v>44772</v>
      </c>
      <c r="J74" s="294">
        <f t="shared" si="23"/>
        <v>44803</v>
      </c>
      <c r="K74" s="294">
        <f t="shared" si="23"/>
        <v>44833</v>
      </c>
      <c r="L74" s="294">
        <f t="shared" si="23"/>
        <v>44864</v>
      </c>
      <c r="M74" s="294">
        <f t="shared" si="23"/>
        <v>44894</v>
      </c>
      <c r="N74" s="294">
        <f t="shared" si="23"/>
        <v>44925</v>
      </c>
      <c r="O74" s="294">
        <f t="shared" si="23"/>
        <v>44956</v>
      </c>
      <c r="P74" s="294">
        <f t="shared" si="23"/>
        <v>44984</v>
      </c>
      <c r="Q74" s="294">
        <f t="shared" si="23"/>
        <v>45015</v>
      </c>
      <c r="R74" s="294">
        <f t="shared" si="23"/>
        <v>45045</v>
      </c>
      <c r="S74" s="294">
        <f t="shared" si="23"/>
        <v>45076</v>
      </c>
      <c r="T74" s="294">
        <f t="shared" si="23"/>
        <v>45106</v>
      </c>
      <c r="U74" s="294">
        <f t="shared" si="23"/>
        <v>45137</v>
      </c>
      <c r="V74" s="294">
        <f t="shared" si="23"/>
        <v>45168</v>
      </c>
      <c r="W74" s="294">
        <f t="shared" si="23"/>
        <v>45198</v>
      </c>
      <c r="X74" s="294">
        <f t="shared" si="23"/>
        <v>45229</v>
      </c>
      <c r="Y74" s="294">
        <f t="shared" si="23"/>
        <v>45259</v>
      </c>
      <c r="Z74" s="294">
        <f t="shared" si="23"/>
        <v>45290</v>
      </c>
      <c r="AA74" s="294">
        <f t="shared" si="23"/>
        <v>45321</v>
      </c>
      <c r="AB74" s="294">
        <f t="shared" si="23"/>
        <v>45350</v>
      </c>
      <c r="AC74" s="294">
        <f t="shared" si="23"/>
        <v>45381</v>
      </c>
      <c r="AD74" s="294">
        <f t="shared" si="23"/>
        <v>45411</v>
      </c>
      <c r="AE74" s="294">
        <f t="shared" si="23"/>
        <v>45442</v>
      </c>
      <c r="AF74" s="294">
        <f t="shared" si="23"/>
        <v>45472</v>
      </c>
      <c r="AG74" s="294">
        <f t="shared" si="23"/>
        <v>45503</v>
      </c>
      <c r="AH74" s="294">
        <f t="shared" si="23"/>
        <v>45534</v>
      </c>
      <c r="AI74" s="294">
        <f t="shared" si="23"/>
        <v>45564</v>
      </c>
      <c r="AW74" s="296"/>
      <c r="AX74" s="298"/>
      <c r="AY74" s="298"/>
      <c r="AZ74" s="301"/>
      <c r="BA74" s="300"/>
    </row>
    <row r="75" spans="1:58" ht="18.5" x14ac:dyDescent="0.45">
      <c r="B75" t="str">
        <f>B69</f>
        <v>Total</v>
      </c>
      <c r="C75" s="295">
        <f>C69/10^6</f>
        <v>940.928583</v>
      </c>
      <c r="D75" s="295">
        <f t="shared" ref="D75:AI75" si="24">D69/10^6</f>
        <v>935.06591400000002</v>
      </c>
      <c r="E75" s="295">
        <f t="shared" ca="1" si="24"/>
        <v>917.665707</v>
      </c>
      <c r="F75" s="295">
        <f t="shared" ca="1" si="24"/>
        <v>920.51755100000003</v>
      </c>
      <c r="G75" s="295">
        <f t="shared" ca="1" si="24"/>
        <v>917.62127999999996</v>
      </c>
      <c r="H75" s="295">
        <f t="shared" ca="1" si="24"/>
        <v>915.45110399999999</v>
      </c>
      <c r="I75" s="295">
        <f t="shared" ca="1" si="24"/>
        <v>928.13449400000002</v>
      </c>
      <c r="J75" s="295">
        <f t="shared" ca="1" si="24"/>
        <v>935.02595899999994</v>
      </c>
      <c r="K75" s="295">
        <f t="shared" ca="1" si="24"/>
        <v>938.53789800000004</v>
      </c>
      <c r="L75" s="295">
        <f t="shared" ca="1" si="24"/>
        <v>944.23166400000002</v>
      </c>
      <c r="M75" s="295">
        <f t="shared" ca="1" si="24"/>
        <v>947.72888</v>
      </c>
      <c r="N75" s="295">
        <f t="shared" ca="1" si="24"/>
        <v>939.46589200000005</v>
      </c>
      <c r="O75" s="295">
        <f t="shared" ca="1" si="24"/>
        <v>945.58108800000002</v>
      </c>
      <c r="P75" s="295">
        <f t="shared" ca="1" si="24"/>
        <v>954.12154899999996</v>
      </c>
      <c r="Q75" s="295">
        <f t="shared" ca="1" si="24"/>
        <v>961.25876400000004</v>
      </c>
      <c r="R75" s="295">
        <f t="shared" ca="1" si="24"/>
        <v>967.01180599999998</v>
      </c>
      <c r="S75" s="295">
        <f t="shared" ca="1" si="24"/>
        <v>973.92623500000002</v>
      </c>
      <c r="T75" s="295">
        <f t="shared" ca="1" si="24"/>
        <v>975.83313099999998</v>
      </c>
      <c r="U75" s="295">
        <f t="shared" ca="1" si="24"/>
        <v>970.74052600000005</v>
      </c>
      <c r="V75" s="295">
        <f t="shared" ca="1" si="24"/>
        <v>978.05692099999999</v>
      </c>
      <c r="W75" s="295">
        <f t="shared" ca="1" si="24"/>
        <v>978.28620100000001</v>
      </c>
      <c r="X75" s="295">
        <f t="shared" ca="1" si="24"/>
        <v>980.17074600000001</v>
      </c>
      <c r="Y75" s="295">
        <f t="shared" ca="1" si="24"/>
        <v>976.56944099999998</v>
      </c>
      <c r="Z75" s="295">
        <f t="shared" ca="1" si="24"/>
        <v>960.88069399999995</v>
      </c>
      <c r="AA75" s="295">
        <f t="shared" ca="1" si="24"/>
        <v>957.56554500000004</v>
      </c>
      <c r="AB75" s="295">
        <f t="shared" ca="1" si="24"/>
        <v>960.67082400000004</v>
      </c>
      <c r="AC75" s="295">
        <f t="shared" ca="1" si="24"/>
        <v>964.919399</v>
      </c>
      <c r="AD75" s="295">
        <f t="shared" ca="1" si="24"/>
        <v>969.41530299999999</v>
      </c>
      <c r="AE75" s="295">
        <f t="shared" ca="1" si="24"/>
        <v>974.773864</v>
      </c>
      <c r="AF75" s="295">
        <f t="shared" ca="1" si="24"/>
        <v>979.71016999999995</v>
      </c>
      <c r="AG75" s="295">
        <f t="shared" ca="1" si="24"/>
        <v>980.46189800000002</v>
      </c>
      <c r="AH75" s="295">
        <f t="shared" ca="1" si="24"/>
        <v>985.71046000000001</v>
      </c>
      <c r="AI75" s="295">
        <f t="shared" ca="1" si="24"/>
        <v>990.71787500000005</v>
      </c>
      <c r="AW75" s="296"/>
      <c r="AX75" s="302"/>
      <c r="AY75" s="298"/>
      <c r="AZ75" s="298"/>
      <c r="BA75" s="299"/>
      <c r="BB75" s="303"/>
      <c r="BC75" s="298"/>
      <c r="BD75" s="298"/>
      <c r="BE75" s="304"/>
      <c r="BF75" s="305"/>
    </row>
    <row r="76" spans="1:58" ht="18.5" x14ac:dyDescent="0.45">
      <c r="B76" t="str">
        <f>B70</f>
        <v>MoM Addition</v>
      </c>
      <c r="C76" s="293">
        <f>C70</f>
        <v>0</v>
      </c>
      <c r="D76" s="293">
        <f t="shared" ref="D76:AI76" si="25">D70</f>
        <v>-6.230726864846492E-3</v>
      </c>
      <c r="E76" s="293">
        <f t="shared" ca="1" si="25"/>
        <v>-1.8608535226747658E-2</v>
      </c>
      <c r="F76" s="293">
        <f t="shared" ca="1" si="25"/>
        <v>3.107715563789748E-3</v>
      </c>
      <c r="G76" s="293">
        <f t="shared" ca="1" si="25"/>
        <v>-3.1463506555129417E-3</v>
      </c>
      <c r="H76" s="293">
        <f t="shared" ca="1" si="25"/>
        <v>-2.3650018229742775E-3</v>
      </c>
      <c r="I76" s="293">
        <f t="shared" ca="1" si="25"/>
        <v>1.385479786367716E-2</v>
      </c>
      <c r="J76" s="293">
        <f t="shared" ca="1" si="25"/>
        <v>7.4250715220158803E-3</v>
      </c>
      <c r="K76" s="293">
        <f t="shared" ca="1" si="25"/>
        <v>3.7559802123097175E-3</v>
      </c>
      <c r="L76" s="293">
        <f t="shared" ca="1" si="25"/>
        <v>6.0666340827932874E-3</v>
      </c>
      <c r="M76" s="293">
        <f t="shared" ca="1" si="25"/>
        <v>3.7037690360699482E-3</v>
      </c>
      <c r="N76" s="293">
        <f t="shared" ca="1" si="25"/>
        <v>-8.7187255494419746E-3</v>
      </c>
      <c r="O76" s="293">
        <f t="shared" ca="1" si="25"/>
        <v>6.5092262019024183E-3</v>
      </c>
      <c r="P76" s="293">
        <f t="shared" ca="1" si="25"/>
        <v>9.0319710370518891E-3</v>
      </c>
      <c r="Q76" s="293">
        <f t="shared" ca="1" si="25"/>
        <v>7.480404365125537E-3</v>
      </c>
      <c r="R76" s="293">
        <f t="shared" ca="1" si="25"/>
        <v>5.9849046016084984E-3</v>
      </c>
      <c r="S76" s="293">
        <f t="shared" ca="1" si="25"/>
        <v>7.1503046365082312E-3</v>
      </c>
      <c r="T76" s="293">
        <f t="shared" ca="1" si="25"/>
        <v>1.9579470512980368E-3</v>
      </c>
      <c r="U76" s="293">
        <f t="shared" ca="1" si="25"/>
        <v>-5.2187252494504399E-3</v>
      </c>
      <c r="V76" s="293">
        <f t="shared" ca="1" si="25"/>
        <v>7.5369213544094205E-3</v>
      </c>
      <c r="W76" s="293">
        <f t="shared" ca="1" si="25"/>
        <v>2.344239840004203E-4</v>
      </c>
      <c r="X76" s="293">
        <f t="shared" ca="1" si="25"/>
        <v>1.9263738955672682E-3</v>
      </c>
      <c r="Y76" s="293">
        <f t="shared" ca="1" si="25"/>
        <v>-3.6741608691104322E-3</v>
      </c>
      <c r="Z76" s="293">
        <f t="shared" ca="1" si="25"/>
        <v>-1.6065162743506334E-2</v>
      </c>
      <c r="AA76" s="293">
        <f t="shared" ca="1" si="25"/>
        <v>-3.4501151086713255E-3</v>
      </c>
      <c r="AB76" s="293">
        <f t="shared" ca="1" si="25"/>
        <v>3.2428892374150031E-3</v>
      </c>
      <c r="AC76" s="293">
        <f t="shared" ca="1" si="25"/>
        <v>4.4225086198725894E-3</v>
      </c>
      <c r="AD76" s="293">
        <f t="shared" ca="1" si="25"/>
        <v>4.6593570454271926E-3</v>
      </c>
      <c r="AE76" s="293">
        <f t="shared" ca="1" si="25"/>
        <v>5.5276216327688754E-3</v>
      </c>
      <c r="AF76" s="293">
        <f t="shared" ca="1" si="25"/>
        <v>5.0640524764828942E-3</v>
      </c>
      <c r="AG76" s="293">
        <f t="shared" ca="1" si="25"/>
        <v>7.6729631172445245E-4</v>
      </c>
      <c r="AH76" s="293">
        <f t="shared" ca="1" si="25"/>
        <v>5.3531524383623186E-3</v>
      </c>
      <c r="AI76" s="293">
        <f t="shared" ca="1" si="25"/>
        <v>5.0800059481970194E-3</v>
      </c>
      <c r="AW76" s="296"/>
      <c r="AX76" s="302"/>
      <c r="AY76" s="298"/>
      <c r="AZ76" s="298"/>
      <c r="BA76" s="304"/>
      <c r="BB76" s="305"/>
      <c r="BC76" s="298"/>
      <c r="BD76" s="298"/>
      <c r="BE76" s="304"/>
      <c r="BF76" s="305"/>
    </row>
    <row r="77" spans="1:58" ht="18.5" x14ac:dyDescent="0.45">
      <c r="AW77" s="296"/>
      <c r="AX77" s="302"/>
      <c r="AY77" s="298"/>
      <c r="AZ77" s="298"/>
      <c r="BA77" s="304"/>
      <c r="BB77" s="305"/>
      <c r="BC77" s="298"/>
      <c r="BD77" s="298"/>
      <c r="BE77" s="304"/>
      <c r="BF77" s="305"/>
    </row>
    <row r="78" spans="1:58" ht="18.5" x14ac:dyDescent="0.45">
      <c r="AW78" s="296"/>
      <c r="AX78" s="302"/>
      <c r="AY78" s="298"/>
      <c r="AZ78" s="298"/>
      <c r="BA78" s="299"/>
      <c r="BB78" s="303"/>
      <c r="BC78" s="298"/>
      <c r="BD78" s="298"/>
      <c r="BE78" s="299"/>
      <c r="BF78" s="303"/>
    </row>
    <row r="79" spans="1:58" ht="18.5" x14ac:dyDescent="0.45">
      <c r="AW79" s="296"/>
      <c r="AX79" s="296"/>
      <c r="AY79" s="306"/>
      <c r="AZ79" s="306"/>
      <c r="BA79" s="306"/>
      <c r="BB79" s="303"/>
      <c r="BC79" s="306"/>
      <c r="BD79" s="306"/>
      <c r="BE79" s="306"/>
      <c r="BF79" s="303"/>
    </row>
    <row r="80" spans="1:58" x14ac:dyDescent="0.35">
      <c r="AW80" s="296"/>
      <c r="AX80" s="296"/>
    </row>
    <row r="82" spans="1:9" x14ac:dyDescent="0.35">
      <c r="I82">
        <v>990.7</v>
      </c>
    </row>
    <row r="83" spans="1:9" x14ac:dyDescent="0.35">
      <c r="I83">
        <v>980</v>
      </c>
    </row>
    <row r="84" spans="1:9" x14ac:dyDescent="0.35">
      <c r="I84" s="293">
        <f>I82/I83-1</f>
        <v>1.0918367346938851E-2</v>
      </c>
    </row>
    <row r="85" spans="1:9" x14ac:dyDescent="0.35">
      <c r="I85" s="292">
        <f>I83/I84-1</f>
        <v>89756.009345793776</v>
      </c>
    </row>
    <row r="94" spans="1:9" s="311" customFormat="1" x14ac:dyDescent="0.35">
      <c r="A94" s="312" t="s">
        <v>108</v>
      </c>
    </row>
    <row r="95" spans="1:9" x14ac:dyDescent="0.35">
      <c r="C95" s="313">
        <v>44986</v>
      </c>
      <c r="D95" s="313">
        <v>45352</v>
      </c>
      <c r="E95" s="313">
        <v>45444</v>
      </c>
    </row>
    <row r="96" spans="1:9" x14ac:dyDescent="0.35">
      <c r="B96" t="s">
        <v>109</v>
      </c>
      <c r="C96" s="296">
        <v>2</v>
      </c>
      <c r="D96">
        <v>2.1</v>
      </c>
      <c r="E96">
        <v>2.7</v>
      </c>
    </row>
    <row r="97" spans="2:5" x14ac:dyDescent="0.35">
      <c r="B97" t="s">
        <v>110</v>
      </c>
      <c r="C97" s="293">
        <v>1.6E-2</v>
      </c>
      <c r="D97" s="293">
        <v>1.7000000000000001E-2</v>
      </c>
      <c r="E97" s="293">
        <v>1.7999999999999999E-2</v>
      </c>
    </row>
    <row r="98" spans="2:5" x14ac:dyDescent="0.35">
      <c r="B98" t="s">
        <v>111</v>
      </c>
      <c r="C98">
        <f>(C96*C97)*(10^5)</f>
        <v>3200</v>
      </c>
      <c r="D98">
        <f>(D96*D97)*(10^5)</f>
        <v>3570.0000000000005</v>
      </c>
      <c r="E98">
        <f>(E96*E97)*(10^5)</f>
        <v>4860</v>
      </c>
    </row>
    <row r="99" spans="2:5" x14ac:dyDescent="0.35">
      <c r="D99" s="297">
        <f>(D98/C98)-1</f>
        <v>0.11562500000000009</v>
      </c>
      <c r="E99" s="297">
        <f>(E98/D98)-1</f>
        <v>0.36134453781512588</v>
      </c>
    </row>
  </sheetData>
  <autoFilter ref="B3:AJ70" xr:uid="{32FB0AB6-2D8C-401A-8007-758206B95D63}"/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5F7E1AA-45DB-45A3-B2E8-2B68AEDFB45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'Summary DC'!C5:AI5</xm:f>
              <xm:sqref>AM5</xm:sqref>
            </x14:sparkline>
            <x14:sparkline>
              <xm:f>'Summary DC'!C6:AI6</xm:f>
              <xm:sqref>AM6</xm:sqref>
            </x14:sparkline>
            <x14:sparkline>
              <xm:f>'Summary DC'!C7:AI7</xm:f>
              <xm:sqref>AM7</xm:sqref>
            </x14:sparkline>
            <x14:sparkline>
              <xm:f>'Summary DC'!C8:AI8</xm:f>
              <xm:sqref>AM8</xm:sqref>
            </x14:sparkline>
            <x14:sparkline>
              <xm:f>'Summary DC'!C9:AI9</xm:f>
              <xm:sqref>AM9</xm:sqref>
            </x14:sparkline>
            <x14:sparkline>
              <xm:f>'Summary DC'!C10:AI10</xm:f>
              <xm:sqref>AM10</xm:sqref>
            </x14:sparkline>
            <x14:sparkline>
              <xm:f>'Summary DC'!C11:AI11</xm:f>
              <xm:sqref>AM11</xm:sqref>
            </x14:sparkline>
            <x14:sparkline>
              <xm:f>'Summary DC'!C12:AI12</xm:f>
              <xm:sqref>AM12</xm:sqref>
            </x14:sparkline>
            <x14:sparkline>
              <xm:f>'Summary DC'!C13:AI13</xm:f>
              <xm:sqref>AM13</xm:sqref>
            </x14:sparkline>
            <x14:sparkline>
              <xm:f>'Summary DC'!C14:AI14</xm:f>
              <xm:sqref>AM14</xm:sqref>
            </x14:sparkline>
            <x14:sparkline>
              <xm:f>'Summary DC'!C15:AI15</xm:f>
              <xm:sqref>AM15</xm:sqref>
            </x14:sparkline>
            <x14:sparkline>
              <xm:f>'Summary DC'!C16:AI16</xm:f>
              <xm:sqref>AM16</xm:sqref>
            </x14:sparkline>
            <x14:sparkline>
              <xm:f>'Summary DC'!C17:AI17</xm:f>
              <xm:sqref>AM17</xm:sqref>
            </x14:sparkline>
            <x14:sparkline>
              <xm:f>'Summary DC'!C18:AI18</xm:f>
              <xm:sqref>AM18</xm:sqref>
            </x14:sparkline>
            <x14:sparkline>
              <xm:f>'Summary DC'!C19:AI19</xm:f>
              <xm:sqref>AM19</xm:sqref>
            </x14:sparkline>
            <x14:sparkline>
              <xm:f>'Summary DC'!C20:AI20</xm:f>
              <xm:sqref>AM20</xm:sqref>
            </x14:sparkline>
            <x14:sparkline>
              <xm:f>'Summary DC'!C21:AI21</xm:f>
              <xm:sqref>AM21</xm:sqref>
            </x14:sparkline>
            <x14:sparkline>
              <xm:f>'Summary DC'!C22:AI22</xm:f>
              <xm:sqref>AM22</xm:sqref>
            </x14:sparkline>
            <x14:sparkline>
              <xm:f>'Summary DC'!C23:AI23</xm:f>
              <xm:sqref>AM23</xm:sqref>
            </x14:sparkline>
            <x14:sparkline>
              <xm:f>'Summary DC'!C24:AI24</xm:f>
              <xm:sqref>AM24</xm:sqref>
            </x14:sparkline>
            <x14:sparkline>
              <xm:f>'Summary DC'!C25:AI25</xm:f>
              <xm:sqref>AM25</xm:sqref>
            </x14:sparkline>
            <x14:sparkline>
              <xm:f>'Summary DC'!C26:AI26</xm:f>
              <xm:sqref>AM26</xm:sqref>
            </x14:sparkline>
            <x14:sparkline>
              <xm:f>'Summary DC'!C27:AI27</xm:f>
              <xm:sqref>AM27</xm:sqref>
            </x14:sparkline>
            <x14:sparkline>
              <xm:f>'Summary DC'!C28:AI28</xm:f>
              <xm:sqref>AM28</xm:sqref>
            </x14:sparkline>
            <x14:sparkline>
              <xm:f>'Summary DC'!C29:AI29</xm:f>
              <xm:sqref>AM29</xm:sqref>
            </x14:sparkline>
            <x14:sparkline>
              <xm:f>'Summary DC'!C30:AI30</xm:f>
              <xm:sqref>AM30</xm:sqref>
            </x14:sparkline>
            <x14:sparkline>
              <xm:f>'Summary DC'!C31:AI31</xm:f>
              <xm:sqref>AM31</xm:sqref>
            </x14:sparkline>
            <x14:sparkline>
              <xm:f>'Summary DC'!C32:AI32</xm:f>
              <xm:sqref>AM32</xm:sqref>
            </x14:sparkline>
            <x14:sparkline>
              <xm:f>'Summary DC'!C33:AI33</xm:f>
              <xm:sqref>AM33</xm:sqref>
            </x14:sparkline>
            <x14:sparkline>
              <xm:f>'Summary DC'!C34:AI34</xm:f>
              <xm:sqref>AM34</xm:sqref>
            </x14:sparkline>
            <x14:sparkline>
              <xm:f>'Summary DC'!C35:AI35</xm:f>
              <xm:sqref>AM35</xm:sqref>
            </x14:sparkline>
            <x14:sparkline>
              <xm:f>'Summary DC'!C36:AI36</xm:f>
              <xm:sqref>AM36</xm:sqref>
            </x14:sparkline>
            <x14:sparkline>
              <xm:f>'Summary DC'!C37:AI37</xm:f>
              <xm:sqref>AM37</xm:sqref>
            </x14:sparkline>
            <x14:sparkline>
              <xm:f>'Summary DC'!C38:AI38</xm:f>
              <xm:sqref>AM38</xm:sqref>
            </x14:sparkline>
            <x14:sparkline>
              <xm:f>'Summary DC'!C39:AI39</xm:f>
              <xm:sqref>AM39</xm:sqref>
            </x14:sparkline>
            <x14:sparkline>
              <xm:f>'Summary DC'!C40:AI40</xm:f>
              <xm:sqref>AM40</xm:sqref>
            </x14:sparkline>
            <x14:sparkline>
              <xm:f>'Summary DC'!C41:AI41</xm:f>
              <xm:sqref>AM41</xm:sqref>
            </x14:sparkline>
            <x14:sparkline>
              <xm:f>'Summary DC'!C42:AI42</xm:f>
              <xm:sqref>AM42</xm:sqref>
            </x14:sparkline>
            <x14:sparkline>
              <xm:f>'Summary DC'!C43:AI43</xm:f>
              <xm:sqref>AM43</xm:sqref>
            </x14:sparkline>
            <x14:sparkline>
              <xm:f>'Summary DC'!C44:AI44</xm:f>
              <xm:sqref>AM44</xm:sqref>
            </x14:sparkline>
            <x14:sparkline>
              <xm:f>'Summary DC'!C45:AI45</xm:f>
              <xm:sqref>AM45</xm:sqref>
            </x14:sparkline>
            <x14:sparkline>
              <xm:f>'Summary DC'!C46:AI46</xm:f>
              <xm:sqref>AM46</xm:sqref>
            </x14:sparkline>
            <x14:sparkline>
              <xm:f>'Summary DC'!C47:AI47</xm:f>
              <xm:sqref>AM47</xm:sqref>
            </x14:sparkline>
            <x14:sparkline>
              <xm:f>'Summary DC'!C48:AI48</xm:f>
              <xm:sqref>AM48</xm:sqref>
            </x14:sparkline>
            <x14:sparkline>
              <xm:f>'Summary DC'!C49:AI49</xm:f>
              <xm:sqref>AM49</xm:sqref>
            </x14:sparkline>
            <x14:sparkline>
              <xm:f>'Summary DC'!C50:AI50</xm:f>
              <xm:sqref>AM50</xm:sqref>
            </x14:sparkline>
            <x14:sparkline>
              <xm:f>'Summary DC'!C51:AI51</xm:f>
              <xm:sqref>AM51</xm:sqref>
            </x14:sparkline>
            <x14:sparkline>
              <xm:f>'Summary DC'!C52:AI52</xm:f>
              <xm:sqref>AM52</xm:sqref>
            </x14:sparkline>
            <x14:sparkline>
              <xm:f>'Summary DC'!C53:AI53</xm:f>
              <xm:sqref>AM53</xm:sqref>
            </x14:sparkline>
            <x14:sparkline>
              <xm:f>'Summary DC'!C54:AI54</xm:f>
              <xm:sqref>AM54</xm:sqref>
            </x14:sparkline>
            <x14:sparkline>
              <xm:f>'Summary DC'!C55:AI55</xm:f>
              <xm:sqref>AM55</xm:sqref>
            </x14:sparkline>
            <x14:sparkline>
              <xm:f>'Summary DC'!C56:AI56</xm:f>
              <xm:sqref>AM56</xm:sqref>
            </x14:sparkline>
            <x14:sparkline>
              <xm:f>'Summary DC'!C57:AI57</xm:f>
              <xm:sqref>AM57</xm:sqref>
            </x14:sparkline>
            <x14:sparkline>
              <xm:f>'Summary DC'!C58:AI58</xm:f>
              <xm:sqref>AM58</xm:sqref>
            </x14:sparkline>
            <x14:sparkline>
              <xm:f>'Summary DC'!C59:AI59</xm:f>
              <xm:sqref>AM59</xm:sqref>
            </x14:sparkline>
            <x14:sparkline>
              <xm:f>'Summary DC'!C60:AI60</xm:f>
              <xm:sqref>AM60</xm:sqref>
            </x14:sparkline>
            <x14:sparkline>
              <xm:f>'Summary DC'!C61:AI61</xm:f>
              <xm:sqref>AM61</xm:sqref>
            </x14:sparkline>
            <x14:sparkline>
              <xm:f>'Summary DC'!C62:AI62</xm:f>
              <xm:sqref>AM62</xm:sqref>
            </x14:sparkline>
            <x14:sparkline>
              <xm:f>'Summary DC'!C63:AI63</xm:f>
              <xm:sqref>AM63</xm:sqref>
            </x14:sparkline>
            <x14:sparkline>
              <xm:f>'Summary DC'!C64:AI64</xm:f>
              <xm:sqref>AM64</xm:sqref>
            </x14:sparkline>
            <x14:sparkline>
              <xm:f>'Summary DC'!C65:AI65</xm:f>
              <xm:sqref>AM65</xm:sqref>
            </x14:sparkline>
            <x14:sparkline>
              <xm:f>'Summary DC'!C66:AI66</xm:f>
              <xm:sqref>AM66</xm:sqref>
            </x14:sparkline>
            <x14:sparkline>
              <xm:f>'Summary DC'!C67:AI67</xm:f>
              <xm:sqref>AM67</xm:sqref>
            </x14:sparkline>
            <x14:sparkline>
              <xm:f>'Summary DC'!C68:AI68</xm:f>
              <xm:sqref>AM68</xm:sqref>
            </x14:sparkline>
            <x14:sparkline>
              <xm:f>'Summary DC'!C69:AI69</xm:f>
              <xm:sqref>AM69</xm:sqref>
            </x14:sparkline>
          </x14:sparklines>
        </x14:sparklineGroup>
        <x14:sparklineGroup displayEmptyCellsAs="gap" xr2:uid="{C8F8D243-381F-4853-8370-15F5787E82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'Summary DC'!C4:AI4</xm:f>
              <xm:sqref>AM4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569E-4BE8-439B-9D3B-0CC21EC9E366}">
  <dimension ref="A2:AN76"/>
  <sheetViews>
    <sheetView workbookViewId="0">
      <pane xSplit="2" ySplit="3" topLeftCell="AJ4" activePane="bottomRight" state="frozen"/>
      <selection pane="topRight" activeCell="A4" sqref="A4"/>
      <selection pane="bottomLeft" activeCell="A4" sqref="A4"/>
      <selection pane="bottomRight" activeCell="A4" sqref="A4"/>
    </sheetView>
  </sheetViews>
  <sheetFormatPr defaultRowHeight="14.5" x14ac:dyDescent="0.35"/>
  <cols>
    <col min="1" max="1" width="11.1796875" customWidth="1"/>
    <col min="2" max="2" width="31.453125" customWidth="1"/>
    <col min="3" max="27" width="12.453125" bestFit="1" customWidth="1"/>
    <col min="28" max="35" width="13.453125" bestFit="1" customWidth="1"/>
    <col min="36" max="38" width="14" customWidth="1"/>
    <col min="39" max="39" width="8.81640625" bestFit="1" customWidth="1"/>
    <col min="40" max="40" width="20.1796875" customWidth="1"/>
  </cols>
  <sheetData>
    <row r="2" spans="1:40" x14ac:dyDescent="0.35">
      <c r="A2" s="286"/>
      <c r="B2" s="286" t="s">
        <v>0</v>
      </c>
      <c r="C2" s="286">
        <v>1</v>
      </c>
      <c r="D2" s="286">
        <f>C2+1</f>
        <v>2</v>
      </c>
      <c r="E2" s="286">
        <f t="shared" ref="E2:AL2" si="0">D2+1</f>
        <v>3</v>
      </c>
      <c r="F2" s="286">
        <f t="shared" si="0"/>
        <v>4</v>
      </c>
      <c r="G2" s="286">
        <f t="shared" si="0"/>
        <v>5</v>
      </c>
      <c r="H2" s="286">
        <f t="shared" si="0"/>
        <v>6</v>
      </c>
      <c r="I2" s="286">
        <f t="shared" si="0"/>
        <v>7</v>
      </c>
      <c r="J2" s="286">
        <f t="shared" si="0"/>
        <v>8</v>
      </c>
      <c r="K2" s="286">
        <f t="shared" si="0"/>
        <v>9</v>
      </c>
      <c r="L2" s="286">
        <f t="shared" si="0"/>
        <v>10</v>
      </c>
      <c r="M2" s="286">
        <f t="shared" si="0"/>
        <v>11</v>
      </c>
      <c r="N2" s="286">
        <f t="shared" si="0"/>
        <v>12</v>
      </c>
      <c r="O2" s="286">
        <f t="shared" si="0"/>
        <v>13</v>
      </c>
      <c r="P2" s="286">
        <f t="shared" si="0"/>
        <v>14</v>
      </c>
      <c r="Q2" s="286">
        <f t="shared" si="0"/>
        <v>15</v>
      </c>
      <c r="R2" s="286">
        <f t="shared" si="0"/>
        <v>16</v>
      </c>
      <c r="S2" s="286">
        <f t="shared" si="0"/>
        <v>17</v>
      </c>
      <c r="T2" s="286">
        <f t="shared" si="0"/>
        <v>18</v>
      </c>
      <c r="U2" s="286">
        <f t="shared" si="0"/>
        <v>19</v>
      </c>
      <c r="V2" s="286">
        <f t="shared" si="0"/>
        <v>20</v>
      </c>
      <c r="W2" s="286">
        <f t="shared" si="0"/>
        <v>21</v>
      </c>
      <c r="X2" s="286">
        <f t="shared" si="0"/>
        <v>22</v>
      </c>
      <c r="Y2" s="286">
        <f t="shared" si="0"/>
        <v>23</v>
      </c>
      <c r="Z2" s="286">
        <f t="shared" si="0"/>
        <v>24</v>
      </c>
      <c r="AA2" s="286">
        <f t="shared" si="0"/>
        <v>25</v>
      </c>
      <c r="AB2" s="286">
        <f t="shared" si="0"/>
        <v>26</v>
      </c>
      <c r="AC2" s="286">
        <f t="shared" si="0"/>
        <v>27</v>
      </c>
      <c r="AD2" s="286">
        <f t="shared" si="0"/>
        <v>28</v>
      </c>
      <c r="AE2" s="286">
        <f t="shared" si="0"/>
        <v>29</v>
      </c>
      <c r="AF2" s="286">
        <f t="shared" si="0"/>
        <v>30</v>
      </c>
      <c r="AG2" s="286">
        <f t="shared" si="0"/>
        <v>31</v>
      </c>
      <c r="AH2" s="286">
        <f t="shared" si="0"/>
        <v>32</v>
      </c>
      <c r="AI2" s="286">
        <f t="shared" si="0"/>
        <v>33</v>
      </c>
      <c r="AJ2" s="286">
        <f t="shared" si="0"/>
        <v>34</v>
      </c>
      <c r="AK2" s="286">
        <f t="shared" si="0"/>
        <v>35</v>
      </c>
      <c r="AL2" s="286">
        <f t="shared" si="0"/>
        <v>36</v>
      </c>
    </row>
    <row r="3" spans="1:40" x14ac:dyDescent="0.35">
      <c r="A3" s="286"/>
      <c r="B3" s="286" t="s">
        <v>2</v>
      </c>
      <c r="C3" s="287">
        <v>44562</v>
      </c>
      <c r="D3" s="287">
        <f>EOMONTH(C3,1)-1</f>
        <v>44619</v>
      </c>
      <c r="E3" s="287">
        <f t="shared" ref="E3:AL3" si="1">EOMONTH(D3,1)-1</f>
        <v>44650</v>
      </c>
      <c r="F3" s="287">
        <f t="shared" si="1"/>
        <v>44680</v>
      </c>
      <c r="G3" s="287">
        <f t="shared" si="1"/>
        <v>44711</v>
      </c>
      <c r="H3" s="287">
        <f t="shared" si="1"/>
        <v>44741</v>
      </c>
      <c r="I3" s="287">
        <f t="shared" si="1"/>
        <v>44772</v>
      </c>
      <c r="J3" s="287">
        <f t="shared" si="1"/>
        <v>44803</v>
      </c>
      <c r="K3" s="287">
        <f t="shared" si="1"/>
        <v>44833</v>
      </c>
      <c r="L3" s="287">
        <f t="shared" si="1"/>
        <v>44864</v>
      </c>
      <c r="M3" s="287">
        <f t="shared" si="1"/>
        <v>44894</v>
      </c>
      <c r="N3" s="287">
        <f t="shared" si="1"/>
        <v>44925</v>
      </c>
      <c r="O3" s="287">
        <f t="shared" si="1"/>
        <v>44956</v>
      </c>
      <c r="P3" s="287">
        <f t="shared" si="1"/>
        <v>44984</v>
      </c>
      <c r="Q3" s="287">
        <f t="shared" si="1"/>
        <v>45015</v>
      </c>
      <c r="R3" s="287">
        <f t="shared" si="1"/>
        <v>45045</v>
      </c>
      <c r="S3" s="287">
        <f t="shared" si="1"/>
        <v>45076</v>
      </c>
      <c r="T3" s="287">
        <f t="shared" si="1"/>
        <v>45106</v>
      </c>
      <c r="U3" s="287">
        <f t="shared" si="1"/>
        <v>45137</v>
      </c>
      <c r="V3" s="287">
        <f t="shared" si="1"/>
        <v>45168</v>
      </c>
      <c r="W3" s="287">
        <f t="shared" si="1"/>
        <v>45198</v>
      </c>
      <c r="X3" s="287">
        <f t="shared" si="1"/>
        <v>45229</v>
      </c>
      <c r="Y3" s="287">
        <f t="shared" si="1"/>
        <v>45259</v>
      </c>
      <c r="Z3" s="287">
        <f t="shared" si="1"/>
        <v>45290</v>
      </c>
      <c r="AA3" s="287">
        <f t="shared" si="1"/>
        <v>45321</v>
      </c>
      <c r="AB3" s="287">
        <f t="shared" si="1"/>
        <v>45350</v>
      </c>
      <c r="AC3" s="287">
        <f t="shared" si="1"/>
        <v>45381</v>
      </c>
      <c r="AD3" s="287">
        <f t="shared" si="1"/>
        <v>45411</v>
      </c>
      <c r="AE3" s="287">
        <f t="shared" si="1"/>
        <v>45442</v>
      </c>
      <c r="AF3" s="287">
        <f t="shared" si="1"/>
        <v>45472</v>
      </c>
      <c r="AG3" s="287">
        <f t="shared" si="1"/>
        <v>45503</v>
      </c>
      <c r="AH3" s="287">
        <f t="shared" si="1"/>
        <v>45534</v>
      </c>
      <c r="AI3" s="287">
        <f t="shared" si="1"/>
        <v>45564</v>
      </c>
      <c r="AJ3" s="287">
        <f t="shared" si="1"/>
        <v>45595</v>
      </c>
      <c r="AK3" s="287">
        <f t="shared" si="1"/>
        <v>45625</v>
      </c>
      <c r="AL3" s="287">
        <f t="shared" si="1"/>
        <v>45656</v>
      </c>
      <c r="AN3" s="310" t="s">
        <v>5</v>
      </c>
    </row>
    <row r="4" spans="1:40" x14ac:dyDescent="0.35">
      <c r="A4" s="91" t="s">
        <v>8</v>
      </c>
      <c r="B4" s="91" t="s">
        <v>16</v>
      </c>
      <c r="C4" s="289">
        <f>IFERROR(VLOOKUP(B4,'1'!$C$3:$S$100,8,FALSE),"")</f>
        <v>862290</v>
      </c>
      <c r="D4" s="289">
        <f>IFERROR(VLOOKUP(B4,'2'!$C$3:$S$100,8,FALSE),"")</f>
        <v>945037</v>
      </c>
      <c r="E4" s="289">
        <f ca="1">IFERROR(VLOOKUP($B4,INDIRECT("'" &amp; E$2 &amp; "'!$C$3:$R$100"),8,FALSE),"")</f>
        <v>1103921</v>
      </c>
      <c r="F4" s="289">
        <f ca="1">IFERROR(VLOOKUP($B4,INDIRECT("'" &amp; F$2 &amp; "'!$C$3:$R$100"),8,FALSE),"")</f>
        <v>1194104</v>
      </c>
      <c r="G4" s="289">
        <f t="shared" ref="G4:AJ12" ca="1" si="2">IFERROR(VLOOKUP($B4,INDIRECT("'" &amp; G$2 &amp; "'!$C$3:$R$100"),8,FALSE),"")</f>
        <v>1267896</v>
      </c>
      <c r="H4" s="289">
        <f t="shared" ca="1" si="2"/>
        <v>1348264</v>
      </c>
      <c r="I4" s="289">
        <f t="shared" ca="1" si="2"/>
        <v>1416927</v>
      </c>
      <c r="J4" s="289">
        <f t="shared" ca="1" si="2"/>
        <v>1428072</v>
      </c>
      <c r="K4" s="289">
        <f t="shared" ca="1" si="2"/>
        <v>1502964</v>
      </c>
      <c r="L4" s="289">
        <f t="shared" ca="1" si="2"/>
        <v>1578148</v>
      </c>
      <c r="M4" s="289">
        <f t="shared" ca="1" si="2"/>
        <v>1638457</v>
      </c>
      <c r="N4" s="289">
        <f t="shared" ca="1" si="2"/>
        <v>1752184</v>
      </c>
      <c r="O4" s="289">
        <f t="shared" ca="1" si="2"/>
        <v>1824299</v>
      </c>
      <c r="P4" s="289">
        <f t="shared" ca="1" si="2"/>
        <v>1888684</v>
      </c>
      <c r="Q4" s="289">
        <f t="shared" ca="1" si="2"/>
        <v>1947283</v>
      </c>
      <c r="R4" s="289">
        <f t="shared" ca="1" si="2"/>
        <v>1945379</v>
      </c>
      <c r="S4" s="289">
        <f t="shared" ca="1" si="2"/>
        <v>1980091</v>
      </c>
      <c r="T4" s="289">
        <f t="shared" ca="1" si="2"/>
        <v>2006637</v>
      </c>
      <c r="U4" s="289">
        <f t="shared" ca="1" si="2"/>
        <v>2044759</v>
      </c>
      <c r="V4" s="289">
        <f t="shared" ca="1" si="2"/>
        <v>2085610</v>
      </c>
      <c r="W4" s="289">
        <f t="shared" ca="1" si="2"/>
        <v>2166360</v>
      </c>
      <c r="X4" s="289">
        <f t="shared" ca="1" si="2"/>
        <v>2208155</v>
      </c>
      <c r="Y4" s="289">
        <f t="shared" ca="1" si="2"/>
        <v>2183629</v>
      </c>
      <c r="Z4" s="289">
        <f t="shared" ca="1" si="2"/>
        <v>2243917</v>
      </c>
      <c r="AA4" s="289">
        <f t="shared" ca="1" si="2"/>
        <v>2300723</v>
      </c>
      <c r="AB4" s="289">
        <f t="shared" ca="1" si="2"/>
        <v>2383405</v>
      </c>
      <c r="AC4" s="289">
        <f t="shared" ca="1" si="2"/>
        <v>2520187</v>
      </c>
      <c r="AD4" s="289">
        <f t="shared" ca="1" si="2"/>
        <v>2553872</v>
      </c>
      <c r="AE4" s="289">
        <f t="shared" ca="1" si="2"/>
        <v>2575688</v>
      </c>
      <c r="AF4" s="289">
        <f t="shared" ca="1" si="2"/>
        <v>2585324</v>
      </c>
      <c r="AG4" s="289">
        <f t="shared" ca="1" si="2"/>
        <v>2711000</v>
      </c>
      <c r="AH4" s="289">
        <f t="shared" ca="1" si="2"/>
        <v>2788335</v>
      </c>
      <c r="AI4" s="289">
        <f t="shared" ca="1" si="2"/>
        <v>2808405</v>
      </c>
      <c r="AJ4" s="289">
        <f t="shared" ca="1" si="2"/>
        <v>2879441</v>
      </c>
      <c r="AK4" s="289">
        <f t="shared" ref="AK4:AL11" ca="1" si="3">IFERROR(VLOOKUP($B4,INDIRECT("'" &amp; AK$2 &amp; "'!$C$3:$R$100"),8,FALSE),"")</f>
        <v>2895055</v>
      </c>
      <c r="AL4" s="289">
        <f t="shared" ca="1" si="3"/>
        <v>2937896</v>
      </c>
      <c r="AM4" s="291"/>
      <c r="AN4" s="308">
        <f ca="1">IFERROR(AJ4/$AJ$69,"")</f>
        <v>2.6938444136619208E-2</v>
      </c>
    </row>
    <row r="5" spans="1:40" x14ac:dyDescent="0.35">
      <c r="A5" s="91" t="s">
        <v>8</v>
      </c>
      <c r="B5" s="91" t="s">
        <v>35</v>
      </c>
      <c r="C5" s="289">
        <f>IFERROR(VLOOKUP(B5,'1'!$C$3:$S$100,8,FALSE),"")</f>
        <v>167064</v>
      </c>
      <c r="D5" s="289">
        <f>IFERROR(VLOOKUP(B5,'2'!$C$3:$S$100,8,FALSE),"")</f>
        <v>166998</v>
      </c>
      <c r="E5" s="289">
        <f t="shared" ref="E5:T68" ca="1" si="4">IFERROR(VLOOKUP($B5,INDIRECT("'" &amp; E$2 &amp; "'!$C$3:$R$100"),8,FALSE),"")</f>
        <v>166751</v>
      </c>
      <c r="F5" s="289">
        <f t="shared" ca="1" si="4"/>
        <v>165625</v>
      </c>
      <c r="G5" s="289">
        <f t="shared" ca="1" si="2"/>
        <v>165929</v>
      </c>
      <c r="H5" s="289">
        <f t="shared" ca="1" si="2"/>
        <v>169240</v>
      </c>
      <c r="I5" s="289">
        <f t="shared" ca="1" si="2"/>
        <v>161832</v>
      </c>
      <c r="J5" s="289">
        <f t="shared" ca="1" si="2"/>
        <v>150601</v>
      </c>
      <c r="K5" s="289">
        <f t="shared" ca="1" si="2"/>
        <v>138964</v>
      </c>
      <c r="L5" s="289">
        <f t="shared" ca="1" si="2"/>
        <v>84114</v>
      </c>
      <c r="M5" s="289">
        <f t="shared" ca="1" si="2"/>
        <v>86053</v>
      </c>
      <c r="N5" s="289">
        <f t="shared" ca="1" si="2"/>
        <v>84378</v>
      </c>
      <c r="O5" s="289">
        <f t="shared" ca="1" si="2"/>
        <v>84722</v>
      </c>
      <c r="P5" s="289">
        <f t="shared" ca="1" si="2"/>
        <v>84801</v>
      </c>
      <c r="Q5" s="289">
        <f t="shared" ca="1" si="2"/>
        <v>77101</v>
      </c>
      <c r="R5" s="289">
        <f t="shared" ca="1" si="2"/>
        <v>77006</v>
      </c>
      <c r="S5" s="289">
        <f t="shared" ca="1" si="2"/>
        <v>77016</v>
      </c>
      <c r="T5" s="289">
        <f t="shared" ca="1" si="2"/>
        <v>74827</v>
      </c>
      <c r="U5" s="289">
        <f t="shared" ca="1" si="2"/>
        <v>74798</v>
      </c>
      <c r="V5" s="289">
        <f t="shared" ca="1" si="2"/>
        <v>75040</v>
      </c>
      <c r="W5" s="289">
        <f t="shared" ca="1" si="2"/>
        <v>70929</v>
      </c>
      <c r="X5" s="289">
        <f t="shared" ca="1" si="2"/>
        <v>71490</v>
      </c>
      <c r="Y5" s="289">
        <f t="shared" ca="1" si="2"/>
        <v>72537</v>
      </c>
      <c r="Z5" s="289">
        <f t="shared" ca="1" si="2"/>
        <v>73371</v>
      </c>
      <c r="AA5" s="289">
        <f t="shared" ca="1" si="2"/>
        <v>74400</v>
      </c>
      <c r="AB5" s="289">
        <f t="shared" ca="1" si="2"/>
        <v>75310</v>
      </c>
      <c r="AC5" s="289">
        <f t="shared" ca="1" si="2"/>
        <v>75579</v>
      </c>
      <c r="AD5" s="289">
        <f t="shared" ca="1" si="2"/>
        <v>75738</v>
      </c>
      <c r="AE5" s="289">
        <f t="shared" ca="1" si="2"/>
        <v>75336</v>
      </c>
      <c r="AF5" s="289">
        <f t="shared" ca="1" si="2"/>
        <v>75038</v>
      </c>
      <c r="AG5" s="289">
        <f t="shared" ca="1" si="2"/>
        <v>74540</v>
      </c>
      <c r="AH5" s="289">
        <f t="shared" ca="1" si="2"/>
        <v>74313</v>
      </c>
      <c r="AI5" s="289">
        <f t="shared" ca="1" si="2"/>
        <v>73940</v>
      </c>
      <c r="AJ5" s="289">
        <f t="shared" ca="1" si="2"/>
        <v>74208</v>
      </c>
      <c r="AK5" s="289">
        <f t="shared" ca="1" si="3"/>
        <v>74236</v>
      </c>
      <c r="AL5" s="289">
        <f t="shared" ca="1" si="3"/>
        <v>73696</v>
      </c>
      <c r="AM5" s="291"/>
      <c r="AN5" s="308">
        <f t="shared" ref="AN5:AN68" ca="1" si="5">IFERROR(AJ5/$AJ$69,"")</f>
        <v>6.9424866232377684E-4</v>
      </c>
    </row>
    <row r="6" spans="1:40" x14ac:dyDescent="0.35">
      <c r="A6" s="91" t="s">
        <v>8</v>
      </c>
      <c r="B6" s="113" t="s">
        <v>40</v>
      </c>
      <c r="C6" s="289">
        <f>IFERROR(VLOOKUP(B6,'1'!$C$3:$S$100,8,FALSE),"")</f>
        <v>76453</v>
      </c>
      <c r="D6" s="289">
        <f>IFERROR(VLOOKUP(B6,'2'!$C$3:$S$100,8,FALSE),"")</f>
        <v>77689</v>
      </c>
      <c r="E6" s="289">
        <f t="shared" ca="1" si="4"/>
        <v>77677</v>
      </c>
      <c r="F6" s="289">
        <f t="shared" ca="1" si="4"/>
        <v>77592</v>
      </c>
      <c r="G6" s="289">
        <f t="shared" ca="1" si="2"/>
        <v>77291</v>
      </c>
      <c r="H6" s="289">
        <f t="shared" ca="1" si="2"/>
        <v>77017</v>
      </c>
      <c r="I6" s="289">
        <f t="shared" ca="1" si="2"/>
        <v>76761</v>
      </c>
      <c r="J6" s="289">
        <f t="shared" ca="1" si="2"/>
        <v>76504</v>
      </c>
      <c r="K6" s="289">
        <f t="shared" ca="1" si="2"/>
        <v>78338</v>
      </c>
      <c r="L6" s="289">
        <f t="shared" ca="1" si="2"/>
        <v>77883</v>
      </c>
      <c r="M6" s="289">
        <f t="shared" ca="1" si="2"/>
        <v>77461</v>
      </c>
      <c r="N6" s="289">
        <f t="shared" ca="1" si="2"/>
        <v>42447</v>
      </c>
      <c r="O6" s="289">
        <f t="shared" ca="1" si="2"/>
        <v>33716</v>
      </c>
      <c r="P6" s="289">
        <f t="shared" ca="1" si="2"/>
        <v>33639</v>
      </c>
      <c r="Q6" s="289">
        <f t="shared" ca="1" si="2"/>
        <v>33493</v>
      </c>
      <c r="R6" s="289">
        <f t="shared" ca="1" si="2"/>
        <v>33332</v>
      </c>
      <c r="S6" s="289">
        <f t="shared" ca="1" si="2"/>
        <v>33177</v>
      </c>
      <c r="T6" s="289">
        <f t="shared" ca="1" si="2"/>
        <v>33045</v>
      </c>
      <c r="U6" s="289">
        <f t="shared" ca="1" si="2"/>
        <v>33064</v>
      </c>
      <c r="V6" s="289">
        <f t="shared" ca="1" si="2"/>
        <v>33035</v>
      </c>
      <c r="W6" s="289">
        <f t="shared" ca="1" si="2"/>
        <v>33130</v>
      </c>
      <c r="X6" s="289">
        <f t="shared" ca="1" si="2"/>
        <v>33207</v>
      </c>
      <c r="Y6" s="289">
        <f t="shared" ca="1" si="2"/>
        <v>33103</v>
      </c>
      <c r="Z6" s="289">
        <f t="shared" ca="1" si="2"/>
        <v>33030</v>
      </c>
      <c r="AA6" s="289">
        <f t="shared" ca="1" si="2"/>
        <v>32995</v>
      </c>
      <c r="AB6" s="289">
        <f t="shared" ca="1" si="2"/>
        <v>32985</v>
      </c>
      <c r="AC6" s="289">
        <f t="shared" ca="1" si="2"/>
        <v>32971</v>
      </c>
      <c r="AD6" s="289">
        <f t="shared" ca="1" si="2"/>
        <v>32900</v>
      </c>
      <c r="AE6" s="289">
        <f t="shared" ca="1" si="2"/>
        <v>32777</v>
      </c>
      <c r="AF6" s="289">
        <f t="shared" ca="1" si="2"/>
        <v>32620</v>
      </c>
      <c r="AG6" s="289">
        <f t="shared" ca="1" si="2"/>
        <v>31795</v>
      </c>
      <c r="AH6" s="289">
        <f t="shared" ca="1" si="2"/>
        <v>31697</v>
      </c>
      <c r="AI6" s="289">
        <f t="shared" ca="1" si="2"/>
        <v>31587</v>
      </c>
      <c r="AJ6" s="289">
        <f t="shared" ca="1" si="2"/>
        <v>31427</v>
      </c>
      <c r="AK6" s="289">
        <f t="shared" ca="1" si="3"/>
        <v>31303</v>
      </c>
      <c r="AL6" s="289">
        <f t="shared" ca="1" si="3"/>
        <v>31278</v>
      </c>
      <c r="AM6" s="291"/>
      <c r="AN6" s="308">
        <f t="shared" ca="1" si="5"/>
        <v>2.9401348521519694E-4</v>
      </c>
    </row>
    <row r="7" spans="1:40" x14ac:dyDescent="0.35">
      <c r="A7" s="91" t="s">
        <v>8</v>
      </c>
      <c r="B7" s="91" t="s">
        <v>23</v>
      </c>
      <c r="C7" s="289">
        <f>IFERROR(VLOOKUP(B7,'1'!$C$3:$S$100,8,FALSE),"")</f>
        <v>884736</v>
      </c>
      <c r="D7" s="289">
        <f>IFERROR(VLOOKUP(B7,'2'!$C$3:$S$100,8,FALSE),"")</f>
        <v>911312</v>
      </c>
      <c r="E7" s="289">
        <f t="shared" ca="1" si="4"/>
        <v>927694</v>
      </c>
      <c r="F7" s="289">
        <f t="shared" ca="1" si="4"/>
        <v>917871</v>
      </c>
      <c r="G7" s="289">
        <f t="shared" ca="1" si="2"/>
        <v>915470</v>
      </c>
      <c r="H7" s="289">
        <f t="shared" ca="1" si="2"/>
        <v>922700</v>
      </c>
      <c r="I7" s="289">
        <f t="shared" ca="1" si="2"/>
        <v>913399</v>
      </c>
      <c r="J7" s="289">
        <f t="shared" ca="1" si="2"/>
        <v>527272</v>
      </c>
      <c r="K7" s="289">
        <f t="shared" ca="1" si="2"/>
        <v>558886</v>
      </c>
      <c r="L7" s="289">
        <f t="shared" ca="1" si="2"/>
        <v>569338</v>
      </c>
      <c r="M7" s="289">
        <f t="shared" ca="1" si="2"/>
        <v>593845</v>
      </c>
      <c r="N7" s="289">
        <f t="shared" ca="1" si="2"/>
        <v>603490</v>
      </c>
      <c r="O7" s="289">
        <f t="shared" ca="1" si="2"/>
        <v>610068</v>
      </c>
      <c r="P7" s="289">
        <f t="shared" ca="1" si="2"/>
        <v>615427</v>
      </c>
      <c r="Q7" s="289">
        <f t="shared" ca="1" si="2"/>
        <v>624417</v>
      </c>
      <c r="R7" s="289">
        <f t="shared" ca="1" si="2"/>
        <v>624494</v>
      </c>
      <c r="S7" s="289">
        <f t="shared" ca="1" si="2"/>
        <v>634406</v>
      </c>
      <c r="T7" s="289">
        <f t="shared" ca="1" si="2"/>
        <v>661344</v>
      </c>
      <c r="U7" s="289">
        <f t="shared" ca="1" si="2"/>
        <v>679662</v>
      </c>
      <c r="V7" s="289">
        <f t="shared" ca="1" si="2"/>
        <v>722114</v>
      </c>
      <c r="W7" s="289">
        <f t="shared" ca="1" si="2"/>
        <v>805175</v>
      </c>
      <c r="X7" s="289">
        <f t="shared" ca="1" si="2"/>
        <v>820672</v>
      </c>
      <c r="Y7" s="289">
        <f t="shared" ca="1" si="2"/>
        <v>829561</v>
      </c>
      <c r="Z7" s="289">
        <f t="shared" ca="1" si="2"/>
        <v>876575</v>
      </c>
      <c r="AA7" s="289">
        <f t="shared" ca="1" si="2"/>
        <v>938914</v>
      </c>
      <c r="AB7" s="289">
        <f t="shared" ca="1" si="2"/>
        <v>855216</v>
      </c>
      <c r="AC7" s="289">
        <f t="shared" ca="1" si="2"/>
        <v>864237</v>
      </c>
      <c r="AD7" s="289">
        <f t="shared" ca="1" si="2"/>
        <v>864054</v>
      </c>
      <c r="AE7" s="289">
        <f t="shared" ca="1" si="2"/>
        <v>887767</v>
      </c>
      <c r="AF7" s="289">
        <f t="shared" ca="1" si="2"/>
        <v>907085</v>
      </c>
      <c r="AG7" s="289">
        <f t="shared" ca="1" si="2"/>
        <v>896529</v>
      </c>
      <c r="AH7" s="289">
        <f t="shared" ca="1" si="2"/>
        <v>922625</v>
      </c>
      <c r="AI7" s="289">
        <f t="shared" ca="1" si="2"/>
        <v>958791</v>
      </c>
      <c r="AJ7" s="289">
        <f t="shared" ca="1" si="2"/>
        <v>971250</v>
      </c>
      <c r="AK7" s="289">
        <f t="shared" ca="1" si="3"/>
        <v>992112</v>
      </c>
      <c r="AL7" s="289">
        <f t="shared" ca="1" si="3"/>
        <v>997943</v>
      </c>
      <c r="AM7" s="291"/>
      <c r="AN7" s="308">
        <f t="shared" ca="1" si="5"/>
        <v>9.0864733355159582E-3</v>
      </c>
    </row>
    <row r="8" spans="1:40" x14ac:dyDescent="0.35">
      <c r="A8" s="91" t="s">
        <v>8</v>
      </c>
      <c r="B8" s="91" t="s">
        <v>49</v>
      </c>
      <c r="C8" s="289">
        <f>IFERROR(VLOOKUP(B8,'1'!$C$3:$S$100,8,FALSE),"")</f>
        <v>0</v>
      </c>
      <c r="D8" s="289">
        <f>IFERROR(VLOOKUP(B8,'2'!$C$3:$S$100,8,FALSE),"")</f>
        <v>0</v>
      </c>
      <c r="E8" s="289">
        <f t="shared" ca="1" si="4"/>
        <v>0</v>
      </c>
      <c r="F8" s="289">
        <f t="shared" ca="1" si="4"/>
        <v>0</v>
      </c>
      <c r="G8" s="289">
        <f t="shared" ca="1" si="2"/>
        <v>0</v>
      </c>
      <c r="H8" s="289">
        <f t="shared" ca="1" si="2"/>
        <v>0</v>
      </c>
      <c r="I8" s="289">
        <f t="shared" ca="1" si="2"/>
        <v>0</v>
      </c>
      <c r="J8" s="289">
        <f t="shared" ca="1" si="2"/>
        <v>0</v>
      </c>
      <c r="K8" s="289">
        <f t="shared" ca="1" si="2"/>
        <v>0</v>
      </c>
      <c r="L8" s="289">
        <f t="shared" ca="1" si="2"/>
        <v>0</v>
      </c>
      <c r="M8" s="289">
        <f t="shared" ca="1" si="2"/>
        <v>0</v>
      </c>
      <c r="N8" s="289">
        <f t="shared" ca="1" si="2"/>
        <v>0</v>
      </c>
      <c r="O8" s="289">
        <f t="shared" ca="1" si="2"/>
        <v>0</v>
      </c>
      <c r="P8" s="289">
        <f t="shared" ca="1" si="2"/>
        <v>0</v>
      </c>
      <c r="Q8" s="289">
        <f t="shared" ca="1" si="2"/>
        <v>0</v>
      </c>
      <c r="R8" s="289">
        <f t="shared" ca="1" si="2"/>
        <v>0</v>
      </c>
      <c r="S8" s="289">
        <f t="shared" ca="1" si="2"/>
        <v>0</v>
      </c>
      <c r="T8" s="289">
        <f t="shared" ca="1" si="2"/>
        <v>0</v>
      </c>
      <c r="U8" s="289">
        <f t="shared" ca="1" si="2"/>
        <v>0</v>
      </c>
      <c r="V8" s="289">
        <f t="shared" ca="1" si="2"/>
        <v>0</v>
      </c>
      <c r="W8" s="289">
        <f t="shared" ca="1" si="2"/>
        <v>0</v>
      </c>
      <c r="X8" s="289">
        <f t="shared" ca="1" si="2"/>
        <v>0</v>
      </c>
      <c r="Y8" s="289">
        <f t="shared" ca="1" si="2"/>
        <v>0</v>
      </c>
      <c r="Z8" s="289">
        <f t="shared" ca="1" si="2"/>
        <v>0</v>
      </c>
      <c r="AA8" s="289">
        <f t="shared" ca="1" si="2"/>
        <v>0</v>
      </c>
      <c r="AB8" s="289">
        <f t="shared" ca="1" si="2"/>
        <v>0</v>
      </c>
      <c r="AC8" s="289">
        <f t="shared" ca="1" si="2"/>
        <v>0</v>
      </c>
      <c r="AD8" s="289">
        <f t="shared" ca="1" si="2"/>
        <v>0</v>
      </c>
      <c r="AE8" s="289">
        <f t="shared" ca="1" si="2"/>
        <v>0</v>
      </c>
      <c r="AF8" s="289">
        <f t="shared" ca="1" si="2"/>
        <v>0</v>
      </c>
      <c r="AG8" s="289">
        <f t="shared" ca="1" si="2"/>
        <v>0</v>
      </c>
      <c r="AH8" s="289">
        <f t="shared" ca="1" si="2"/>
        <v>0</v>
      </c>
      <c r="AI8" s="289">
        <f t="shared" ca="1" si="2"/>
        <v>0</v>
      </c>
      <c r="AJ8" s="289">
        <f t="shared" ca="1" si="2"/>
        <v>0</v>
      </c>
      <c r="AK8" s="289">
        <f t="shared" ca="1" si="3"/>
        <v>0</v>
      </c>
      <c r="AL8" s="289">
        <f t="shared" ca="1" si="3"/>
        <v>0</v>
      </c>
      <c r="AM8" s="291"/>
      <c r="AN8" s="308">
        <f t="shared" ca="1" si="5"/>
        <v>0</v>
      </c>
    </row>
    <row r="9" spans="1:40" x14ac:dyDescent="0.35">
      <c r="A9" s="91" t="s">
        <v>8</v>
      </c>
      <c r="B9" s="91" t="s">
        <v>31</v>
      </c>
      <c r="C9" s="289">
        <f>IFERROR(VLOOKUP(B9,'1'!$C$3:$S$100,8,FALSE),"")</f>
        <v>153425</v>
      </c>
      <c r="D9" s="289">
        <f>IFERROR(VLOOKUP(B9,'2'!$C$3:$S$100,8,FALSE),"")</f>
        <v>154183</v>
      </c>
      <c r="E9" s="289">
        <f t="shared" ca="1" si="4"/>
        <v>154342</v>
      </c>
      <c r="F9" s="289">
        <f t="shared" ca="1" si="4"/>
        <v>154353</v>
      </c>
      <c r="G9" s="289">
        <f t="shared" ca="1" si="2"/>
        <v>155411</v>
      </c>
      <c r="H9" s="289">
        <f t="shared" ca="1" si="2"/>
        <v>156312</v>
      </c>
      <c r="I9" s="289">
        <f t="shared" ca="1" si="2"/>
        <v>157121</v>
      </c>
      <c r="J9" s="289">
        <f t="shared" ca="1" si="2"/>
        <v>163346</v>
      </c>
      <c r="K9" s="289">
        <f t="shared" ca="1" si="2"/>
        <v>160881</v>
      </c>
      <c r="L9" s="289">
        <f t="shared" ca="1" si="2"/>
        <v>158707</v>
      </c>
      <c r="M9" s="289">
        <f t="shared" ca="1" si="2"/>
        <v>161962</v>
      </c>
      <c r="N9" s="289">
        <f t="shared" ca="1" si="2"/>
        <v>156120</v>
      </c>
      <c r="O9" s="289">
        <f t="shared" ca="1" si="2"/>
        <v>154234</v>
      </c>
      <c r="P9" s="289">
        <f t="shared" ca="1" si="2"/>
        <v>159407</v>
      </c>
      <c r="Q9" s="289">
        <f t="shared" ca="1" si="2"/>
        <v>170304</v>
      </c>
      <c r="R9" s="289">
        <f t="shared" ca="1" si="2"/>
        <v>169683</v>
      </c>
      <c r="S9" s="289">
        <f t="shared" ca="1" si="2"/>
        <v>169845</v>
      </c>
      <c r="T9" s="289">
        <f t="shared" ca="1" si="2"/>
        <v>170135</v>
      </c>
      <c r="U9" s="289">
        <f t="shared" ca="1" si="2"/>
        <v>170536</v>
      </c>
      <c r="V9" s="289">
        <f t="shared" ca="1" si="2"/>
        <v>171001</v>
      </c>
      <c r="W9" s="289">
        <f t="shared" ca="1" si="2"/>
        <v>177001</v>
      </c>
      <c r="X9" s="289">
        <f t="shared" ca="1" si="2"/>
        <v>181869</v>
      </c>
      <c r="Y9" s="289">
        <f t="shared" ca="1" si="2"/>
        <v>184416</v>
      </c>
      <c r="Z9" s="289">
        <f t="shared" ca="1" si="2"/>
        <v>185763</v>
      </c>
      <c r="AA9" s="289">
        <f t="shared" ca="1" si="2"/>
        <v>199110</v>
      </c>
      <c r="AB9" s="289">
        <f t="shared" ca="1" si="2"/>
        <v>218582</v>
      </c>
      <c r="AC9" s="289">
        <f t="shared" ca="1" si="2"/>
        <v>222325</v>
      </c>
      <c r="AD9" s="289">
        <f t="shared" ca="1" si="2"/>
        <v>222890</v>
      </c>
      <c r="AE9" s="289">
        <f t="shared" ca="1" si="2"/>
        <v>226552</v>
      </c>
      <c r="AF9" s="289">
        <f t="shared" ca="1" si="2"/>
        <v>237766</v>
      </c>
      <c r="AG9" s="289">
        <f t="shared" ca="1" si="2"/>
        <v>246302</v>
      </c>
      <c r="AH9" s="289">
        <f t="shared" ca="1" si="2"/>
        <v>256683</v>
      </c>
      <c r="AI9" s="289">
        <f t="shared" ca="1" si="2"/>
        <v>265112</v>
      </c>
      <c r="AJ9" s="289">
        <f t="shared" ca="1" si="2"/>
        <v>274473</v>
      </c>
      <c r="AK9" s="289">
        <f t="shared" ca="1" si="3"/>
        <v>280912</v>
      </c>
      <c r="AL9" s="289">
        <f t="shared" ca="1" si="3"/>
        <v>282514</v>
      </c>
      <c r="AM9" s="291"/>
      <c r="AN9" s="308">
        <f t="shared" ca="1" si="5"/>
        <v>2.567816314871631E-3</v>
      </c>
    </row>
    <row r="10" spans="1:40" x14ac:dyDescent="0.35">
      <c r="A10" s="91" t="s">
        <v>8</v>
      </c>
      <c r="B10" s="91" t="s">
        <v>37</v>
      </c>
      <c r="C10" s="289">
        <f>IFERROR(VLOOKUP(B10,'1'!$C$3:$S$100,8,FALSE),"")</f>
        <v>71247</v>
      </c>
      <c r="D10" s="289">
        <f>IFERROR(VLOOKUP(B10,'2'!$C$3:$S$100,8,FALSE),"")</f>
        <v>72477</v>
      </c>
      <c r="E10" s="289">
        <f t="shared" ca="1" si="4"/>
        <v>74083</v>
      </c>
      <c r="F10" s="289">
        <f t="shared" ca="1" si="4"/>
        <v>74442</v>
      </c>
      <c r="G10" s="289">
        <f t="shared" ca="1" si="2"/>
        <v>76019</v>
      </c>
      <c r="H10" s="289">
        <f t="shared" ca="1" si="2"/>
        <v>77236</v>
      </c>
      <c r="I10" s="289">
        <f t="shared" ca="1" si="2"/>
        <v>78878</v>
      </c>
      <c r="J10" s="289">
        <f t="shared" ca="1" si="2"/>
        <v>80651</v>
      </c>
      <c r="K10" s="289">
        <f t="shared" ca="1" si="2"/>
        <v>83125</v>
      </c>
      <c r="L10" s="289">
        <f t="shared" ca="1" si="2"/>
        <v>72693</v>
      </c>
      <c r="M10" s="289">
        <f t="shared" ca="1" si="2"/>
        <v>74221</v>
      </c>
      <c r="N10" s="289">
        <f t="shared" ca="1" si="2"/>
        <v>75520</v>
      </c>
      <c r="O10" s="289">
        <f t="shared" ca="1" si="2"/>
        <v>77361</v>
      </c>
      <c r="P10" s="289">
        <f t="shared" ca="1" si="2"/>
        <v>79323</v>
      </c>
      <c r="Q10" s="289">
        <f t="shared" ca="1" si="2"/>
        <v>79819</v>
      </c>
      <c r="R10" s="289">
        <f t="shared" ca="1" si="2"/>
        <v>80989</v>
      </c>
      <c r="S10" s="289">
        <f t="shared" ca="1" si="2"/>
        <v>81323</v>
      </c>
      <c r="T10" s="289">
        <f t="shared" ca="1" si="2"/>
        <v>81061</v>
      </c>
      <c r="U10" s="289">
        <f t="shared" ca="1" si="2"/>
        <v>82790</v>
      </c>
      <c r="V10" s="289">
        <f t="shared" ca="1" si="2"/>
        <v>83757</v>
      </c>
      <c r="W10" s="289">
        <f t="shared" ca="1" si="2"/>
        <v>85030</v>
      </c>
      <c r="X10" s="289">
        <f t="shared" ca="1" si="2"/>
        <v>84075</v>
      </c>
      <c r="Y10" s="289">
        <f t="shared" ca="1" si="2"/>
        <v>84957</v>
      </c>
      <c r="Z10" s="289">
        <f t="shared" ca="1" si="2"/>
        <v>82183</v>
      </c>
      <c r="AA10" s="289">
        <f t="shared" ca="1" si="2"/>
        <v>82413</v>
      </c>
      <c r="AB10" s="289">
        <f t="shared" ca="1" si="2"/>
        <v>82641</v>
      </c>
      <c r="AC10" s="289">
        <f t="shared" ca="1" si="2"/>
        <v>83346</v>
      </c>
      <c r="AD10" s="289">
        <f t="shared" ca="1" si="2"/>
        <v>82752</v>
      </c>
      <c r="AE10" s="289">
        <f t="shared" ca="1" si="2"/>
        <v>79414</v>
      </c>
      <c r="AF10" s="289">
        <f t="shared" ca="1" si="2"/>
        <v>79101</v>
      </c>
      <c r="AG10" s="289">
        <f t="shared" ca="1" si="2"/>
        <v>79141</v>
      </c>
      <c r="AH10" s="289">
        <f t="shared" ca="1" si="2"/>
        <v>79002</v>
      </c>
      <c r="AI10" s="289">
        <f t="shared" ca="1" si="2"/>
        <v>60130</v>
      </c>
      <c r="AJ10" s="289">
        <f t="shared" ca="1" si="2"/>
        <v>64247</v>
      </c>
      <c r="AK10" s="289">
        <f t="shared" ca="1" si="3"/>
        <v>64120</v>
      </c>
      <c r="AL10" s="289">
        <f t="shared" ca="1" si="3"/>
        <v>65086</v>
      </c>
      <c r="AM10" s="291"/>
      <c r="AN10" s="308">
        <f t="shared" ca="1" si="5"/>
        <v>6.0105910155664735E-4</v>
      </c>
    </row>
    <row r="11" spans="1:40" x14ac:dyDescent="0.35">
      <c r="A11" s="91" t="s">
        <v>8</v>
      </c>
      <c r="B11" s="91" t="s">
        <v>50</v>
      </c>
      <c r="C11" s="289">
        <f>IFERROR(VLOOKUP(B11,'1'!$C$3:$S$100,8,FALSE),"")</f>
        <v>0</v>
      </c>
      <c r="D11" s="289">
        <f>IFERROR(VLOOKUP(B11,'2'!$C$3:$S$100,8,FALSE),"")</f>
        <v>0</v>
      </c>
      <c r="E11" s="289">
        <f t="shared" ca="1" si="4"/>
        <v>0</v>
      </c>
      <c r="F11" s="289">
        <f t="shared" ca="1" si="4"/>
        <v>0</v>
      </c>
      <c r="G11" s="289">
        <f t="shared" ca="1" si="2"/>
        <v>0</v>
      </c>
      <c r="H11" s="289">
        <f t="shared" ca="1" si="2"/>
        <v>0</v>
      </c>
      <c r="I11" s="289">
        <f t="shared" ca="1" si="2"/>
        <v>0</v>
      </c>
      <c r="J11" s="289">
        <f t="shared" ca="1" si="2"/>
        <v>0</v>
      </c>
      <c r="K11" s="289">
        <f t="shared" ca="1" si="2"/>
        <v>0</v>
      </c>
      <c r="L11" s="289">
        <f t="shared" ca="1" si="2"/>
        <v>0</v>
      </c>
      <c r="M11" s="289">
        <f t="shared" ca="1" si="2"/>
        <v>0</v>
      </c>
      <c r="N11" s="289">
        <f t="shared" ca="1" si="2"/>
        <v>0</v>
      </c>
      <c r="O11" s="289">
        <f t="shared" ca="1" si="2"/>
        <v>0</v>
      </c>
      <c r="P11" s="289">
        <f t="shared" ca="1" si="2"/>
        <v>0</v>
      </c>
      <c r="Q11" s="289">
        <f t="shared" ca="1" si="2"/>
        <v>0</v>
      </c>
      <c r="R11" s="289">
        <f t="shared" ca="1" si="2"/>
        <v>0</v>
      </c>
      <c r="S11" s="289">
        <f t="shared" ca="1" si="2"/>
        <v>0</v>
      </c>
      <c r="T11" s="289">
        <f t="shared" ca="1" si="2"/>
        <v>0</v>
      </c>
      <c r="U11" s="289">
        <f t="shared" ca="1" si="2"/>
        <v>0</v>
      </c>
      <c r="V11" s="289">
        <f t="shared" ca="1" si="2"/>
        <v>0</v>
      </c>
      <c r="W11" s="289">
        <f t="shared" ca="1" si="2"/>
        <v>0</v>
      </c>
      <c r="X11" s="289">
        <f t="shared" ca="1" si="2"/>
        <v>0</v>
      </c>
      <c r="Y11" s="289">
        <f t="shared" ca="1" si="2"/>
        <v>0</v>
      </c>
      <c r="Z11" s="289">
        <f t="shared" ca="1" si="2"/>
        <v>0</v>
      </c>
      <c r="AA11" s="289">
        <f t="shared" ca="1" si="2"/>
        <v>0</v>
      </c>
      <c r="AB11" s="289">
        <f t="shared" ca="1" si="2"/>
        <v>0</v>
      </c>
      <c r="AC11" s="289">
        <f t="shared" ca="1" si="2"/>
        <v>0</v>
      </c>
      <c r="AD11" s="289">
        <f t="shared" ca="1" si="2"/>
        <v>0</v>
      </c>
      <c r="AE11" s="289">
        <f t="shared" ca="1" si="2"/>
        <v>0</v>
      </c>
      <c r="AF11" s="289">
        <f t="shared" ca="1" si="2"/>
        <v>0</v>
      </c>
      <c r="AG11" s="289">
        <f t="shared" ca="1" si="2"/>
        <v>0</v>
      </c>
      <c r="AH11" s="289">
        <f t="shared" ca="1" si="2"/>
        <v>0</v>
      </c>
      <c r="AI11" s="289">
        <f t="shared" ca="1" si="2"/>
        <v>0</v>
      </c>
      <c r="AJ11" s="289">
        <f t="shared" ca="1" si="2"/>
        <v>0</v>
      </c>
      <c r="AK11" s="289">
        <f t="shared" ca="1" si="3"/>
        <v>0</v>
      </c>
      <c r="AL11" s="289">
        <f t="shared" ca="1" si="3"/>
        <v>0</v>
      </c>
      <c r="AM11" s="291"/>
      <c r="AN11" s="308">
        <f t="shared" ca="1" si="5"/>
        <v>0</v>
      </c>
    </row>
    <row r="12" spans="1:40" x14ac:dyDescent="0.35">
      <c r="A12" s="91" t="s">
        <v>8</v>
      </c>
      <c r="B12" s="91" t="s">
        <v>27</v>
      </c>
      <c r="C12" s="289">
        <f>IFERROR(VLOOKUP(B12,'1'!$C$3:$S$100,8,FALSE),"")</f>
        <v>324495</v>
      </c>
      <c r="D12" s="289">
        <f>IFERROR(VLOOKUP(B12,'2'!$C$3:$S$100,8,FALSE),"")</f>
        <v>326213</v>
      </c>
      <c r="E12" s="289">
        <f t="shared" ca="1" si="4"/>
        <v>327893</v>
      </c>
      <c r="F12" s="289">
        <f t="shared" ca="1" si="4"/>
        <v>328673</v>
      </c>
      <c r="G12" s="289">
        <f t="shared" ca="1" si="2"/>
        <v>329439</v>
      </c>
      <c r="H12" s="289">
        <f t="shared" ca="1" si="2"/>
        <v>330315</v>
      </c>
      <c r="I12" s="289">
        <f t="shared" ca="1" si="2"/>
        <v>334350</v>
      </c>
      <c r="J12" s="289">
        <f t="shared" ca="1" si="2"/>
        <v>339352</v>
      </c>
      <c r="K12" s="289">
        <f t="shared" ca="1" si="2"/>
        <v>346683</v>
      </c>
      <c r="L12" s="289">
        <f t="shared" ca="1" si="2"/>
        <v>344956</v>
      </c>
      <c r="M12" s="289">
        <f t="shared" ca="1" si="2"/>
        <v>311721</v>
      </c>
      <c r="N12" s="289">
        <f t="shared" ca="1" si="2"/>
        <v>317715</v>
      </c>
      <c r="O12" s="289">
        <f t="shared" ca="1" si="2"/>
        <v>324010</v>
      </c>
      <c r="P12" s="289">
        <f t="shared" ca="1" si="2"/>
        <v>330596</v>
      </c>
      <c r="Q12" s="289">
        <f t="shared" ca="1" si="2"/>
        <v>316860</v>
      </c>
      <c r="R12" s="289">
        <f t="shared" ca="1" si="2"/>
        <v>321688</v>
      </c>
      <c r="S12" s="289">
        <f t="shared" ca="1" si="2"/>
        <v>332584</v>
      </c>
      <c r="T12" s="289">
        <f t="shared" ca="1" si="2"/>
        <v>340119</v>
      </c>
      <c r="U12" s="289">
        <f t="shared" ca="1" si="2"/>
        <v>347985</v>
      </c>
      <c r="V12" s="289">
        <f t="shared" ref="V12:AL27" ca="1" si="6">IFERROR(VLOOKUP($B12,INDIRECT("'" &amp; V$2 &amp; "'!$C$3:$R$100"),8,FALSE),"")</f>
        <v>363946</v>
      </c>
      <c r="W12" s="289">
        <f t="shared" ca="1" si="6"/>
        <v>411313</v>
      </c>
      <c r="X12" s="289">
        <f t="shared" ca="1" si="6"/>
        <v>435619</v>
      </c>
      <c r="Y12" s="289">
        <f t="shared" ca="1" si="6"/>
        <v>467584</v>
      </c>
      <c r="Z12" s="289">
        <f t="shared" ca="1" si="6"/>
        <v>508439</v>
      </c>
      <c r="AA12" s="289">
        <f t="shared" ca="1" si="6"/>
        <v>532834</v>
      </c>
      <c r="AB12" s="289">
        <f t="shared" ca="1" si="6"/>
        <v>531098</v>
      </c>
      <c r="AC12" s="289">
        <f t="shared" ca="1" si="6"/>
        <v>523489</v>
      </c>
      <c r="AD12" s="289">
        <f t="shared" ca="1" si="6"/>
        <v>529200</v>
      </c>
      <c r="AE12" s="289">
        <f t="shared" ca="1" si="6"/>
        <v>532295</v>
      </c>
      <c r="AF12" s="289">
        <f t="shared" ca="1" si="6"/>
        <v>524180</v>
      </c>
      <c r="AG12" s="289">
        <f t="shared" ca="1" si="6"/>
        <v>529008</v>
      </c>
      <c r="AH12" s="289">
        <f t="shared" ca="1" si="6"/>
        <v>532414</v>
      </c>
      <c r="AI12" s="289">
        <f t="shared" ca="1" si="6"/>
        <v>541418</v>
      </c>
      <c r="AJ12" s="289">
        <f t="shared" ca="1" si="6"/>
        <v>550487</v>
      </c>
      <c r="AK12" s="289">
        <f t="shared" ca="1" si="6"/>
        <v>564186</v>
      </c>
      <c r="AL12" s="289">
        <f t="shared" ca="1" si="6"/>
        <v>574560</v>
      </c>
      <c r="AM12" s="291"/>
      <c r="AN12" s="308">
        <f t="shared" ca="1" si="5"/>
        <v>5.1500493663301653E-3</v>
      </c>
    </row>
    <row r="13" spans="1:40" x14ac:dyDescent="0.35">
      <c r="A13" s="91" t="s">
        <v>8</v>
      </c>
      <c r="B13" s="91" t="s">
        <v>9</v>
      </c>
      <c r="C13" s="289">
        <f>IFERROR(VLOOKUP(B13,'1'!$C$3:$S$100,8,FALSE),"")</f>
        <v>13312608</v>
      </c>
      <c r="D13" s="289">
        <f>IFERROR(VLOOKUP(B13,'2'!$C$3:$S$100,8,FALSE),"")</f>
        <v>13521728</v>
      </c>
      <c r="E13" s="289">
        <f t="shared" ca="1" si="4"/>
        <v>13766861</v>
      </c>
      <c r="F13" s="289">
        <f t="shared" ca="1" si="4"/>
        <v>13946540</v>
      </c>
      <c r="G13" s="289">
        <f t="shared" ca="1" si="4"/>
        <v>14148758</v>
      </c>
      <c r="H13" s="289">
        <f t="shared" ca="1" si="4"/>
        <v>14315734</v>
      </c>
      <c r="I13" s="289">
        <f t="shared" ca="1" si="4"/>
        <v>14534667</v>
      </c>
      <c r="J13" s="289">
        <f t="shared" ca="1" si="4"/>
        <v>14830926</v>
      </c>
      <c r="K13" s="289">
        <f t="shared" ca="1" si="4"/>
        <v>14828035</v>
      </c>
      <c r="L13" s="289">
        <f t="shared" ca="1" si="4"/>
        <v>15167195</v>
      </c>
      <c r="M13" s="289">
        <f t="shared" ca="1" si="4"/>
        <v>15555633</v>
      </c>
      <c r="N13" s="289">
        <f t="shared" ca="1" si="4"/>
        <v>15883906</v>
      </c>
      <c r="O13" s="289">
        <f t="shared" ca="1" si="4"/>
        <v>16210142</v>
      </c>
      <c r="P13" s="289">
        <f t="shared" ca="1" si="4"/>
        <v>16505981</v>
      </c>
      <c r="Q13" s="289">
        <f t="shared" ca="1" si="4"/>
        <v>16762444</v>
      </c>
      <c r="R13" s="289">
        <f t="shared" ca="1" si="4"/>
        <v>16856916</v>
      </c>
      <c r="S13" s="289">
        <f t="shared" ca="1" si="4"/>
        <v>17138124</v>
      </c>
      <c r="T13" s="289">
        <f t="shared" ca="1" si="4"/>
        <v>17343335</v>
      </c>
      <c r="U13" s="289">
        <f t="shared" ref="U13:AJ30" ca="1" si="7">IFERROR(VLOOKUP($B13,INDIRECT("'" &amp; U$2 &amp; "'!$C$3:$R$100"),8,FALSE),"")</f>
        <v>17550747</v>
      </c>
      <c r="V13" s="289">
        <f t="shared" ca="1" si="7"/>
        <v>17779055</v>
      </c>
      <c r="W13" s="289">
        <f t="shared" ca="1" si="7"/>
        <v>17873839</v>
      </c>
      <c r="X13" s="289">
        <f t="shared" ca="1" si="7"/>
        <v>18067139</v>
      </c>
      <c r="Y13" s="289">
        <f t="shared" ca="1" si="7"/>
        <v>18251184</v>
      </c>
      <c r="Z13" s="289">
        <f t="shared" ca="1" si="7"/>
        <v>18476875</v>
      </c>
      <c r="AA13" s="289">
        <f t="shared" ca="1" si="7"/>
        <v>18605888</v>
      </c>
      <c r="AB13" s="289">
        <f t="shared" ca="1" si="7"/>
        <v>18751636</v>
      </c>
      <c r="AC13" s="289">
        <f t="shared" ca="1" si="7"/>
        <v>18889005</v>
      </c>
      <c r="AD13" s="289">
        <f t="shared" ca="1" si="7"/>
        <v>19003597</v>
      </c>
      <c r="AE13" s="289">
        <f t="shared" ca="1" si="7"/>
        <v>19117365</v>
      </c>
      <c r="AF13" s="289">
        <f t="shared" ca="1" si="7"/>
        <v>19238868</v>
      </c>
      <c r="AG13" s="289">
        <f t="shared" ca="1" si="7"/>
        <v>19336986</v>
      </c>
      <c r="AH13" s="289">
        <f t="shared" ca="1" si="7"/>
        <v>19447459</v>
      </c>
      <c r="AI13" s="289">
        <f t="shared" ca="1" si="7"/>
        <v>19586884</v>
      </c>
      <c r="AJ13" s="289">
        <f t="shared" ca="1" si="7"/>
        <v>19807149</v>
      </c>
      <c r="AK13" s="289">
        <f t="shared" ca="1" si="6"/>
        <v>20038207</v>
      </c>
      <c r="AL13" s="289">
        <f t="shared" ca="1" si="6"/>
        <v>20246942</v>
      </c>
      <c r="AM13" s="291"/>
      <c r="AN13" s="308">
        <f t="shared" ca="1" si="5"/>
        <v>0.1853046396304675</v>
      </c>
    </row>
    <row r="14" spans="1:40" x14ac:dyDescent="0.35">
      <c r="A14" s="91" t="s">
        <v>8</v>
      </c>
      <c r="B14" s="91" t="s">
        <v>51</v>
      </c>
      <c r="C14" s="289">
        <f>IFERROR(VLOOKUP(B14,'1'!$C$3:$S$100,8,FALSE),"")</f>
        <v>0</v>
      </c>
      <c r="D14" s="289">
        <f>IFERROR(VLOOKUP(B14,'2'!$C$3:$S$100,8,FALSE),"")</f>
        <v>0</v>
      </c>
      <c r="E14" s="289">
        <f t="shared" ca="1" si="4"/>
        <v>0</v>
      </c>
      <c r="F14" s="289">
        <f t="shared" ca="1" si="4"/>
        <v>0</v>
      </c>
      <c r="G14" s="289">
        <f t="shared" ca="1" si="4"/>
        <v>0</v>
      </c>
      <c r="H14" s="289">
        <f t="shared" ca="1" si="4"/>
        <v>0</v>
      </c>
      <c r="I14" s="289">
        <f t="shared" ca="1" si="4"/>
        <v>0</v>
      </c>
      <c r="J14" s="289">
        <f t="shared" ca="1" si="4"/>
        <v>0</v>
      </c>
      <c r="K14" s="289">
        <f t="shared" ca="1" si="4"/>
        <v>0</v>
      </c>
      <c r="L14" s="289">
        <f t="shared" ca="1" si="4"/>
        <v>0</v>
      </c>
      <c r="M14" s="289">
        <f t="shared" ca="1" si="4"/>
        <v>0</v>
      </c>
      <c r="N14" s="289">
        <f t="shared" ca="1" si="4"/>
        <v>0</v>
      </c>
      <c r="O14" s="289">
        <f t="shared" ca="1" si="4"/>
        <v>0</v>
      </c>
      <c r="P14" s="289">
        <f t="shared" ca="1" si="4"/>
        <v>0</v>
      </c>
      <c r="Q14" s="289">
        <f t="shared" ca="1" si="4"/>
        <v>0</v>
      </c>
      <c r="R14" s="289">
        <f t="shared" ca="1" si="4"/>
        <v>0</v>
      </c>
      <c r="S14" s="289">
        <f t="shared" ca="1" si="4"/>
        <v>0</v>
      </c>
      <c r="T14" s="289">
        <f t="shared" ca="1" si="4"/>
        <v>0</v>
      </c>
      <c r="U14" s="289">
        <f t="shared" ca="1" si="7"/>
        <v>0</v>
      </c>
      <c r="V14" s="289">
        <f t="shared" ca="1" si="7"/>
        <v>0</v>
      </c>
      <c r="W14" s="289">
        <f t="shared" ca="1" si="7"/>
        <v>0</v>
      </c>
      <c r="X14" s="289">
        <f t="shared" ca="1" si="7"/>
        <v>0</v>
      </c>
      <c r="Y14" s="289">
        <f t="shared" ca="1" si="7"/>
        <v>0</v>
      </c>
      <c r="Z14" s="289">
        <f t="shared" ca="1" si="7"/>
        <v>0</v>
      </c>
      <c r="AA14" s="289">
        <f t="shared" ca="1" si="7"/>
        <v>0</v>
      </c>
      <c r="AB14" s="289">
        <f t="shared" ca="1" si="7"/>
        <v>0</v>
      </c>
      <c r="AC14" s="289">
        <f t="shared" ca="1" si="7"/>
        <v>0</v>
      </c>
      <c r="AD14" s="289">
        <f t="shared" ca="1" si="7"/>
        <v>0</v>
      </c>
      <c r="AE14" s="289">
        <f t="shared" ca="1" si="7"/>
        <v>0</v>
      </c>
      <c r="AF14" s="289">
        <f t="shared" ca="1" si="7"/>
        <v>0</v>
      </c>
      <c r="AG14" s="289">
        <f t="shared" ca="1" si="7"/>
        <v>0</v>
      </c>
      <c r="AH14" s="289">
        <f t="shared" ca="1" si="7"/>
        <v>0</v>
      </c>
      <c r="AI14" s="289">
        <f t="shared" ca="1" si="7"/>
        <v>0</v>
      </c>
      <c r="AJ14" s="289">
        <f t="shared" ca="1" si="7"/>
        <v>0</v>
      </c>
      <c r="AK14" s="289">
        <f t="shared" ca="1" si="6"/>
        <v>0</v>
      </c>
      <c r="AL14" s="289">
        <f t="shared" ca="1" si="6"/>
        <v>0</v>
      </c>
      <c r="AM14" s="291"/>
      <c r="AN14" s="308">
        <f t="shared" ca="1" si="5"/>
        <v>0</v>
      </c>
    </row>
    <row r="15" spans="1:40" x14ac:dyDescent="0.35">
      <c r="A15" s="91" t="s">
        <v>8</v>
      </c>
      <c r="B15" s="91" t="s">
        <v>28</v>
      </c>
      <c r="C15" s="289">
        <f>IFERROR(VLOOKUP(B15,'1'!$C$3:$S$100,8,FALSE),"")</f>
        <v>531131</v>
      </c>
      <c r="D15" s="289">
        <f>IFERROR(VLOOKUP(B15,'2'!$C$3:$S$100,8,FALSE),"")</f>
        <v>536753</v>
      </c>
      <c r="E15" s="289">
        <f t="shared" ca="1" si="4"/>
        <v>538325</v>
      </c>
      <c r="F15" s="289">
        <f t="shared" ca="1" si="4"/>
        <v>540048</v>
      </c>
      <c r="G15" s="289">
        <f t="shared" ca="1" si="4"/>
        <v>545740</v>
      </c>
      <c r="H15" s="289">
        <f t="shared" ca="1" si="4"/>
        <v>552143</v>
      </c>
      <c r="I15" s="289">
        <f t="shared" ca="1" si="4"/>
        <v>560409</v>
      </c>
      <c r="J15" s="289">
        <f t="shared" ca="1" si="4"/>
        <v>563047</v>
      </c>
      <c r="K15" s="289">
        <f t="shared" ca="1" si="4"/>
        <v>555212</v>
      </c>
      <c r="L15" s="289">
        <f t="shared" ca="1" si="4"/>
        <v>546486</v>
      </c>
      <c r="M15" s="289">
        <f t="shared" ca="1" si="4"/>
        <v>554993</v>
      </c>
      <c r="N15" s="289">
        <f t="shared" ca="1" si="4"/>
        <v>575846</v>
      </c>
      <c r="O15" s="289">
        <f t="shared" ca="1" si="4"/>
        <v>601682</v>
      </c>
      <c r="P15" s="289">
        <f t="shared" ca="1" si="4"/>
        <v>633323</v>
      </c>
      <c r="Q15" s="289">
        <f t="shared" ca="1" si="4"/>
        <v>645447</v>
      </c>
      <c r="R15" s="289">
        <f t="shared" ca="1" si="4"/>
        <v>651443</v>
      </c>
      <c r="S15" s="289">
        <f t="shared" ca="1" si="4"/>
        <v>673530</v>
      </c>
      <c r="T15" s="289">
        <f t="shared" ca="1" si="4"/>
        <v>671751</v>
      </c>
      <c r="U15" s="289">
        <f t="shared" ca="1" si="7"/>
        <v>651577</v>
      </c>
      <c r="V15" s="289">
        <f t="shared" ca="1" si="7"/>
        <v>699897</v>
      </c>
      <c r="W15" s="289">
        <f t="shared" ca="1" si="7"/>
        <v>727780</v>
      </c>
      <c r="X15" s="289">
        <f t="shared" ca="1" si="7"/>
        <v>772992</v>
      </c>
      <c r="Y15" s="289">
        <f t="shared" ca="1" si="7"/>
        <v>791750</v>
      </c>
      <c r="Z15" s="289">
        <f t="shared" ca="1" si="7"/>
        <v>809315</v>
      </c>
      <c r="AA15" s="289">
        <f t="shared" ca="1" si="7"/>
        <v>804755</v>
      </c>
      <c r="AB15" s="289">
        <f t="shared" ca="1" si="7"/>
        <v>798551</v>
      </c>
      <c r="AC15" s="289">
        <f t="shared" ca="1" si="7"/>
        <v>805836</v>
      </c>
      <c r="AD15" s="289">
        <f t="shared" ca="1" si="7"/>
        <v>789716</v>
      </c>
      <c r="AE15" s="289">
        <f t="shared" ca="1" si="7"/>
        <v>783921</v>
      </c>
      <c r="AF15" s="289">
        <f t="shared" ca="1" si="7"/>
        <v>776887</v>
      </c>
      <c r="AG15" s="289">
        <f t="shared" ca="1" si="7"/>
        <v>767959</v>
      </c>
      <c r="AH15" s="289">
        <f t="shared" ca="1" si="7"/>
        <v>758275</v>
      </c>
      <c r="AI15" s="289">
        <f t="shared" ca="1" si="7"/>
        <v>746358</v>
      </c>
      <c r="AJ15" s="289">
        <f t="shared" ca="1" si="7"/>
        <v>735926</v>
      </c>
      <c r="AK15" s="289">
        <f t="shared" ca="1" si="6"/>
        <v>599568</v>
      </c>
      <c r="AL15" s="289">
        <f t="shared" ca="1" si="6"/>
        <v>551230</v>
      </c>
      <c r="AM15" s="291"/>
      <c r="AN15" s="308">
        <f t="shared" ca="1" si="5"/>
        <v>6.8849132313131703E-3</v>
      </c>
    </row>
    <row r="16" spans="1:40" x14ac:dyDescent="0.35">
      <c r="A16" s="91" t="s">
        <v>6</v>
      </c>
      <c r="B16" s="91" t="s">
        <v>11</v>
      </c>
      <c r="C16" s="289">
        <f>IFERROR(VLOOKUP(B16,'1'!$C$3:$S$100,8,FALSE),"")</f>
        <v>8353076</v>
      </c>
      <c r="D16" s="289">
        <f>IFERROR(VLOOKUP(B16,'2'!$C$3:$S$100,8,FALSE),"")</f>
        <v>8600863</v>
      </c>
      <c r="E16" s="289">
        <f t="shared" ca="1" si="4"/>
        <v>9034829</v>
      </c>
      <c r="F16" s="289">
        <f t="shared" ca="1" si="4"/>
        <v>9261251</v>
      </c>
      <c r="G16" s="289">
        <f t="shared" ca="1" si="4"/>
        <v>9475786</v>
      </c>
      <c r="H16" s="289">
        <f t="shared" ca="1" si="4"/>
        <v>9704719</v>
      </c>
      <c r="I16" s="289">
        <f t="shared" ca="1" si="4"/>
        <v>9932333</v>
      </c>
      <c r="J16" s="289">
        <f t="shared" ca="1" si="4"/>
        <v>8879353</v>
      </c>
      <c r="K16" s="289">
        <f t="shared" ca="1" si="4"/>
        <v>8824819</v>
      </c>
      <c r="L16" s="289">
        <f t="shared" ca="1" si="4"/>
        <v>9086186</v>
      </c>
      <c r="M16" s="289">
        <f t="shared" ca="1" si="4"/>
        <v>9294011</v>
      </c>
      <c r="N16" s="289">
        <f t="shared" ca="1" si="4"/>
        <v>9443017</v>
      </c>
      <c r="O16" s="289">
        <f t="shared" ca="1" si="4"/>
        <v>9585255</v>
      </c>
      <c r="P16" s="289">
        <f t="shared" ca="1" si="4"/>
        <v>9785800</v>
      </c>
      <c r="Q16" s="289">
        <f t="shared" ca="1" si="4"/>
        <v>12127172</v>
      </c>
      <c r="R16" s="289">
        <f t="shared" ca="1" si="4"/>
        <v>12271981</v>
      </c>
      <c r="S16" s="289">
        <f t="shared" ca="1" si="4"/>
        <v>12468704</v>
      </c>
      <c r="T16" s="289">
        <f t="shared" ca="1" si="4"/>
        <v>12509723</v>
      </c>
      <c r="U16" s="289">
        <f t="shared" ca="1" si="7"/>
        <v>12739961</v>
      </c>
      <c r="V16" s="289">
        <f t="shared" ca="1" si="7"/>
        <v>12959431</v>
      </c>
      <c r="W16" s="289">
        <f t="shared" ca="1" si="7"/>
        <v>13145726</v>
      </c>
      <c r="X16" s="289">
        <f t="shared" ca="1" si="7"/>
        <v>13293075</v>
      </c>
      <c r="Y16" s="289">
        <f t="shared" ca="1" si="7"/>
        <v>13437470</v>
      </c>
      <c r="Z16" s="289">
        <f t="shared" ca="1" si="7"/>
        <v>13584295</v>
      </c>
      <c r="AA16" s="289">
        <f t="shared" ca="1" si="7"/>
        <v>13753510</v>
      </c>
      <c r="AB16" s="289">
        <f t="shared" ca="1" si="7"/>
        <v>13909552</v>
      </c>
      <c r="AC16" s="289">
        <f t="shared" ca="1" si="7"/>
        <v>14211482</v>
      </c>
      <c r="AD16" s="289">
        <f t="shared" ca="1" si="7"/>
        <v>14223475</v>
      </c>
      <c r="AE16" s="289">
        <f t="shared" ca="1" si="7"/>
        <v>14340543</v>
      </c>
      <c r="AF16" s="289">
        <f t="shared" ca="1" si="7"/>
        <v>14457746</v>
      </c>
      <c r="AG16" s="289">
        <f t="shared" ca="1" si="7"/>
        <v>14612080</v>
      </c>
      <c r="AH16" s="289">
        <f t="shared" ca="1" si="7"/>
        <v>14739214</v>
      </c>
      <c r="AI16" s="289">
        <f t="shared" ca="1" si="7"/>
        <v>14792226</v>
      </c>
      <c r="AJ16" s="289">
        <f t="shared" ca="1" si="7"/>
        <v>14771653</v>
      </c>
      <c r="AK16" s="289">
        <f t="shared" ca="1" si="6"/>
        <v>14731919</v>
      </c>
      <c r="AL16" s="289">
        <f t="shared" ca="1" si="6"/>
        <v>14796963</v>
      </c>
      <c r="AM16" s="291"/>
      <c r="AN16" s="308">
        <f t="shared" ca="1" si="5"/>
        <v>0.13819534734207908</v>
      </c>
    </row>
    <row r="17" spans="1:40" x14ac:dyDescent="0.35">
      <c r="A17" s="91" t="s">
        <v>6</v>
      </c>
      <c r="B17" s="91" t="s">
        <v>52</v>
      </c>
      <c r="C17" s="289">
        <f>IFERROR(VLOOKUP(B17,'1'!$C$3:$S$100,8,FALSE),"")</f>
        <v>0</v>
      </c>
      <c r="D17" s="289">
        <f>IFERROR(VLOOKUP(B17,'2'!$C$3:$S$100,8,FALSE),"")</f>
        <v>0</v>
      </c>
      <c r="E17" s="289">
        <f t="shared" ca="1" si="4"/>
        <v>0</v>
      </c>
      <c r="F17" s="289">
        <f t="shared" ca="1" si="4"/>
        <v>0</v>
      </c>
      <c r="G17" s="289">
        <f t="shared" ca="1" si="4"/>
        <v>0</v>
      </c>
      <c r="H17" s="289">
        <f t="shared" ca="1" si="4"/>
        <v>0</v>
      </c>
      <c r="I17" s="289">
        <f t="shared" ca="1" si="4"/>
        <v>0</v>
      </c>
      <c r="J17" s="289">
        <f t="shared" ca="1" si="4"/>
        <v>0</v>
      </c>
      <c r="K17" s="289">
        <f t="shared" ca="1" si="4"/>
        <v>0</v>
      </c>
      <c r="L17" s="289">
        <f t="shared" ca="1" si="4"/>
        <v>0</v>
      </c>
      <c r="M17" s="289">
        <f t="shared" ca="1" si="4"/>
        <v>0</v>
      </c>
      <c r="N17" s="289">
        <f t="shared" ca="1" si="4"/>
        <v>0</v>
      </c>
      <c r="O17" s="289">
        <f t="shared" ca="1" si="4"/>
        <v>0</v>
      </c>
      <c r="P17" s="289">
        <f t="shared" ca="1" si="4"/>
        <v>0</v>
      </c>
      <c r="Q17" s="289">
        <f t="shared" ca="1" si="4"/>
        <v>0</v>
      </c>
      <c r="R17" s="289">
        <f t="shared" ca="1" si="4"/>
        <v>0</v>
      </c>
      <c r="S17" s="289">
        <f t="shared" ca="1" si="4"/>
        <v>0</v>
      </c>
      <c r="T17" s="289">
        <f t="shared" ca="1" si="4"/>
        <v>0</v>
      </c>
      <c r="U17" s="289">
        <f t="shared" ca="1" si="7"/>
        <v>0</v>
      </c>
      <c r="V17" s="289">
        <f t="shared" ca="1" si="7"/>
        <v>0</v>
      </c>
      <c r="W17" s="289">
        <f t="shared" ca="1" si="7"/>
        <v>0</v>
      </c>
      <c r="X17" s="289">
        <f t="shared" ca="1" si="7"/>
        <v>0</v>
      </c>
      <c r="Y17" s="289">
        <f t="shared" ca="1" si="7"/>
        <v>0</v>
      </c>
      <c r="Z17" s="289">
        <f t="shared" ca="1" si="7"/>
        <v>0</v>
      </c>
      <c r="AA17" s="289">
        <f t="shared" ca="1" si="7"/>
        <v>0</v>
      </c>
      <c r="AB17" s="289">
        <f t="shared" ca="1" si="7"/>
        <v>0</v>
      </c>
      <c r="AC17" s="289">
        <f t="shared" ca="1" si="7"/>
        <v>21</v>
      </c>
      <c r="AD17" s="289">
        <f t="shared" ca="1" si="7"/>
        <v>27</v>
      </c>
      <c r="AE17" s="289">
        <f t="shared" ca="1" si="7"/>
        <v>0</v>
      </c>
      <c r="AF17" s="289">
        <f t="shared" ca="1" si="7"/>
        <v>0</v>
      </c>
      <c r="AG17" s="289">
        <f t="shared" ca="1" si="7"/>
        <v>0</v>
      </c>
      <c r="AH17" s="289">
        <f t="shared" ca="1" si="7"/>
        <v>0</v>
      </c>
      <c r="AI17" s="289">
        <f t="shared" ca="1" si="7"/>
        <v>0</v>
      </c>
      <c r="AJ17" s="289">
        <f t="shared" ca="1" si="7"/>
        <v>0</v>
      </c>
      <c r="AK17" s="289">
        <f t="shared" ca="1" si="6"/>
        <v>0</v>
      </c>
      <c r="AL17" s="289">
        <f t="shared" ca="1" si="6"/>
        <v>0</v>
      </c>
      <c r="AM17" s="291"/>
      <c r="AN17" s="308">
        <f t="shared" ca="1" si="5"/>
        <v>0</v>
      </c>
    </row>
    <row r="18" spans="1:40" x14ac:dyDescent="0.35">
      <c r="A18" s="91" t="s">
        <v>6</v>
      </c>
      <c r="B18" s="91" t="s">
        <v>41</v>
      </c>
      <c r="C18" s="289">
        <f>IFERROR(VLOOKUP(B18,'1'!$C$3:$S$100,8,FALSE),"")</f>
        <v>1906</v>
      </c>
      <c r="D18" s="289">
        <f>IFERROR(VLOOKUP(B18,'2'!$C$3:$S$100,8,FALSE),"")</f>
        <v>1865</v>
      </c>
      <c r="E18" s="289">
        <f t="shared" ca="1" si="4"/>
        <v>1834</v>
      </c>
      <c r="F18" s="289">
        <f t="shared" ca="1" si="4"/>
        <v>1790</v>
      </c>
      <c r="G18" s="289">
        <f t="shared" ca="1" si="4"/>
        <v>1747</v>
      </c>
      <c r="H18" s="289">
        <f t="shared" ca="1" si="4"/>
        <v>1725</v>
      </c>
      <c r="I18" s="289">
        <f t="shared" ca="1" si="4"/>
        <v>1671</v>
      </c>
      <c r="J18" s="289">
        <f t="shared" ca="1" si="4"/>
        <v>1644</v>
      </c>
      <c r="K18" s="289">
        <f t="shared" ca="1" si="4"/>
        <v>1618</v>
      </c>
      <c r="L18" s="289">
        <f t="shared" ca="1" si="4"/>
        <v>1767</v>
      </c>
      <c r="M18" s="289">
        <f t="shared" ca="1" si="4"/>
        <v>1942</v>
      </c>
      <c r="N18" s="289">
        <f t="shared" ca="1" si="4"/>
        <v>2588</v>
      </c>
      <c r="O18" s="289">
        <f t="shared" ca="1" si="4"/>
        <v>4199</v>
      </c>
      <c r="P18" s="289">
        <f t="shared" ca="1" si="4"/>
        <v>4602</v>
      </c>
      <c r="Q18" s="289">
        <f t="shared" ca="1" si="4"/>
        <v>6059</v>
      </c>
      <c r="R18" s="289">
        <f t="shared" ca="1" si="4"/>
        <v>6793</v>
      </c>
      <c r="S18" s="289">
        <f t="shared" ca="1" si="4"/>
        <v>7950</v>
      </c>
      <c r="T18" s="289">
        <f t="shared" ca="1" si="4"/>
        <v>9768</v>
      </c>
      <c r="U18" s="289">
        <f t="shared" ca="1" si="7"/>
        <v>13026</v>
      </c>
      <c r="V18" s="289">
        <f t="shared" ca="1" si="7"/>
        <v>15718</v>
      </c>
      <c r="W18" s="289">
        <f t="shared" ca="1" si="7"/>
        <v>18052</v>
      </c>
      <c r="X18" s="289">
        <f t="shared" ca="1" si="7"/>
        <v>19382</v>
      </c>
      <c r="Y18" s="289">
        <f t="shared" ca="1" si="7"/>
        <v>25519</v>
      </c>
      <c r="Z18" s="289">
        <f t="shared" ca="1" si="7"/>
        <v>27050</v>
      </c>
      <c r="AA18" s="289">
        <f t="shared" ca="1" si="7"/>
        <v>27814</v>
      </c>
      <c r="AB18" s="289">
        <f t="shared" ca="1" si="7"/>
        <v>28379</v>
      </c>
      <c r="AC18" s="289">
        <f t="shared" ca="1" si="7"/>
        <v>27876</v>
      </c>
      <c r="AD18" s="289">
        <f t="shared" ca="1" si="7"/>
        <v>27964</v>
      </c>
      <c r="AE18" s="289">
        <f t="shared" ca="1" si="7"/>
        <v>28055</v>
      </c>
      <c r="AF18" s="289">
        <f t="shared" ca="1" si="7"/>
        <v>27579</v>
      </c>
      <c r="AG18" s="289">
        <f t="shared" ca="1" si="7"/>
        <v>27572</v>
      </c>
      <c r="AH18" s="289">
        <f t="shared" ca="1" si="7"/>
        <v>27238</v>
      </c>
      <c r="AI18" s="289">
        <f t="shared" ca="1" si="7"/>
        <v>25729</v>
      </c>
      <c r="AJ18" s="289">
        <f t="shared" ca="1" si="7"/>
        <v>26716</v>
      </c>
      <c r="AK18" s="289">
        <f t="shared" ca="1" si="6"/>
        <v>28021</v>
      </c>
      <c r="AL18" s="289">
        <f t="shared" ca="1" si="6"/>
        <v>26844</v>
      </c>
      <c r="AM18" s="291"/>
      <c r="AN18" s="308">
        <f t="shared" ca="1" si="5"/>
        <v>2.4993999653193756E-4</v>
      </c>
    </row>
    <row r="19" spans="1:40" x14ac:dyDescent="0.35">
      <c r="A19" s="91" t="s">
        <v>6</v>
      </c>
      <c r="B19" s="91" t="s">
        <v>33</v>
      </c>
      <c r="C19" s="289">
        <f>IFERROR(VLOOKUP(B19,'1'!$C$3:$S$100,8,FALSE),"")</f>
        <v>0</v>
      </c>
      <c r="D19" s="289">
        <f>IFERROR(VLOOKUP(B19,'2'!$C$3:$S$100,8,FALSE),"")</f>
        <v>0</v>
      </c>
      <c r="E19" s="289">
        <f t="shared" ca="1" si="4"/>
        <v>0</v>
      </c>
      <c r="F19" s="289" t="str">
        <f t="shared" ca="1" si="4"/>
        <v/>
      </c>
      <c r="G19" s="289">
        <f t="shared" ca="1" si="4"/>
        <v>0</v>
      </c>
      <c r="H19" s="289">
        <f t="shared" ca="1" si="4"/>
        <v>0</v>
      </c>
      <c r="I19" s="289">
        <f t="shared" ca="1" si="4"/>
        <v>0</v>
      </c>
      <c r="J19" s="289">
        <f t="shared" ca="1" si="4"/>
        <v>0</v>
      </c>
      <c r="K19" s="289">
        <f t="shared" ca="1" si="4"/>
        <v>0</v>
      </c>
      <c r="L19" s="289">
        <f t="shared" ca="1" si="4"/>
        <v>0</v>
      </c>
      <c r="M19" s="289">
        <f t="shared" ca="1" si="4"/>
        <v>0</v>
      </c>
      <c r="N19" s="289">
        <f t="shared" ca="1" si="4"/>
        <v>158</v>
      </c>
      <c r="O19" s="289">
        <f t="shared" ca="1" si="4"/>
        <v>1400</v>
      </c>
      <c r="P19" s="289">
        <f t="shared" ca="1" si="4"/>
        <v>3421</v>
      </c>
      <c r="Q19" s="289">
        <f t="shared" ca="1" si="4"/>
        <v>6460</v>
      </c>
      <c r="R19" s="289">
        <f t="shared" ca="1" si="4"/>
        <v>10354</v>
      </c>
      <c r="S19" s="289">
        <f t="shared" ca="1" si="4"/>
        <v>15821</v>
      </c>
      <c r="T19" s="289">
        <f t="shared" ca="1" si="4"/>
        <v>21721</v>
      </c>
      <c r="U19" s="289">
        <f t="shared" ca="1" si="7"/>
        <v>28136</v>
      </c>
      <c r="V19" s="289">
        <f t="shared" ca="1" si="7"/>
        <v>34806</v>
      </c>
      <c r="W19" s="289">
        <f t="shared" ca="1" si="7"/>
        <v>38831</v>
      </c>
      <c r="X19" s="289">
        <f t="shared" ca="1" si="7"/>
        <v>43632</v>
      </c>
      <c r="Y19" s="289">
        <f t="shared" ca="1" si="7"/>
        <v>48585</v>
      </c>
      <c r="Z19" s="289">
        <f t="shared" ca="1" si="7"/>
        <v>57482</v>
      </c>
      <c r="AA19" s="289">
        <f t="shared" ca="1" si="7"/>
        <v>65439</v>
      </c>
      <c r="AB19" s="289">
        <f t="shared" ca="1" si="7"/>
        <v>75992</v>
      </c>
      <c r="AC19" s="289">
        <f t="shared" ca="1" si="7"/>
        <v>83114</v>
      </c>
      <c r="AD19" s="289">
        <f t="shared" ca="1" si="7"/>
        <v>90439</v>
      </c>
      <c r="AE19" s="289">
        <f t="shared" ca="1" si="7"/>
        <v>104120</v>
      </c>
      <c r="AF19" s="289">
        <f t="shared" ca="1" si="7"/>
        <v>110860</v>
      </c>
      <c r="AG19" s="289">
        <f t="shared" ca="1" si="7"/>
        <v>118639</v>
      </c>
      <c r="AH19" s="289">
        <f t="shared" ca="1" si="7"/>
        <v>127534</v>
      </c>
      <c r="AI19" s="289">
        <f t="shared" ca="1" si="7"/>
        <v>133306</v>
      </c>
      <c r="AJ19" s="289">
        <f t="shared" ca="1" si="7"/>
        <v>140107</v>
      </c>
      <c r="AK19" s="289">
        <f t="shared" ca="1" si="6"/>
        <v>148121</v>
      </c>
      <c r="AL19" s="289">
        <f t="shared" ca="1" si="6"/>
        <v>153576</v>
      </c>
      <c r="AM19" s="291"/>
      <c r="AN19" s="308">
        <f t="shared" ca="1" si="5"/>
        <v>1.3107629545628153E-3</v>
      </c>
    </row>
    <row r="20" spans="1:40" x14ac:dyDescent="0.35">
      <c r="A20" s="91" t="s">
        <v>6</v>
      </c>
      <c r="B20" s="91" t="s">
        <v>45</v>
      </c>
      <c r="C20" s="289">
        <f>IFERROR(VLOOKUP(B20,'1'!$C$3:$S$100,8,FALSE),"")</f>
        <v>3980</v>
      </c>
      <c r="D20" s="289">
        <f>IFERROR(VLOOKUP(B20,'2'!$C$3:$S$100,8,FALSE),"")</f>
        <v>3888</v>
      </c>
      <c r="E20" s="289">
        <f t="shared" ca="1" si="4"/>
        <v>3778</v>
      </c>
      <c r="F20" s="289">
        <f t="shared" ca="1" si="4"/>
        <v>3715</v>
      </c>
      <c r="G20" s="289">
        <f t="shared" ca="1" si="4"/>
        <v>3633</v>
      </c>
      <c r="H20" s="289">
        <f t="shared" ca="1" si="4"/>
        <v>3530</v>
      </c>
      <c r="I20" s="289">
        <f t="shared" ca="1" si="4"/>
        <v>3469</v>
      </c>
      <c r="J20" s="289">
        <f t="shared" ca="1" si="4"/>
        <v>3382</v>
      </c>
      <c r="K20" s="289">
        <f t="shared" ca="1" si="4"/>
        <v>0</v>
      </c>
      <c r="L20" s="289">
        <f t="shared" ca="1" si="4"/>
        <v>0</v>
      </c>
      <c r="M20" s="289">
        <f t="shared" ca="1" si="4"/>
        <v>0</v>
      </c>
      <c r="N20" s="289">
        <f t="shared" ca="1" si="4"/>
        <v>0</v>
      </c>
      <c r="O20" s="289">
        <f t="shared" ca="1" si="4"/>
        <v>0</v>
      </c>
      <c r="P20" s="289">
        <f t="shared" ca="1" si="4"/>
        <v>0</v>
      </c>
      <c r="Q20" s="289">
        <f t="shared" ca="1" si="4"/>
        <v>0</v>
      </c>
      <c r="R20" s="289">
        <f t="shared" ca="1" si="4"/>
        <v>0</v>
      </c>
      <c r="S20" s="289">
        <f t="shared" ca="1" si="4"/>
        <v>0</v>
      </c>
      <c r="T20" s="289">
        <f t="shared" ca="1" si="4"/>
        <v>0</v>
      </c>
      <c r="U20" s="289">
        <f t="shared" ca="1" si="7"/>
        <v>0</v>
      </c>
      <c r="V20" s="289">
        <f t="shared" ca="1" si="7"/>
        <v>0</v>
      </c>
      <c r="W20" s="289">
        <f t="shared" ca="1" si="7"/>
        <v>0</v>
      </c>
      <c r="X20" s="289">
        <f t="shared" ca="1" si="7"/>
        <v>0</v>
      </c>
      <c r="Y20" s="289">
        <f t="shared" ca="1" si="7"/>
        <v>0</v>
      </c>
      <c r="Z20" s="289">
        <f t="shared" ca="1" si="7"/>
        <v>0</v>
      </c>
      <c r="AA20" s="289">
        <f t="shared" ca="1" si="7"/>
        <v>0</v>
      </c>
      <c r="AB20" s="289">
        <f t="shared" ca="1" si="7"/>
        <v>0</v>
      </c>
      <c r="AC20" s="289">
        <f t="shared" ca="1" si="7"/>
        <v>0</v>
      </c>
      <c r="AD20" s="289">
        <f t="shared" ca="1" si="7"/>
        <v>0</v>
      </c>
      <c r="AE20" s="289">
        <f t="shared" ca="1" si="7"/>
        <v>0</v>
      </c>
      <c r="AF20" s="289">
        <f t="shared" ca="1" si="7"/>
        <v>0</v>
      </c>
      <c r="AG20" s="289">
        <f t="shared" ca="1" si="7"/>
        <v>0</v>
      </c>
      <c r="AH20" s="289">
        <f t="shared" ca="1" si="7"/>
        <v>1</v>
      </c>
      <c r="AI20" s="289">
        <f t="shared" ca="1" si="7"/>
        <v>3</v>
      </c>
      <c r="AJ20" s="289">
        <f t="shared" ca="1" si="7"/>
        <v>19</v>
      </c>
      <c r="AK20" s="289">
        <f t="shared" ca="1" si="6"/>
        <v>28</v>
      </c>
      <c r="AL20" s="289">
        <f t="shared" ca="1" si="6"/>
        <v>41</v>
      </c>
      <c r="AM20" s="291"/>
      <c r="AN20" s="308">
        <f t="shared" ca="1" si="5"/>
        <v>1.7775340373210111E-7</v>
      </c>
    </row>
    <row r="21" spans="1:40" x14ac:dyDescent="0.35">
      <c r="A21" s="91" t="s">
        <v>6</v>
      </c>
      <c r="B21" s="91" t="s">
        <v>42</v>
      </c>
      <c r="C21" s="289">
        <f>IFERROR(VLOOKUP(B21,'1'!$C$3:$S$100,8,FALSE),"")</f>
        <v>7029</v>
      </c>
      <c r="D21" s="289">
        <f>IFERROR(VLOOKUP(B21,'2'!$C$3:$S$100,8,FALSE),"")</f>
        <v>7095</v>
      </c>
      <c r="E21" s="289">
        <f t="shared" ca="1" si="4"/>
        <v>7134</v>
      </c>
      <c r="F21" s="289">
        <f t="shared" ca="1" si="4"/>
        <v>7155</v>
      </c>
      <c r="G21" s="289">
        <f t="shared" ca="1" si="4"/>
        <v>7233</v>
      </c>
      <c r="H21" s="289">
        <f t="shared" ca="1" si="4"/>
        <v>7471</v>
      </c>
      <c r="I21" s="289">
        <f t="shared" ca="1" si="4"/>
        <v>7645</v>
      </c>
      <c r="J21" s="289">
        <f t="shared" ca="1" si="4"/>
        <v>7760</v>
      </c>
      <c r="K21" s="289">
        <f t="shared" ca="1" si="4"/>
        <v>8025</v>
      </c>
      <c r="L21" s="289">
        <f t="shared" ca="1" si="4"/>
        <v>8199</v>
      </c>
      <c r="M21" s="289">
        <f t="shared" ca="1" si="4"/>
        <v>8434</v>
      </c>
      <c r="N21" s="289">
        <f t="shared" ca="1" si="4"/>
        <v>8635</v>
      </c>
      <c r="O21" s="289">
        <f t="shared" ca="1" si="4"/>
        <v>8781</v>
      </c>
      <c r="P21" s="289">
        <f t="shared" ca="1" si="4"/>
        <v>8973</v>
      </c>
      <c r="Q21" s="289">
        <f t="shared" ca="1" si="4"/>
        <v>9124</v>
      </c>
      <c r="R21" s="289">
        <f t="shared" ca="1" si="4"/>
        <v>9153</v>
      </c>
      <c r="S21" s="289">
        <f t="shared" ca="1" si="4"/>
        <v>9166</v>
      </c>
      <c r="T21" s="289">
        <f t="shared" ca="1" si="4"/>
        <v>9322</v>
      </c>
      <c r="U21" s="289">
        <f t="shared" ca="1" si="7"/>
        <v>9599</v>
      </c>
      <c r="V21" s="289">
        <f t="shared" ca="1" si="7"/>
        <v>9803</v>
      </c>
      <c r="W21" s="289">
        <f t="shared" ca="1" si="7"/>
        <v>10070</v>
      </c>
      <c r="X21" s="289">
        <f t="shared" ca="1" si="7"/>
        <v>10202</v>
      </c>
      <c r="Y21" s="289">
        <f t="shared" ca="1" si="7"/>
        <v>10621</v>
      </c>
      <c r="Z21" s="289">
        <f t="shared" ca="1" si="7"/>
        <v>10967</v>
      </c>
      <c r="AA21" s="289">
        <f t="shared" ca="1" si="7"/>
        <v>11167</v>
      </c>
      <c r="AB21" s="289">
        <f t="shared" ca="1" si="7"/>
        <v>11333</v>
      </c>
      <c r="AC21" s="289">
        <f t="shared" ca="1" si="7"/>
        <v>11424</v>
      </c>
      <c r="AD21" s="289">
        <f t="shared" ca="1" si="7"/>
        <v>11454</v>
      </c>
      <c r="AE21" s="289">
        <f t="shared" ca="1" si="7"/>
        <v>11610</v>
      </c>
      <c r="AF21" s="289">
        <f t="shared" ca="1" si="7"/>
        <v>11984</v>
      </c>
      <c r="AG21" s="289">
        <f t="shared" ca="1" si="7"/>
        <v>12376</v>
      </c>
      <c r="AH21" s="289">
        <f t="shared" ca="1" si="7"/>
        <v>12705</v>
      </c>
      <c r="AI21" s="289">
        <f t="shared" ca="1" si="7"/>
        <v>12818</v>
      </c>
      <c r="AJ21" s="289">
        <f t="shared" ca="1" si="7"/>
        <v>12886</v>
      </c>
      <c r="AK21" s="289">
        <f t="shared" ca="1" si="6"/>
        <v>12919</v>
      </c>
      <c r="AL21" s="289">
        <f t="shared" ca="1" si="6"/>
        <v>12941</v>
      </c>
      <c r="AM21" s="291"/>
      <c r="AN21" s="308">
        <f t="shared" ca="1" si="5"/>
        <v>1.2055422949957131E-4</v>
      </c>
    </row>
    <row r="22" spans="1:40" x14ac:dyDescent="0.35">
      <c r="A22" s="91" t="s">
        <v>6</v>
      </c>
      <c r="B22" s="91" t="s">
        <v>20</v>
      </c>
      <c r="C22" s="289">
        <f>IFERROR(VLOOKUP(B22,'1'!$C$3:$S$100,8,FALSE),"")</f>
        <v>87536</v>
      </c>
      <c r="D22" s="289">
        <f>IFERROR(VLOOKUP(B22,'2'!$C$3:$S$100,8,FALSE),"")</f>
        <v>104232</v>
      </c>
      <c r="E22" s="289">
        <f t="shared" ca="1" si="4"/>
        <v>134841</v>
      </c>
      <c r="F22" s="289">
        <f t="shared" ca="1" si="4"/>
        <v>170251</v>
      </c>
      <c r="G22" s="289">
        <f t="shared" ca="1" si="4"/>
        <v>205091</v>
      </c>
      <c r="H22" s="289">
        <f t="shared" ca="1" si="4"/>
        <v>234580</v>
      </c>
      <c r="I22" s="289">
        <f t="shared" ca="1" si="4"/>
        <v>264497</v>
      </c>
      <c r="J22" s="289">
        <f t="shared" ca="1" si="4"/>
        <v>297437</v>
      </c>
      <c r="K22" s="289">
        <f t="shared" ca="1" si="4"/>
        <v>332823</v>
      </c>
      <c r="L22" s="289">
        <f t="shared" ca="1" si="4"/>
        <v>370543</v>
      </c>
      <c r="M22" s="289">
        <f t="shared" ca="1" si="4"/>
        <v>407760</v>
      </c>
      <c r="N22" s="289">
        <f t="shared" ca="1" si="4"/>
        <v>452399</v>
      </c>
      <c r="O22" s="289">
        <f t="shared" ca="1" si="4"/>
        <v>491928</v>
      </c>
      <c r="P22" s="289">
        <f t="shared" ca="1" si="4"/>
        <v>523742</v>
      </c>
      <c r="Q22" s="289">
        <f t="shared" ca="1" si="4"/>
        <v>552275</v>
      </c>
      <c r="R22" s="289">
        <f t="shared" ca="1" si="4"/>
        <v>592915</v>
      </c>
      <c r="S22" s="289">
        <f t="shared" ca="1" si="4"/>
        <v>634126</v>
      </c>
      <c r="T22" s="289">
        <f t="shared" ca="1" si="4"/>
        <v>655511</v>
      </c>
      <c r="U22" s="289">
        <f t="shared" ca="1" si="7"/>
        <v>677760</v>
      </c>
      <c r="V22" s="289">
        <f t="shared" ca="1" si="7"/>
        <v>706027</v>
      </c>
      <c r="W22" s="289">
        <f t="shared" ca="1" si="7"/>
        <v>737984</v>
      </c>
      <c r="X22" s="289">
        <f t="shared" ca="1" si="7"/>
        <v>764377</v>
      </c>
      <c r="Y22" s="289">
        <f t="shared" ca="1" si="7"/>
        <v>791267</v>
      </c>
      <c r="Z22" s="289">
        <f t="shared" ca="1" si="7"/>
        <v>923312</v>
      </c>
      <c r="AA22" s="289">
        <f t="shared" ca="1" si="7"/>
        <v>925755</v>
      </c>
      <c r="AB22" s="289">
        <f t="shared" ca="1" si="7"/>
        <v>949912</v>
      </c>
      <c r="AC22" s="289">
        <f t="shared" ca="1" si="7"/>
        <v>967758</v>
      </c>
      <c r="AD22" s="289">
        <f t="shared" ca="1" si="7"/>
        <v>969871</v>
      </c>
      <c r="AE22" s="289">
        <f t="shared" ca="1" si="7"/>
        <v>985499</v>
      </c>
      <c r="AF22" s="289">
        <f t="shared" ca="1" si="7"/>
        <v>997820</v>
      </c>
      <c r="AG22" s="289">
        <f t="shared" ca="1" si="7"/>
        <v>1017450</v>
      </c>
      <c r="AH22" s="289">
        <f t="shared" ca="1" si="7"/>
        <v>1031201</v>
      </c>
      <c r="AI22" s="289">
        <f t="shared" ca="1" si="7"/>
        <v>1049206</v>
      </c>
      <c r="AJ22" s="289">
        <f t="shared" ca="1" si="7"/>
        <v>1060476</v>
      </c>
      <c r="AK22" s="289">
        <f t="shared" ca="1" si="6"/>
        <v>1075106</v>
      </c>
      <c r="AL22" s="289">
        <f t="shared" ca="1" si="6"/>
        <v>1095127</v>
      </c>
      <c r="AM22" s="291"/>
      <c r="AN22" s="308">
        <f t="shared" ca="1" si="5"/>
        <v>9.921222030326509E-3</v>
      </c>
    </row>
    <row r="23" spans="1:40" x14ac:dyDescent="0.35">
      <c r="A23" s="91" t="s">
        <v>6</v>
      </c>
      <c r="B23" s="91" t="s">
        <v>7</v>
      </c>
      <c r="C23" s="289">
        <f>IFERROR(VLOOKUP(B23,'1'!$C$3:$S$100,8,FALSE),"")</f>
        <v>16045393</v>
      </c>
      <c r="D23" s="289">
        <f>IFERROR(VLOOKUP(B23,'2'!$C$3:$S$100,8,FALSE),"")</f>
        <v>16272871</v>
      </c>
      <c r="E23" s="289">
        <f t="shared" ca="1" si="4"/>
        <v>16536735</v>
      </c>
      <c r="F23" s="289">
        <f t="shared" ca="1" si="4"/>
        <v>16833724</v>
      </c>
      <c r="G23" s="289">
        <f t="shared" ca="1" si="4"/>
        <v>17219010</v>
      </c>
      <c r="H23" s="289">
        <f t="shared" ca="1" si="4"/>
        <v>17605497</v>
      </c>
      <c r="I23" s="289">
        <f t="shared" ca="1" si="4"/>
        <v>17949861</v>
      </c>
      <c r="J23" s="289">
        <f t="shared" ca="1" si="4"/>
        <v>16428971</v>
      </c>
      <c r="K23" s="289">
        <f t="shared" ca="1" si="4"/>
        <v>16328522</v>
      </c>
      <c r="L23" s="289">
        <f t="shared" ca="1" si="4"/>
        <v>16546501</v>
      </c>
      <c r="M23" s="289">
        <f t="shared" ca="1" si="4"/>
        <v>16782602</v>
      </c>
      <c r="N23" s="289">
        <f t="shared" ca="1" si="4"/>
        <v>17012255</v>
      </c>
      <c r="O23" s="289">
        <f t="shared" ca="1" si="4"/>
        <v>17235273</v>
      </c>
      <c r="P23" s="289">
        <f t="shared" ca="1" si="4"/>
        <v>17299140</v>
      </c>
      <c r="Q23" s="289">
        <f t="shared" ca="1" si="4"/>
        <v>17535910</v>
      </c>
      <c r="R23" s="289">
        <f t="shared" ca="1" si="4"/>
        <v>17878964</v>
      </c>
      <c r="S23" s="289">
        <f t="shared" ca="1" si="4"/>
        <v>18122628</v>
      </c>
      <c r="T23" s="289">
        <f t="shared" ca="1" si="4"/>
        <v>18351008</v>
      </c>
      <c r="U23" s="289">
        <f t="shared" ca="1" si="7"/>
        <v>18542304</v>
      </c>
      <c r="V23" s="289">
        <f t="shared" ca="1" si="7"/>
        <v>18533409</v>
      </c>
      <c r="W23" s="289">
        <f t="shared" ca="1" si="7"/>
        <v>18831933</v>
      </c>
      <c r="X23" s="289">
        <f t="shared" ca="1" si="7"/>
        <v>19188698</v>
      </c>
      <c r="Y23" s="289">
        <f t="shared" ca="1" si="7"/>
        <v>19512140</v>
      </c>
      <c r="Z23" s="289">
        <f t="shared" ca="1" si="7"/>
        <v>19878068</v>
      </c>
      <c r="AA23" s="289">
        <f t="shared" ca="1" si="7"/>
        <v>20103905</v>
      </c>
      <c r="AB23" s="289">
        <f t="shared" ca="1" si="7"/>
        <v>20404625</v>
      </c>
      <c r="AC23" s="289">
        <f t="shared" ca="1" si="7"/>
        <v>20590921</v>
      </c>
      <c r="AD23" s="289">
        <f t="shared" ca="1" si="7"/>
        <v>20822152</v>
      </c>
      <c r="AE23" s="289">
        <f t="shared" ca="1" si="7"/>
        <v>21111287</v>
      </c>
      <c r="AF23" s="289">
        <f t="shared" ca="1" si="7"/>
        <v>21333467</v>
      </c>
      <c r="AG23" s="289">
        <f t="shared" ca="1" si="7"/>
        <v>21731989</v>
      </c>
      <c r="AH23" s="289">
        <f t="shared" ca="1" si="7"/>
        <v>21973579</v>
      </c>
      <c r="AI23" s="289">
        <f t="shared" ca="1" si="7"/>
        <v>22405188</v>
      </c>
      <c r="AJ23" s="289">
        <f t="shared" ca="1" si="7"/>
        <v>22646307</v>
      </c>
      <c r="AK23" s="289">
        <f t="shared" ca="1" si="6"/>
        <v>22833425</v>
      </c>
      <c r="AL23" s="289">
        <f t="shared" ca="1" si="6"/>
        <v>23145038</v>
      </c>
      <c r="AM23" s="291"/>
      <c r="AN23" s="308">
        <f t="shared" ca="1" si="5"/>
        <v>0.21186621848484777</v>
      </c>
    </row>
    <row r="24" spans="1:40" x14ac:dyDescent="0.35">
      <c r="A24" s="91" t="s">
        <v>6</v>
      </c>
      <c r="B24" s="91" t="s">
        <v>10</v>
      </c>
      <c r="C24" s="289">
        <f>IFERROR(VLOOKUP(B24,'1'!$C$3:$S$100,8,FALSE),"")</f>
        <v>12595116</v>
      </c>
      <c r="D24" s="289">
        <f>IFERROR(VLOOKUP(B24,'2'!$C$3:$S$100,8,FALSE),"")</f>
        <v>12773465</v>
      </c>
      <c r="E24" s="289">
        <f t="shared" ca="1" si="4"/>
        <v>12978825</v>
      </c>
      <c r="F24" s="289">
        <f t="shared" ca="1" si="4"/>
        <v>13128334</v>
      </c>
      <c r="G24" s="289">
        <f t="shared" ca="1" si="4"/>
        <v>13340781</v>
      </c>
      <c r="H24" s="289">
        <f t="shared" ca="1" si="4"/>
        <v>13531271</v>
      </c>
      <c r="I24" s="289">
        <f t="shared" ca="1" si="4"/>
        <v>13725493</v>
      </c>
      <c r="J24" s="289">
        <f t="shared" ca="1" si="4"/>
        <v>13937013</v>
      </c>
      <c r="K24" s="289">
        <f t="shared" ca="1" si="4"/>
        <v>13316346</v>
      </c>
      <c r="L24" s="289">
        <f t="shared" ca="1" si="4"/>
        <v>13537626</v>
      </c>
      <c r="M24" s="289">
        <f t="shared" ca="1" si="4"/>
        <v>13431626</v>
      </c>
      <c r="N24" s="289">
        <f t="shared" ca="1" si="4"/>
        <v>13527648</v>
      </c>
      <c r="O24" s="289">
        <f t="shared" ca="1" si="4"/>
        <v>13655812</v>
      </c>
      <c r="P24" s="289">
        <f t="shared" ca="1" si="4"/>
        <v>13738355</v>
      </c>
      <c r="Q24" s="289">
        <f t="shared" ca="1" si="4"/>
        <v>14458594</v>
      </c>
      <c r="R24" s="289">
        <f t="shared" ca="1" si="4"/>
        <v>14577079</v>
      </c>
      <c r="S24" s="289">
        <f t="shared" ca="1" si="4"/>
        <v>14679475</v>
      </c>
      <c r="T24" s="289">
        <f t="shared" ca="1" si="4"/>
        <v>14802557</v>
      </c>
      <c r="U24" s="289">
        <f t="shared" ca="1" si="7"/>
        <v>14988851</v>
      </c>
      <c r="V24" s="289">
        <f t="shared" ca="1" si="7"/>
        <v>15298217</v>
      </c>
      <c r="W24" s="289">
        <f t="shared" ca="1" si="7"/>
        <v>15647301</v>
      </c>
      <c r="X24" s="289">
        <f t="shared" ca="1" si="7"/>
        <v>16006724</v>
      </c>
      <c r="Y24" s="289">
        <f t="shared" ca="1" si="7"/>
        <v>16206426</v>
      </c>
      <c r="Z24" s="289">
        <f t="shared" ca="1" si="7"/>
        <v>16484458</v>
      </c>
      <c r="AA24" s="289">
        <f t="shared" ca="1" si="7"/>
        <v>16797580</v>
      </c>
      <c r="AB24" s="289">
        <f t="shared" ca="1" si="7"/>
        <v>16846344</v>
      </c>
      <c r="AC24" s="289">
        <f t="shared" ca="1" si="7"/>
        <v>16954660</v>
      </c>
      <c r="AD24" s="289">
        <f t="shared" ca="1" si="7"/>
        <v>17008241</v>
      </c>
      <c r="AE24" s="289">
        <f t="shared" ca="1" si="7"/>
        <v>17084977</v>
      </c>
      <c r="AF24" s="289">
        <f t="shared" ca="1" si="7"/>
        <v>17268688</v>
      </c>
      <c r="AG24" s="289">
        <f t="shared" ca="1" si="7"/>
        <v>17413024</v>
      </c>
      <c r="AH24" s="289">
        <f t="shared" ca="1" si="7"/>
        <v>17558265</v>
      </c>
      <c r="AI24" s="289">
        <f t="shared" ca="1" si="7"/>
        <v>17562210</v>
      </c>
      <c r="AJ24" s="289">
        <f t="shared" ca="1" si="7"/>
        <v>17700751</v>
      </c>
      <c r="AK24" s="289">
        <f t="shared" ca="1" si="6"/>
        <v>17751518</v>
      </c>
      <c r="AL24" s="289">
        <f t="shared" ca="1" si="6"/>
        <v>17901052</v>
      </c>
      <c r="AM24" s="291"/>
      <c r="AN24" s="308">
        <f t="shared" ca="1" si="5"/>
        <v>0.16559835467707329</v>
      </c>
    </row>
    <row r="25" spans="1:40" x14ac:dyDescent="0.35">
      <c r="A25" s="91" t="s">
        <v>6</v>
      </c>
      <c r="B25" s="91" t="s">
        <v>38</v>
      </c>
      <c r="C25" s="289">
        <f>IFERROR(VLOOKUP(B25,'1'!$C$3:$S$100,8,FALSE),"")</f>
        <v>39584</v>
      </c>
      <c r="D25" s="289">
        <f>IFERROR(VLOOKUP(B25,'2'!$C$3:$S$100,8,FALSE),"")</f>
        <v>40055</v>
      </c>
      <c r="E25" s="289">
        <f t="shared" ca="1" si="4"/>
        <v>41509</v>
      </c>
      <c r="F25" s="289">
        <f t="shared" ca="1" si="4"/>
        <v>41889</v>
      </c>
      <c r="G25" s="289">
        <f t="shared" ca="1" si="4"/>
        <v>41850</v>
      </c>
      <c r="H25" s="289">
        <f t="shared" ca="1" si="4"/>
        <v>41815</v>
      </c>
      <c r="I25" s="289">
        <f t="shared" ref="I25:X40" ca="1" si="8">IFERROR(VLOOKUP($B25,INDIRECT("'" &amp; I$2 &amp; "'!$C$3:$R$100"),8,FALSE),"")</f>
        <v>42508</v>
      </c>
      <c r="J25" s="289">
        <f t="shared" ca="1" si="8"/>
        <v>42743</v>
      </c>
      <c r="K25" s="289">
        <f t="shared" ca="1" si="8"/>
        <v>43232</v>
      </c>
      <c r="L25" s="289">
        <f t="shared" ca="1" si="8"/>
        <v>43375</v>
      </c>
      <c r="M25" s="289">
        <f t="shared" ca="1" si="8"/>
        <v>43829</v>
      </c>
      <c r="N25" s="289">
        <f t="shared" ca="1" si="8"/>
        <v>44038</v>
      </c>
      <c r="O25" s="289">
        <f t="shared" ca="1" si="8"/>
        <v>44023</v>
      </c>
      <c r="P25" s="289">
        <f t="shared" ca="1" si="8"/>
        <v>44360</v>
      </c>
      <c r="Q25" s="289">
        <f t="shared" ca="1" si="8"/>
        <v>43961</v>
      </c>
      <c r="R25" s="289">
        <f t="shared" ca="1" si="8"/>
        <v>44173</v>
      </c>
      <c r="S25" s="289">
        <f t="shared" ca="1" si="8"/>
        <v>43918</v>
      </c>
      <c r="T25" s="289">
        <f t="shared" ca="1" si="8"/>
        <v>44736</v>
      </c>
      <c r="U25" s="289">
        <f t="shared" ca="1" si="8"/>
        <v>44716</v>
      </c>
      <c r="V25" s="289">
        <f t="shared" ca="1" si="8"/>
        <v>39588</v>
      </c>
      <c r="W25" s="289">
        <f t="shared" ca="1" si="8"/>
        <v>33451</v>
      </c>
      <c r="X25" s="289">
        <f t="shared" ca="1" si="8"/>
        <v>33876</v>
      </c>
      <c r="Y25" s="289">
        <f t="shared" ca="1" si="7"/>
        <v>33806</v>
      </c>
      <c r="Z25" s="289">
        <f t="shared" ca="1" si="7"/>
        <v>33933</v>
      </c>
      <c r="AA25" s="289">
        <f t="shared" ca="1" si="7"/>
        <v>34106</v>
      </c>
      <c r="AB25" s="289">
        <f t="shared" ca="1" si="7"/>
        <v>35511</v>
      </c>
      <c r="AC25" s="289">
        <f t="shared" ca="1" si="7"/>
        <v>35872</v>
      </c>
      <c r="AD25" s="289">
        <f t="shared" ca="1" si="7"/>
        <v>35257</v>
      </c>
      <c r="AE25" s="289">
        <f t="shared" ca="1" si="7"/>
        <v>35605</v>
      </c>
      <c r="AF25" s="289">
        <f t="shared" ca="1" si="7"/>
        <v>36338</v>
      </c>
      <c r="AG25" s="289">
        <f t="shared" ca="1" si="7"/>
        <v>36985</v>
      </c>
      <c r="AH25" s="289">
        <f t="shared" ca="1" si="7"/>
        <v>37822</v>
      </c>
      <c r="AI25" s="289">
        <f t="shared" ca="1" si="7"/>
        <v>39631</v>
      </c>
      <c r="AJ25" s="289">
        <f t="shared" ca="1" si="7"/>
        <v>39402</v>
      </c>
      <c r="AK25" s="289">
        <f t="shared" ca="1" si="6"/>
        <v>39915</v>
      </c>
      <c r="AL25" s="289">
        <f t="shared" ca="1" si="6"/>
        <v>41023</v>
      </c>
      <c r="AM25" s="291"/>
      <c r="AN25" s="308">
        <f t="shared" ca="1" si="5"/>
        <v>3.6862313757117092E-4</v>
      </c>
    </row>
    <row r="26" spans="1:40" x14ac:dyDescent="0.35">
      <c r="A26" s="91" t="s">
        <v>6</v>
      </c>
      <c r="B26" s="91" t="s">
        <v>14</v>
      </c>
      <c r="C26" s="289">
        <f>IFERROR(VLOOKUP(B26,'1'!$C$3:$S$100,8,FALSE),"")</f>
        <v>685934</v>
      </c>
      <c r="D26" s="289">
        <f>IFERROR(VLOOKUP(B26,'2'!$C$3:$S$100,8,FALSE),"")</f>
        <v>739541</v>
      </c>
      <c r="E26" s="289">
        <f t="shared" ca="1" si="4"/>
        <v>799219</v>
      </c>
      <c r="F26" s="289">
        <f t="shared" ref="F26:U41" ca="1" si="9">IFERROR(VLOOKUP($B26,INDIRECT("'" &amp; F$2 &amp; "'!$C$3:$R$100"),8,FALSE),"")</f>
        <v>856394</v>
      </c>
      <c r="G26" s="289">
        <f t="shared" ca="1" si="9"/>
        <v>887837</v>
      </c>
      <c r="H26" s="289">
        <f t="shared" ca="1" si="9"/>
        <v>962792</v>
      </c>
      <c r="I26" s="289">
        <f t="shared" ca="1" si="9"/>
        <v>1042747</v>
      </c>
      <c r="J26" s="289">
        <f t="shared" ca="1" si="9"/>
        <v>1113545</v>
      </c>
      <c r="K26" s="289">
        <f t="shared" ca="1" si="9"/>
        <v>1204190</v>
      </c>
      <c r="L26" s="289">
        <f t="shared" ca="1" si="9"/>
        <v>1269278</v>
      </c>
      <c r="M26" s="289">
        <f t="shared" ca="1" si="9"/>
        <v>1292155</v>
      </c>
      <c r="N26" s="289">
        <f t="shared" ca="1" si="9"/>
        <v>1365384</v>
      </c>
      <c r="O26" s="289">
        <f t="shared" ca="1" si="9"/>
        <v>1420664</v>
      </c>
      <c r="P26" s="289">
        <f t="shared" ca="1" si="9"/>
        <v>1480696</v>
      </c>
      <c r="Q26" s="289">
        <f t="shared" ca="1" si="9"/>
        <v>1543860</v>
      </c>
      <c r="R26" s="289">
        <f t="shared" ca="1" si="9"/>
        <v>1570245</v>
      </c>
      <c r="S26" s="289">
        <f t="shared" ca="1" si="9"/>
        <v>1624970</v>
      </c>
      <c r="T26" s="289">
        <f t="shared" ca="1" si="9"/>
        <v>1678367</v>
      </c>
      <c r="U26" s="289">
        <f t="shared" ca="1" si="9"/>
        <v>1770754</v>
      </c>
      <c r="V26" s="289">
        <f t="shared" ca="1" si="8"/>
        <v>1819030</v>
      </c>
      <c r="W26" s="289">
        <f t="shared" ca="1" si="8"/>
        <v>1919838</v>
      </c>
      <c r="X26" s="289">
        <f t="shared" ca="1" si="8"/>
        <v>1981856</v>
      </c>
      <c r="Y26" s="289">
        <f t="shared" ca="1" si="7"/>
        <v>2116838</v>
      </c>
      <c r="Z26" s="289">
        <f t="shared" ca="1" si="7"/>
        <v>2236817</v>
      </c>
      <c r="AA26" s="289">
        <f t="shared" ca="1" si="7"/>
        <v>2370704</v>
      </c>
      <c r="AB26" s="289">
        <f t="shared" ca="1" si="7"/>
        <v>2436772</v>
      </c>
      <c r="AC26" s="289">
        <f t="shared" ca="1" si="7"/>
        <v>2572191</v>
      </c>
      <c r="AD26" s="289">
        <f t="shared" ca="1" si="7"/>
        <v>2654208</v>
      </c>
      <c r="AE26" s="289">
        <f t="shared" ca="1" si="7"/>
        <v>2743113</v>
      </c>
      <c r="AF26" s="289">
        <f t="shared" ca="1" si="7"/>
        <v>2813627</v>
      </c>
      <c r="AG26" s="289">
        <f t="shared" ca="1" si="7"/>
        <v>2892557</v>
      </c>
      <c r="AH26" s="289">
        <f t="shared" ca="1" si="7"/>
        <v>2974430</v>
      </c>
      <c r="AI26" s="289">
        <f t="shared" ca="1" si="7"/>
        <v>3076601</v>
      </c>
      <c r="AJ26" s="289">
        <f t="shared" ca="1" si="7"/>
        <v>3145919</v>
      </c>
      <c r="AK26" s="289">
        <f t="shared" ca="1" si="6"/>
        <v>3211850</v>
      </c>
      <c r="AL26" s="289">
        <f t="shared" ca="1" si="6"/>
        <v>3291800</v>
      </c>
      <c r="AM26" s="291"/>
      <c r="AN26" s="308">
        <f t="shared" ca="1" si="5"/>
        <v>2.9431463690288831E-2</v>
      </c>
    </row>
    <row r="27" spans="1:40" x14ac:dyDescent="0.35">
      <c r="A27" s="91" t="s">
        <v>6</v>
      </c>
      <c r="B27" s="91" t="s">
        <v>15</v>
      </c>
      <c r="C27" s="289">
        <f>IFERROR(VLOOKUP(B27,'1'!$C$3:$S$100,8,FALSE),"")</f>
        <v>1788984</v>
      </c>
      <c r="D27" s="289">
        <f>IFERROR(VLOOKUP(B27,'2'!$C$3:$S$100,8,FALSE),"")</f>
        <v>1837032</v>
      </c>
      <c r="E27" s="289">
        <f t="shared" ca="1" si="4"/>
        <v>1880393</v>
      </c>
      <c r="F27" s="289">
        <f t="shared" ca="1" si="9"/>
        <v>1922608</v>
      </c>
      <c r="G27" s="289">
        <f t="shared" ca="1" si="9"/>
        <v>1972365</v>
      </c>
      <c r="H27" s="289">
        <f t="shared" ca="1" si="9"/>
        <v>2029218</v>
      </c>
      <c r="I27" s="289">
        <f t="shared" ca="1" si="9"/>
        <v>1822569</v>
      </c>
      <c r="J27" s="289">
        <f t="shared" ca="1" si="9"/>
        <v>1869104</v>
      </c>
      <c r="K27" s="289">
        <f t="shared" ca="1" si="9"/>
        <v>1931403</v>
      </c>
      <c r="L27" s="289">
        <f t="shared" ca="1" si="9"/>
        <v>1964481</v>
      </c>
      <c r="M27" s="289">
        <f t="shared" ca="1" si="9"/>
        <v>2018773</v>
      </c>
      <c r="N27" s="289">
        <f t="shared" ca="1" si="9"/>
        <v>2068093</v>
      </c>
      <c r="O27" s="289">
        <f t="shared" ca="1" si="9"/>
        <v>2117950</v>
      </c>
      <c r="P27" s="289">
        <f t="shared" ca="1" si="9"/>
        <v>2169062</v>
      </c>
      <c r="Q27" s="289">
        <f t="shared" ca="1" si="9"/>
        <v>2224570</v>
      </c>
      <c r="R27" s="289">
        <f t="shared" ca="1" si="9"/>
        <v>2273521</v>
      </c>
      <c r="S27" s="289">
        <f t="shared" ca="1" si="9"/>
        <v>2327416</v>
      </c>
      <c r="T27" s="289">
        <f t="shared" ca="1" si="9"/>
        <v>2394461</v>
      </c>
      <c r="U27" s="289">
        <f t="shared" ca="1" si="9"/>
        <v>2431761</v>
      </c>
      <c r="V27" s="289">
        <f t="shared" ca="1" si="8"/>
        <v>2484765</v>
      </c>
      <c r="W27" s="289">
        <f t="shared" ca="1" si="8"/>
        <v>2533531</v>
      </c>
      <c r="X27" s="289">
        <f t="shared" ca="1" si="8"/>
        <v>2602914</v>
      </c>
      <c r="Y27" s="289">
        <f t="shared" ca="1" si="7"/>
        <v>2659808</v>
      </c>
      <c r="Z27" s="289">
        <f t="shared" ca="1" si="7"/>
        <v>2733139</v>
      </c>
      <c r="AA27" s="289">
        <f t="shared" ca="1" si="7"/>
        <v>2797275</v>
      </c>
      <c r="AB27" s="289">
        <f t="shared" ca="1" si="7"/>
        <v>2847599</v>
      </c>
      <c r="AC27" s="289">
        <f t="shared" ca="1" si="7"/>
        <v>2893286</v>
      </c>
      <c r="AD27" s="289">
        <f t="shared" ca="1" si="7"/>
        <v>2936739</v>
      </c>
      <c r="AE27" s="289">
        <f t="shared" ca="1" si="7"/>
        <v>2966866</v>
      </c>
      <c r="AF27" s="289">
        <f t="shared" ca="1" si="7"/>
        <v>2992748</v>
      </c>
      <c r="AG27" s="289">
        <f t="shared" ca="1" si="7"/>
        <v>3003867</v>
      </c>
      <c r="AH27" s="289">
        <f t="shared" ca="1" si="7"/>
        <v>3009647</v>
      </c>
      <c r="AI27" s="289">
        <f t="shared" ca="1" si="7"/>
        <v>3022768</v>
      </c>
      <c r="AJ27" s="289">
        <f t="shared" ca="1" si="7"/>
        <v>3054496</v>
      </c>
      <c r="AK27" s="289">
        <f t="shared" ca="1" si="6"/>
        <v>3081902</v>
      </c>
      <c r="AL27" s="289">
        <f t="shared" ca="1" si="6"/>
        <v>3117373</v>
      </c>
      <c r="AM27" s="291"/>
      <c r="AN27" s="308">
        <f t="shared" ca="1" si="5"/>
        <v>2.8576161088741468E-2</v>
      </c>
    </row>
    <row r="28" spans="1:40" x14ac:dyDescent="0.35">
      <c r="A28" s="91" t="s">
        <v>6</v>
      </c>
      <c r="B28" s="91" t="s">
        <v>34</v>
      </c>
      <c r="C28" s="289">
        <f>IFERROR(VLOOKUP(B28,'1'!$C$3:$S$100,8,FALSE),"")</f>
        <v>82903</v>
      </c>
      <c r="D28" s="289">
        <f>IFERROR(VLOOKUP(B28,'2'!$C$3:$S$100,8,FALSE),"")</f>
        <v>81208</v>
      </c>
      <c r="E28" s="289">
        <f t="shared" ca="1" si="4"/>
        <v>82096</v>
      </c>
      <c r="F28" s="289">
        <f t="shared" ca="1" si="9"/>
        <v>82098</v>
      </c>
      <c r="G28" s="289">
        <f t="shared" ca="1" si="9"/>
        <v>81550</v>
      </c>
      <c r="H28" s="289">
        <f t="shared" ca="1" si="9"/>
        <v>81054</v>
      </c>
      <c r="I28" s="289">
        <f t="shared" ca="1" si="9"/>
        <v>81101</v>
      </c>
      <c r="J28" s="289">
        <f t="shared" ca="1" si="9"/>
        <v>81315</v>
      </c>
      <c r="K28" s="289">
        <f t="shared" ca="1" si="9"/>
        <v>83010</v>
      </c>
      <c r="L28" s="289">
        <f t="shared" ca="1" si="9"/>
        <v>84034</v>
      </c>
      <c r="M28" s="289">
        <f t="shared" ca="1" si="9"/>
        <v>83903</v>
      </c>
      <c r="N28" s="289">
        <f t="shared" ca="1" si="9"/>
        <v>86146</v>
      </c>
      <c r="O28" s="289">
        <f t="shared" ca="1" si="9"/>
        <v>87500</v>
      </c>
      <c r="P28" s="289">
        <f t="shared" ca="1" si="9"/>
        <v>83312</v>
      </c>
      <c r="Q28" s="289">
        <f t="shared" ca="1" si="9"/>
        <v>77297</v>
      </c>
      <c r="R28" s="289">
        <f t="shared" ca="1" si="9"/>
        <v>86892</v>
      </c>
      <c r="S28" s="289">
        <f t="shared" ca="1" si="9"/>
        <v>94720</v>
      </c>
      <c r="T28" s="289">
        <f t="shared" ca="1" si="9"/>
        <v>102634</v>
      </c>
      <c r="U28" s="289">
        <f t="shared" ca="1" si="9"/>
        <v>102123</v>
      </c>
      <c r="V28" s="289">
        <f t="shared" ca="1" si="8"/>
        <v>106283</v>
      </c>
      <c r="W28" s="289">
        <f t="shared" ca="1" si="8"/>
        <v>108040</v>
      </c>
      <c r="X28" s="289">
        <f t="shared" ca="1" si="8"/>
        <v>109695</v>
      </c>
      <c r="Y28" s="289">
        <f t="shared" ca="1" si="7"/>
        <v>110095</v>
      </c>
      <c r="Z28" s="289">
        <f t="shared" ca="1" si="7"/>
        <v>113355</v>
      </c>
      <c r="AA28" s="289">
        <f t="shared" ca="1" si="7"/>
        <v>115879</v>
      </c>
      <c r="AB28" s="289">
        <f t="shared" ca="1" si="7"/>
        <v>117340</v>
      </c>
      <c r="AC28" s="289">
        <f t="shared" ca="1" si="7"/>
        <v>117580</v>
      </c>
      <c r="AD28" s="289">
        <f t="shared" ca="1" si="7"/>
        <v>118333</v>
      </c>
      <c r="AE28" s="289">
        <f t="shared" ca="1" si="7"/>
        <v>120028</v>
      </c>
      <c r="AF28" s="289">
        <f t="shared" ca="1" si="7"/>
        <v>120788</v>
      </c>
      <c r="AG28" s="289">
        <f t="shared" ca="1" si="7"/>
        <v>121476</v>
      </c>
      <c r="AH28" s="289">
        <f t="shared" ca="1" si="7"/>
        <v>122738</v>
      </c>
      <c r="AI28" s="289">
        <f t="shared" ca="1" si="7"/>
        <v>123424</v>
      </c>
      <c r="AJ28" s="289">
        <f t="shared" ca="1" si="7"/>
        <v>123943</v>
      </c>
      <c r="AK28" s="289">
        <f t="shared" ref="AK28:AL29" ca="1" si="10">IFERROR(VLOOKUP($B28,INDIRECT("'" &amp; AK$2 &amp; "'!$C$3:$R$100"),8,FALSE),"")</f>
        <v>124706</v>
      </c>
      <c r="AL28" s="289">
        <f t="shared" ca="1" si="10"/>
        <v>125283</v>
      </c>
      <c r="AM28" s="291"/>
      <c r="AN28" s="308">
        <f t="shared" ca="1" si="5"/>
        <v>1.1595415851983057E-3</v>
      </c>
    </row>
    <row r="29" spans="1:40" x14ac:dyDescent="0.35">
      <c r="A29" s="91" t="s">
        <v>6</v>
      </c>
      <c r="B29" s="91" t="s">
        <v>53</v>
      </c>
      <c r="C29" s="289">
        <f>IFERROR(VLOOKUP(B29,'1'!$C$3:$S$100,8,FALSE),"")</f>
        <v>0</v>
      </c>
      <c r="D29" s="289">
        <f>IFERROR(VLOOKUP(B29,'2'!$C$3:$S$100,8,FALSE),"")</f>
        <v>0</v>
      </c>
      <c r="E29" s="289">
        <f t="shared" ca="1" si="4"/>
        <v>0</v>
      </c>
      <c r="F29" s="289">
        <f t="shared" ca="1" si="9"/>
        <v>0</v>
      </c>
      <c r="G29" s="289">
        <f t="shared" ca="1" si="9"/>
        <v>0</v>
      </c>
      <c r="H29" s="289">
        <f t="shared" ca="1" si="9"/>
        <v>0</v>
      </c>
      <c r="I29" s="289">
        <f t="shared" ca="1" si="9"/>
        <v>0</v>
      </c>
      <c r="J29" s="289">
        <f t="shared" ca="1" si="9"/>
        <v>0</v>
      </c>
      <c r="K29" s="289">
        <f t="shared" ca="1" si="9"/>
        <v>0</v>
      </c>
      <c r="L29" s="289">
        <f t="shared" ca="1" si="9"/>
        <v>0</v>
      </c>
      <c r="M29" s="289">
        <f t="shared" ca="1" si="9"/>
        <v>0</v>
      </c>
      <c r="N29" s="289">
        <f t="shared" ca="1" si="9"/>
        <v>0</v>
      </c>
      <c r="O29" s="289">
        <f t="shared" ca="1" si="9"/>
        <v>0</v>
      </c>
      <c r="P29" s="289">
        <f t="shared" ca="1" si="9"/>
        <v>0</v>
      </c>
      <c r="Q29" s="289">
        <f t="shared" ca="1" si="9"/>
        <v>0</v>
      </c>
      <c r="R29" s="289">
        <f t="shared" ca="1" si="9"/>
        <v>0</v>
      </c>
      <c r="S29" s="289">
        <f t="shared" ca="1" si="9"/>
        <v>0</v>
      </c>
      <c r="T29" s="289">
        <f t="shared" ca="1" si="9"/>
        <v>0</v>
      </c>
      <c r="U29" s="289">
        <f t="shared" ca="1" si="9"/>
        <v>0</v>
      </c>
      <c r="V29" s="289">
        <f t="shared" ca="1" si="8"/>
        <v>0</v>
      </c>
      <c r="W29" s="289">
        <f t="shared" ca="1" si="8"/>
        <v>0</v>
      </c>
      <c r="X29" s="289">
        <f t="shared" ca="1" si="8"/>
        <v>0</v>
      </c>
      <c r="Y29" s="289">
        <f t="shared" ca="1" si="7"/>
        <v>0</v>
      </c>
      <c r="Z29" s="289">
        <f t="shared" ca="1" si="7"/>
        <v>0</v>
      </c>
      <c r="AA29" s="289">
        <f t="shared" ca="1" si="7"/>
        <v>0</v>
      </c>
      <c r="AB29" s="289">
        <f t="shared" ca="1" si="7"/>
        <v>0</v>
      </c>
      <c r="AC29" s="289">
        <f t="shared" ca="1" si="7"/>
        <v>0</v>
      </c>
      <c r="AD29" s="289">
        <f t="shared" ca="1" si="7"/>
        <v>0</v>
      </c>
      <c r="AE29" s="289">
        <f t="shared" ca="1" si="7"/>
        <v>0</v>
      </c>
      <c r="AF29" s="289">
        <f t="shared" ca="1" si="7"/>
        <v>0</v>
      </c>
      <c r="AG29" s="289">
        <f t="shared" ca="1" si="7"/>
        <v>0</v>
      </c>
      <c r="AH29" s="289">
        <f t="shared" ca="1" si="7"/>
        <v>0</v>
      </c>
      <c r="AI29" s="289">
        <f t="shared" ca="1" si="7"/>
        <v>0</v>
      </c>
      <c r="AJ29" s="289">
        <f t="shared" ca="1" si="7"/>
        <v>0</v>
      </c>
      <c r="AK29" s="289">
        <f t="shared" ca="1" si="10"/>
        <v>0</v>
      </c>
      <c r="AL29" s="289">
        <f t="shared" ca="1" si="10"/>
        <v>0</v>
      </c>
      <c r="AM29" s="291"/>
      <c r="AN29" s="308">
        <f t="shared" ca="1" si="5"/>
        <v>0</v>
      </c>
    </row>
    <row r="30" spans="1:40" x14ac:dyDescent="0.35">
      <c r="A30" s="91" t="s">
        <v>6</v>
      </c>
      <c r="B30" s="91" t="s">
        <v>43</v>
      </c>
      <c r="C30" s="289">
        <f>IFERROR(VLOOKUP(B30,'1'!$C$3:$S$100,8,FALSE),"")</f>
        <v>5955</v>
      </c>
      <c r="D30" s="289">
        <f>IFERROR(VLOOKUP(B30,'2'!$C$3:$S$100,8,FALSE),"")</f>
        <v>6397</v>
      </c>
      <c r="E30" s="289">
        <f t="shared" ca="1" si="4"/>
        <v>6691</v>
      </c>
      <c r="F30" s="289">
        <f t="shared" ca="1" si="9"/>
        <v>6930</v>
      </c>
      <c r="G30" s="289">
        <f t="shared" ca="1" si="9"/>
        <v>7430</v>
      </c>
      <c r="H30" s="289">
        <f t="shared" ca="1" si="9"/>
        <v>9169</v>
      </c>
      <c r="I30" s="289">
        <f t="shared" ca="1" si="9"/>
        <v>9680</v>
      </c>
      <c r="J30" s="289">
        <f t="shared" ca="1" si="9"/>
        <v>9934</v>
      </c>
      <c r="K30" s="289">
        <f t="shared" ca="1" si="9"/>
        <v>11556</v>
      </c>
      <c r="L30" s="289">
        <f t="shared" ca="1" si="9"/>
        <v>10743</v>
      </c>
      <c r="M30" s="289">
        <f t="shared" ca="1" si="9"/>
        <v>10565</v>
      </c>
      <c r="N30" s="289">
        <f t="shared" ca="1" si="9"/>
        <v>9665</v>
      </c>
      <c r="O30" s="289">
        <f t="shared" ca="1" si="9"/>
        <v>9965</v>
      </c>
      <c r="P30" s="289">
        <f t="shared" ca="1" si="9"/>
        <v>10453</v>
      </c>
      <c r="Q30" s="289">
        <f t="shared" ca="1" si="9"/>
        <v>10423</v>
      </c>
      <c r="R30" s="289">
        <f t="shared" ca="1" si="9"/>
        <v>10552</v>
      </c>
      <c r="S30" s="289">
        <f t="shared" ca="1" si="9"/>
        <v>10924</v>
      </c>
      <c r="T30" s="289">
        <f t="shared" ca="1" si="9"/>
        <v>11068</v>
      </c>
      <c r="U30" s="289">
        <f t="shared" ca="1" si="9"/>
        <v>11007</v>
      </c>
      <c r="V30" s="289">
        <f t="shared" ca="1" si="8"/>
        <v>10924</v>
      </c>
      <c r="W30" s="289">
        <f t="shared" ca="1" si="8"/>
        <v>10777</v>
      </c>
      <c r="X30" s="289">
        <f t="shared" ca="1" si="8"/>
        <v>10863</v>
      </c>
      <c r="Y30" s="289">
        <f t="shared" ca="1" si="7"/>
        <v>10743</v>
      </c>
      <c r="Z30" s="289">
        <f t="shared" ca="1" si="7"/>
        <v>10611</v>
      </c>
      <c r="AA30" s="289">
        <f t="shared" ca="1" si="7"/>
        <v>10564</v>
      </c>
      <c r="AB30" s="289">
        <f t="shared" ref="AB30:AL30" ca="1" si="11">IFERROR(VLOOKUP($B30,INDIRECT("'" &amp; AB$2 &amp; "'!$C$3:$R$100"),8,FALSE),"")</f>
        <v>10415</v>
      </c>
      <c r="AC30" s="289">
        <f t="shared" ca="1" si="11"/>
        <v>10229</v>
      </c>
      <c r="AD30" s="289">
        <f t="shared" ca="1" si="11"/>
        <v>10244</v>
      </c>
      <c r="AE30" s="289">
        <f t="shared" ca="1" si="11"/>
        <v>10327</v>
      </c>
      <c r="AF30" s="289">
        <f t="shared" ca="1" si="11"/>
        <v>10284</v>
      </c>
      <c r="AG30" s="289">
        <f t="shared" ca="1" si="11"/>
        <v>10266</v>
      </c>
      <c r="AH30" s="289">
        <f t="shared" ca="1" si="11"/>
        <v>10246</v>
      </c>
      <c r="AI30" s="289">
        <f t="shared" ca="1" si="11"/>
        <v>10242</v>
      </c>
      <c r="AJ30" s="289">
        <f t="shared" ca="1" si="11"/>
        <v>10374</v>
      </c>
      <c r="AK30" s="289">
        <f t="shared" ca="1" si="11"/>
        <v>10170</v>
      </c>
      <c r="AL30" s="289">
        <f t="shared" ca="1" si="11"/>
        <v>10248</v>
      </c>
      <c r="AM30" s="291"/>
      <c r="AN30" s="308">
        <f t="shared" ca="1" si="5"/>
        <v>9.7053358437727206E-5</v>
      </c>
    </row>
    <row r="31" spans="1:40" x14ac:dyDescent="0.35">
      <c r="A31" s="91" t="s">
        <v>6</v>
      </c>
      <c r="B31" s="91" t="s">
        <v>13</v>
      </c>
      <c r="C31" s="289">
        <f>IFERROR(VLOOKUP(B31,'1'!$C$3:$S$100,8,FALSE),"")</f>
        <v>2877676</v>
      </c>
      <c r="D31" s="289">
        <f>IFERROR(VLOOKUP(B31,'2'!$C$3:$S$100,8,FALSE),"")</f>
        <v>3034474</v>
      </c>
      <c r="E31" s="289">
        <f t="shared" ca="1" si="4"/>
        <v>3196377</v>
      </c>
      <c r="F31" s="289">
        <f t="shared" ca="1" si="9"/>
        <v>3425409</v>
      </c>
      <c r="G31" s="289">
        <f t="shared" ca="1" si="9"/>
        <v>3606571</v>
      </c>
      <c r="H31" s="289">
        <f t="shared" ca="1" si="9"/>
        <v>3869513</v>
      </c>
      <c r="I31" s="289">
        <f t="shared" ca="1" si="9"/>
        <v>4052093</v>
      </c>
      <c r="J31" s="289">
        <f t="shared" ca="1" si="9"/>
        <v>4107595</v>
      </c>
      <c r="K31" s="289">
        <f t="shared" ca="1" si="9"/>
        <v>4299906</v>
      </c>
      <c r="L31" s="289">
        <f t="shared" ca="1" si="9"/>
        <v>4519524</v>
      </c>
      <c r="M31" s="289">
        <f t="shared" ca="1" si="9"/>
        <v>4597686</v>
      </c>
      <c r="N31" s="289">
        <f t="shared" ca="1" si="9"/>
        <v>4736952</v>
      </c>
      <c r="O31" s="289">
        <f t="shared" ca="1" si="9"/>
        <v>4809780</v>
      </c>
      <c r="P31" s="289">
        <f t="shared" ca="1" si="9"/>
        <v>4885328</v>
      </c>
      <c r="Q31" s="289">
        <f t="shared" ca="1" si="9"/>
        <v>4917023</v>
      </c>
      <c r="R31" s="289">
        <f t="shared" ca="1" si="9"/>
        <v>5034646</v>
      </c>
      <c r="S31" s="289">
        <f t="shared" ca="1" si="9"/>
        <v>5115403</v>
      </c>
      <c r="T31" s="289">
        <f t="shared" ca="1" si="9"/>
        <v>5216456</v>
      </c>
      <c r="U31" s="289">
        <f t="shared" ca="1" si="9"/>
        <v>5296061</v>
      </c>
      <c r="V31" s="289">
        <f t="shared" ca="1" si="8"/>
        <v>5399623</v>
      </c>
      <c r="W31" s="289">
        <f t="shared" ca="1" si="8"/>
        <v>5527538</v>
      </c>
      <c r="X31" s="289">
        <f t="shared" ca="1" si="8"/>
        <v>5674306</v>
      </c>
      <c r="Y31" s="289">
        <f t="shared" ref="Y31:AL46" ca="1" si="12">IFERROR(VLOOKUP($B31,INDIRECT("'" &amp; Y$2 &amp; "'!$C$3:$R$100"),8,FALSE),"")</f>
        <v>5666441</v>
      </c>
      <c r="Z31" s="289">
        <f t="shared" ca="1" si="12"/>
        <v>5790957</v>
      </c>
      <c r="AA31" s="289">
        <f t="shared" ca="1" si="12"/>
        <v>5971753</v>
      </c>
      <c r="AB31" s="289">
        <f t="shared" ca="1" si="12"/>
        <v>6042418</v>
      </c>
      <c r="AC31" s="289">
        <f t="shared" ca="1" si="12"/>
        <v>5954361</v>
      </c>
      <c r="AD31" s="289">
        <f t="shared" ca="1" si="12"/>
        <v>6000473</v>
      </c>
      <c r="AE31" s="289">
        <f t="shared" ca="1" si="12"/>
        <v>5935815</v>
      </c>
      <c r="AF31" s="289">
        <f t="shared" ca="1" si="12"/>
        <v>5517030</v>
      </c>
      <c r="AG31" s="289">
        <f t="shared" ca="1" si="12"/>
        <v>5474497</v>
      </c>
      <c r="AH31" s="289">
        <f t="shared" ca="1" si="12"/>
        <v>5413306</v>
      </c>
      <c r="AI31" s="289">
        <f t="shared" ca="1" si="12"/>
        <v>5305046</v>
      </c>
      <c r="AJ31" s="289">
        <f t="shared" ca="1" si="12"/>
        <v>5207106</v>
      </c>
      <c r="AK31" s="289">
        <f t="shared" ca="1" si="12"/>
        <v>5094515</v>
      </c>
      <c r="AL31" s="289">
        <f t="shared" ca="1" si="12"/>
        <v>5021613</v>
      </c>
      <c r="AM31" s="291"/>
      <c r="AN31" s="308">
        <f t="shared" ca="1" si="5"/>
        <v>4.8714779741781372E-2</v>
      </c>
    </row>
    <row r="32" spans="1:40" x14ac:dyDescent="0.35">
      <c r="A32" s="91" t="s">
        <v>6</v>
      </c>
      <c r="B32" s="91" t="s">
        <v>54</v>
      </c>
      <c r="C32" s="289" t="str">
        <f>IFERROR(VLOOKUP(B32,'1'!$C$3:$S$100,8,FALSE),"")</f>
        <v/>
      </c>
      <c r="D32" s="289" t="str">
        <f>IFERROR(VLOOKUP(B32,'2'!$C$3:$S$100,8,FALSE),"")</f>
        <v/>
      </c>
      <c r="E32" s="289" t="str">
        <f t="shared" ca="1" si="4"/>
        <v/>
      </c>
      <c r="F32" s="289" t="str">
        <f t="shared" ca="1" si="9"/>
        <v/>
      </c>
      <c r="G32" s="289" t="str">
        <f t="shared" ca="1" si="9"/>
        <v/>
      </c>
      <c r="H32" s="289" t="str">
        <f t="shared" ca="1" si="9"/>
        <v/>
      </c>
      <c r="I32" s="289" t="str">
        <f t="shared" ca="1" si="9"/>
        <v/>
      </c>
      <c r="J32" s="289" t="str">
        <f t="shared" ca="1" si="9"/>
        <v/>
      </c>
      <c r="K32" s="289" t="str">
        <f t="shared" ca="1" si="9"/>
        <v/>
      </c>
      <c r="L32" s="289">
        <f t="shared" ca="1" si="9"/>
        <v>0</v>
      </c>
      <c r="M32" s="289">
        <f t="shared" ca="1" si="9"/>
        <v>0</v>
      </c>
      <c r="N32" s="289">
        <f t="shared" ca="1" si="9"/>
        <v>0</v>
      </c>
      <c r="O32" s="289">
        <f t="shared" ca="1" si="9"/>
        <v>0</v>
      </c>
      <c r="P32" s="289">
        <f t="shared" ca="1" si="9"/>
        <v>0</v>
      </c>
      <c r="Q32" s="289">
        <f t="shared" ca="1" si="9"/>
        <v>0</v>
      </c>
      <c r="R32" s="289">
        <f t="shared" ca="1" si="9"/>
        <v>0</v>
      </c>
      <c r="S32" s="289">
        <f t="shared" ca="1" si="9"/>
        <v>0</v>
      </c>
      <c r="T32" s="289">
        <f t="shared" ca="1" si="9"/>
        <v>0</v>
      </c>
      <c r="U32" s="289">
        <f t="shared" ca="1" si="9"/>
        <v>0</v>
      </c>
      <c r="V32" s="289">
        <f t="shared" ca="1" si="8"/>
        <v>0</v>
      </c>
      <c r="W32" s="289">
        <f t="shared" ca="1" si="8"/>
        <v>0</v>
      </c>
      <c r="X32" s="289">
        <f t="shared" ca="1" si="8"/>
        <v>0</v>
      </c>
      <c r="Y32" s="289">
        <f t="shared" ca="1" si="12"/>
        <v>0</v>
      </c>
      <c r="Z32" s="289">
        <f t="shared" ca="1" si="12"/>
        <v>0</v>
      </c>
      <c r="AA32" s="289">
        <f t="shared" ca="1" si="12"/>
        <v>0</v>
      </c>
      <c r="AB32" s="289">
        <f t="shared" ca="1" si="12"/>
        <v>0</v>
      </c>
      <c r="AC32" s="289">
        <f t="shared" ca="1" si="12"/>
        <v>0</v>
      </c>
      <c r="AD32" s="289">
        <f t="shared" ca="1" si="12"/>
        <v>0</v>
      </c>
      <c r="AE32" s="289">
        <f t="shared" ca="1" si="12"/>
        <v>0</v>
      </c>
      <c r="AF32" s="289">
        <f t="shared" ca="1" si="12"/>
        <v>0</v>
      </c>
      <c r="AG32" s="289">
        <f t="shared" ca="1" si="12"/>
        <v>0</v>
      </c>
      <c r="AH32" s="289">
        <f t="shared" ca="1" si="12"/>
        <v>0</v>
      </c>
      <c r="AI32" s="289">
        <f t="shared" ca="1" si="12"/>
        <v>0</v>
      </c>
      <c r="AJ32" s="289">
        <f t="shared" ca="1" si="12"/>
        <v>0</v>
      </c>
      <c r="AK32" s="289">
        <f t="shared" ca="1" si="12"/>
        <v>0</v>
      </c>
      <c r="AL32" s="289">
        <f t="shared" ca="1" si="12"/>
        <v>0</v>
      </c>
      <c r="AM32" s="291"/>
      <c r="AN32" s="308">
        <f t="shared" ca="1" si="5"/>
        <v>0</v>
      </c>
    </row>
    <row r="33" spans="1:40" x14ac:dyDescent="0.35">
      <c r="A33" s="91" t="s">
        <v>6</v>
      </c>
      <c r="B33" s="91" t="s">
        <v>12</v>
      </c>
      <c r="C33" s="289">
        <f>IFERROR(VLOOKUP(B33,'1'!$C$3:$S$100,8,FALSE),"")</f>
        <v>3556159</v>
      </c>
      <c r="D33" s="289">
        <f>IFERROR(VLOOKUP(B33,'2'!$C$3:$S$100,8,FALSE),"")</f>
        <v>3631509</v>
      </c>
      <c r="E33" s="289">
        <f t="shared" ca="1" si="4"/>
        <v>3682603</v>
      </c>
      <c r="F33" s="289">
        <f t="shared" ca="1" si="9"/>
        <v>3754269</v>
      </c>
      <c r="G33" s="289">
        <f t="shared" ca="1" si="9"/>
        <v>3827746</v>
      </c>
      <c r="H33" s="289">
        <f t="shared" ca="1" si="9"/>
        <v>3914742</v>
      </c>
      <c r="I33" s="289">
        <f t="shared" ca="1" si="9"/>
        <v>4005255</v>
      </c>
      <c r="J33" s="289">
        <f t="shared" ca="1" si="9"/>
        <v>4044789</v>
      </c>
      <c r="K33" s="289">
        <f t="shared" ca="1" si="9"/>
        <v>4097800</v>
      </c>
      <c r="L33" s="289">
        <f t="shared" ca="1" si="9"/>
        <v>4166704</v>
      </c>
      <c r="M33" s="289">
        <f t="shared" ca="1" si="9"/>
        <v>4230404</v>
      </c>
      <c r="N33" s="289">
        <f t="shared" ca="1" si="9"/>
        <v>4237024</v>
      </c>
      <c r="O33" s="289">
        <f t="shared" ca="1" si="9"/>
        <v>4319355</v>
      </c>
      <c r="P33" s="289">
        <f t="shared" ca="1" si="9"/>
        <v>4364662</v>
      </c>
      <c r="Q33" s="289">
        <f t="shared" ca="1" si="9"/>
        <v>4410550</v>
      </c>
      <c r="R33" s="289">
        <f t="shared" ca="1" si="9"/>
        <v>4523425</v>
      </c>
      <c r="S33" s="289">
        <f t="shared" ca="1" si="9"/>
        <v>4562457</v>
      </c>
      <c r="T33" s="289">
        <f t="shared" ca="1" si="9"/>
        <v>4613266</v>
      </c>
      <c r="U33" s="289">
        <f t="shared" ca="1" si="9"/>
        <v>4644075</v>
      </c>
      <c r="V33" s="289">
        <f t="shared" ca="1" si="8"/>
        <v>4715011</v>
      </c>
      <c r="W33" s="289">
        <f t="shared" ca="1" si="8"/>
        <v>4806304</v>
      </c>
      <c r="X33" s="289">
        <f t="shared" ca="1" si="8"/>
        <v>4878164</v>
      </c>
      <c r="Y33" s="289">
        <f t="shared" ca="1" si="12"/>
        <v>4944182</v>
      </c>
      <c r="Z33" s="289">
        <f t="shared" ca="1" si="12"/>
        <v>5036557</v>
      </c>
      <c r="AA33" s="289">
        <f t="shared" ca="1" si="12"/>
        <v>5113532</v>
      </c>
      <c r="AB33" s="289">
        <f t="shared" ca="1" si="12"/>
        <v>5161788</v>
      </c>
      <c r="AC33" s="289">
        <f t="shared" ca="1" si="12"/>
        <v>5189180</v>
      </c>
      <c r="AD33" s="289">
        <f t="shared" ca="1" si="12"/>
        <v>5214593</v>
      </c>
      <c r="AE33" s="289">
        <f t="shared" ca="1" si="12"/>
        <v>5232433</v>
      </c>
      <c r="AF33" s="289">
        <f t="shared" ca="1" si="12"/>
        <v>5256416</v>
      </c>
      <c r="AG33" s="289">
        <f t="shared" ca="1" si="12"/>
        <v>5280469</v>
      </c>
      <c r="AH33" s="289">
        <f t="shared" ca="1" si="12"/>
        <v>5264023</v>
      </c>
      <c r="AI33" s="289">
        <f t="shared" ca="1" si="12"/>
        <v>5218099</v>
      </c>
      <c r="AJ33" s="289">
        <f t="shared" ca="1" si="12"/>
        <v>5174424</v>
      </c>
      <c r="AK33" s="289">
        <f t="shared" ca="1" si="12"/>
        <v>5108342</v>
      </c>
      <c r="AL33" s="289">
        <f t="shared" ca="1" si="12"/>
        <v>5038440</v>
      </c>
      <c r="AM33" s="291"/>
      <c r="AN33" s="308">
        <f t="shared" ca="1" si="5"/>
        <v>4.8409025176477556E-2</v>
      </c>
    </row>
    <row r="34" spans="1:40" x14ac:dyDescent="0.35">
      <c r="A34" s="91" t="s">
        <v>6</v>
      </c>
      <c r="B34" s="91" t="s">
        <v>30</v>
      </c>
      <c r="C34" s="289">
        <f>IFERROR(VLOOKUP(B34,'1'!$C$3:$S$100,8,FALSE),"")</f>
        <v>29662</v>
      </c>
      <c r="D34" s="289">
        <f>IFERROR(VLOOKUP(B34,'2'!$C$3:$S$100,8,FALSE),"")</f>
        <v>42776</v>
      </c>
      <c r="E34" s="289">
        <f t="shared" ca="1" si="4"/>
        <v>58365</v>
      </c>
      <c r="F34" s="289">
        <f t="shared" ca="1" si="9"/>
        <v>72601</v>
      </c>
      <c r="G34" s="289">
        <f t="shared" ca="1" si="9"/>
        <v>87173</v>
      </c>
      <c r="H34" s="289">
        <f t="shared" ca="1" si="9"/>
        <v>102132</v>
      </c>
      <c r="I34" s="289">
        <f t="shared" ca="1" si="9"/>
        <v>115538</v>
      </c>
      <c r="J34" s="289">
        <f t="shared" ca="1" si="9"/>
        <v>128960</v>
      </c>
      <c r="K34" s="289">
        <f t="shared" ca="1" si="9"/>
        <v>141237</v>
      </c>
      <c r="L34" s="289">
        <f t="shared" ca="1" si="9"/>
        <v>155095</v>
      </c>
      <c r="M34" s="289">
        <f t="shared" ca="1" si="9"/>
        <v>169154</v>
      </c>
      <c r="N34" s="289">
        <f t="shared" ca="1" si="9"/>
        <v>186575</v>
      </c>
      <c r="O34" s="289">
        <f t="shared" ca="1" si="9"/>
        <v>195708</v>
      </c>
      <c r="P34" s="289">
        <f t="shared" ca="1" si="9"/>
        <v>198707</v>
      </c>
      <c r="Q34" s="289">
        <f t="shared" ca="1" si="9"/>
        <v>203295</v>
      </c>
      <c r="R34" s="289">
        <f t="shared" ca="1" si="9"/>
        <v>214466</v>
      </c>
      <c r="S34" s="289">
        <f t="shared" ca="1" si="9"/>
        <v>227527</v>
      </c>
      <c r="T34" s="289">
        <f t="shared" ca="1" si="9"/>
        <v>247224</v>
      </c>
      <c r="U34" s="289">
        <f t="shared" ca="1" si="9"/>
        <v>272067</v>
      </c>
      <c r="V34" s="289">
        <f t="shared" ca="1" si="8"/>
        <v>296406</v>
      </c>
      <c r="W34" s="289">
        <f t="shared" ca="1" si="8"/>
        <v>325323</v>
      </c>
      <c r="X34" s="289">
        <f t="shared" ca="1" si="8"/>
        <v>343731</v>
      </c>
      <c r="Y34" s="289">
        <f t="shared" ca="1" si="12"/>
        <v>361531</v>
      </c>
      <c r="Z34" s="289">
        <f t="shared" ca="1" si="12"/>
        <v>377134</v>
      </c>
      <c r="AA34" s="289">
        <f t="shared" ca="1" si="12"/>
        <v>388514</v>
      </c>
      <c r="AB34" s="289">
        <f t="shared" ca="1" si="12"/>
        <v>400776</v>
      </c>
      <c r="AC34" s="289">
        <f t="shared" ca="1" si="12"/>
        <v>405166</v>
      </c>
      <c r="AD34" s="289">
        <f t="shared" ca="1" si="12"/>
        <v>403742</v>
      </c>
      <c r="AE34" s="289">
        <f t="shared" ca="1" si="12"/>
        <v>401742</v>
      </c>
      <c r="AF34" s="289">
        <f t="shared" ca="1" si="12"/>
        <v>400063</v>
      </c>
      <c r="AG34" s="289">
        <f t="shared" ca="1" si="12"/>
        <v>398453</v>
      </c>
      <c r="AH34" s="289">
        <f t="shared" ca="1" si="12"/>
        <v>397362</v>
      </c>
      <c r="AI34" s="289">
        <f t="shared" ca="1" si="12"/>
        <v>393789</v>
      </c>
      <c r="AJ34" s="289">
        <f t="shared" ca="1" si="12"/>
        <v>391538</v>
      </c>
      <c r="AK34" s="289">
        <f t="shared" ca="1" si="12"/>
        <v>388917</v>
      </c>
      <c r="AL34" s="289">
        <f t="shared" ca="1" si="12"/>
        <v>385372</v>
      </c>
      <c r="AM34" s="291"/>
      <c r="AN34" s="308">
        <f t="shared" ca="1" si="5"/>
        <v>3.6630111679189161E-3</v>
      </c>
    </row>
    <row r="35" spans="1:40" x14ac:dyDescent="0.35">
      <c r="A35" s="91" t="s">
        <v>6</v>
      </c>
      <c r="B35" s="91" t="s">
        <v>39</v>
      </c>
      <c r="C35" s="289">
        <f>IFERROR(VLOOKUP(B35,'1'!$C$3:$S$100,8,FALSE),"")</f>
        <v>31861</v>
      </c>
      <c r="D35" s="289">
        <f>IFERROR(VLOOKUP(B35,'2'!$C$3:$S$100,8,FALSE),"")</f>
        <v>32806</v>
      </c>
      <c r="E35" s="289">
        <f t="shared" ca="1" si="4"/>
        <v>32903</v>
      </c>
      <c r="F35" s="289">
        <f t="shared" ca="1" si="9"/>
        <v>33594</v>
      </c>
      <c r="G35" s="289">
        <f t="shared" ca="1" si="9"/>
        <v>37405</v>
      </c>
      <c r="H35" s="289">
        <f t="shared" ca="1" si="9"/>
        <v>40660</v>
      </c>
      <c r="I35" s="289">
        <f t="shared" ca="1" si="9"/>
        <v>40991</v>
      </c>
      <c r="J35" s="289">
        <f t="shared" ca="1" si="9"/>
        <v>40979</v>
      </c>
      <c r="K35" s="289">
        <f t="shared" ca="1" si="9"/>
        <v>40917</v>
      </c>
      <c r="L35" s="289">
        <f t="shared" ca="1" si="9"/>
        <v>40906</v>
      </c>
      <c r="M35" s="289">
        <f t="shared" ca="1" si="9"/>
        <v>40992</v>
      </c>
      <c r="N35" s="289">
        <f t="shared" ca="1" si="9"/>
        <v>40997</v>
      </c>
      <c r="O35" s="289">
        <f t="shared" ca="1" si="9"/>
        <v>40939</v>
      </c>
      <c r="P35" s="289">
        <f t="shared" ca="1" si="9"/>
        <v>40979</v>
      </c>
      <c r="Q35" s="289">
        <f t="shared" ca="1" si="9"/>
        <v>40895</v>
      </c>
      <c r="R35" s="289">
        <f t="shared" ca="1" si="9"/>
        <v>40875</v>
      </c>
      <c r="S35" s="289">
        <f t="shared" ca="1" si="9"/>
        <v>40703</v>
      </c>
      <c r="T35" s="289">
        <f t="shared" ca="1" si="9"/>
        <v>34233</v>
      </c>
      <c r="U35" s="289">
        <f t="shared" ca="1" si="9"/>
        <v>33444</v>
      </c>
      <c r="V35" s="289">
        <f t="shared" ca="1" si="8"/>
        <v>33009</v>
      </c>
      <c r="W35" s="289">
        <f t="shared" ca="1" si="8"/>
        <v>32856</v>
      </c>
      <c r="X35" s="289">
        <f t="shared" ca="1" si="8"/>
        <v>32715</v>
      </c>
      <c r="Y35" s="289">
        <f t="shared" ca="1" si="12"/>
        <v>32575</v>
      </c>
      <c r="Z35" s="289">
        <f t="shared" ca="1" si="12"/>
        <v>32587</v>
      </c>
      <c r="AA35" s="289">
        <f t="shared" ca="1" si="12"/>
        <v>32326</v>
      </c>
      <c r="AB35" s="289">
        <f t="shared" ca="1" si="12"/>
        <v>31966</v>
      </c>
      <c r="AC35" s="289">
        <f t="shared" ca="1" si="12"/>
        <v>31797</v>
      </c>
      <c r="AD35" s="289">
        <f t="shared" ca="1" si="12"/>
        <v>31790</v>
      </c>
      <c r="AE35" s="289">
        <f t="shared" ca="1" si="12"/>
        <v>32168</v>
      </c>
      <c r="AF35" s="289">
        <f t="shared" ca="1" si="12"/>
        <v>32354</v>
      </c>
      <c r="AG35" s="289">
        <f t="shared" ca="1" si="12"/>
        <v>32287</v>
      </c>
      <c r="AH35" s="289">
        <f t="shared" ca="1" si="12"/>
        <v>32439</v>
      </c>
      <c r="AI35" s="289">
        <f t="shared" ca="1" si="12"/>
        <v>32717</v>
      </c>
      <c r="AJ35" s="289">
        <f t="shared" ca="1" si="12"/>
        <v>33095</v>
      </c>
      <c r="AK35" s="289">
        <f t="shared" ca="1" si="12"/>
        <v>33215</v>
      </c>
      <c r="AL35" s="289">
        <f t="shared" ca="1" si="12"/>
        <v>33049</v>
      </c>
      <c r="AM35" s="291"/>
      <c r="AN35" s="308">
        <f t="shared" ca="1" si="5"/>
        <v>3.0961836297441507E-4</v>
      </c>
    </row>
    <row r="36" spans="1:40" x14ac:dyDescent="0.35">
      <c r="A36" s="91" t="s">
        <v>6</v>
      </c>
      <c r="B36" s="91" t="s">
        <v>17</v>
      </c>
      <c r="C36" s="289">
        <f>IFERROR(VLOOKUP(B36,'1'!$C$3:$S$100,8,FALSE),"")</f>
        <v>1105401</v>
      </c>
      <c r="D36" s="289">
        <f>IFERROR(VLOOKUP(B36,'2'!$C$3:$S$100,8,FALSE),"")</f>
        <v>1144367</v>
      </c>
      <c r="E36" s="289">
        <f t="shared" ca="1" si="4"/>
        <v>1184542</v>
      </c>
      <c r="F36" s="289">
        <f t="shared" ca="1" si="9"/>
        <v>1209178</v>
      </c>
      <c r="G36" s="289">
        <f t="shared" ca="1" si="9"/>
        <v>1238367</v>
      </c>
      <c r="H36" s="289">
        <f t="shared" ca="1" si="9"/>
        <v>1294496</v>
      </c>
      <c r="I36" s="289">
        <f t="shared" ca="1" si="9"/>
        <v>1331990</v>
      </c>
      <c r="J36" s="289">
        <f t="shared" ca="1" si="9"/>
        <v>1246243</v>
      </c>
      <c r="K36" s="289">
        <f t="shared" ca="1" si="9"/>
        <v>1291423</v>
      </c>
      <c r="L36" s="289">
        <f t="shared" ca="1" si="9"/>
        <v>1327942</v>
      </c>
      <c r="M36" s="289">
        <f t="shared" ca="1" si="9"/>
        <v>1361789</v>
      </c>
      <c r="N36" s="289">
        <f t="shared" ca="1" si="9"/>
        <v>1399164</v>
      </c>
      <c r="O36" s="289">
        <f t="shared" ca="1" si="9"/>
        <v>1354214</v>
      </c>
      <c r="P36" s="289">
        <f t="shared" ca="1" si="9"/>
        <v>1395685</v>
      </c>
      <c r="Q36" s="289">
        <f t="shared" ca="1" si="9"/>
        <v>1419422</v>
      </c>
      <c r="R36" s="289">
        <f t="shared" ca="1" si="9"/>
        <v>1456490</v>
      </c>
      <c r="S36" s="289">
        <f t="shared" ca="1" si="9"/>
        <v>1449755</v>
      </c>
      <c r="T36" s="289">
        <f t="shared" ca="1" si="9"/>
        <v>1496508</v>
      </c>
      <c r="U36" s="289">
        <f t="shared" ca="1" si="9"/>
        <v>1515920</v>
      </c>
      <c r="V36" s="289">
        <f t="shared" ca="1" si="8"/>
        <v>1604645</v>
      </c>
      <c r="W36" s="289">
        <f t="shared" ca="1" si="8"/>
        <v>1657850</v>
      </c>
      <c r="X36" s="289">
        <f t="shared" ca="1" si="8"/>
        <v>1686003</v>
      </c>
      <c r="Y36" s="289">
        <f t="shared" ca="1" si="12"/>
        <v>1751652</v>
      </c>
      <c r="Z36" s="289">
        <f t="shared" ca="1" si="12"/>
        <v>1822381</v>
      </c>
      <c r="AA36" s="289">
        <f t="shared" ca="1" si="12"/>
        <v>1911521</v>
      </c>
      <c r="AB36" s="289">
        <f t="shared" ca="1" si="12"/>
        <v>1982392</v>
      </c>
      <c r="AC36" s="289">
        <f t="shared" ca="1" si="12"/>
        <v>2067536</v>
      </c>
      <c r="AD36" s="289">
        <f t="shared" ca="1" si="12"/>
        <v>2111216</v>
      </c>
      <c r="AE36" s="289">
        <f t="shared" ca="1" si="12"/>
        <v>2152111</v>
      </c>
      <c r="AF36" s="289">
        <f t="shared" ca="1" si="12"/>
        <v>2216551</v>
      </c>
      <c r="AG36" s="289">
        <f t="shared" ca="1" si="12"/>
        <v>2218965</v>
      </c>
      <c r="AH36" s="289">
        <f t="shared" ca="1" si="12"/>
        <v>2254586</v>
      </c>
      <c r="AI36" s="289">
        <f t="shared" ca="1" si="12"/>
        <v>2291974</v>
      </c>
      <c r="AJ36" s="289">
        <f t="shared" ca="1" si="12"/>
        <v>2341974</v>
      </c>
      <c r="AK36" s="289">
        <f t="shared" ca="1" si="12"/>
        <v>2372897</v>
      </c>
      <c r="AL36" s="289">
        <f t="shared" ca="1" si="12"/>
        <v>2407944</v>
      </c>
      <c r="AM36" s="291"/>
      <c r="AN36" s="308">
        <f t="shared" ca="1" si="5"/>
        <v>2.1910202629057039E-2</v>
      </c>
    </row>
    <row r="37" spans="1:40" x14ac:dyDescent="0.35">
      <c r="A37" s="91" t="s">
        <v>18</v>
      </c>
      <c r="B37" s="91" t="s">
        <v>19</v>
      </c>
      <c r="C37" s="289">
        <f>IFERROR(VLOOKUP(B37,'1'!$C$3:$S$100,8,FALSE),"")</f>
        <v>1405362</v>
      </c>
      <c r="D37" s="289">
        <f>IFERROR(VLOOKUP(B37,'2'!$C$3:$S$100,8,FALSE),"")</f>
        <v>1393728</v>
      </c>
      <c r="E37" s="289">
        <f t="shared" ca="1" si="4"/>
        <v>1383221</v>
      </c>
      <c r="F37" s="289">
        <f t="shared" ca="1" si="9"/>
        <v>1375307</v>
      </c>
      <c r="G37" s="289">
        <f t="shared" ca="1" si="9"/>
        <v>1366552</v>
      </c>
      <c r="H37" s="289">
        <f t="shared" ca="1" si="9"/>
        <v>1360776</v>
      </c>
      <c r="I37" s="289">
        <f t="shared" ca="1" si="9"/>
        <v>1356420</v>
      </c>
      <c r="J37" s="289">
        <f t="shared" ca="1" si="9"/>
        <v>1353402</v>
      </c>
      <c r="K37" s="289">
        <f t="shared" ca="1" si="9"/>
        <v>1299223</v>
      </c>
      <c r="L37" s="289">
        <f t="shared" ca="1" si="9"/>
        <v>1304696</v>
      </c>
      <c r="M37" s="289">
        <f t="shared" ca="1" si="9"/>
        <v>1313008</v>
      </c>
      <c r="N37" s="289">
        <f t="shared" ca="1" si="9"/>
        <v>1317153</v>
      </c>
      <c r="O37" s="289">
        <f t="shared" ca="1" si="9"/>
        <v>1326051</v>
      </c>
      <c r="P37" s="289">
        <f t="shared" ca="1" si="9"/>
        <v>1334755</v>
      </c>
      <c r="Q37" s="289">
        <f t="shared" ca="1" si="9"/>
        <v>1336775</v>
      </c>
      <c r="R37" s="289">
        <f t="shared" ca="1" si="9"/>
        <v>1342190</v>
      </c>
      <c r="S37" s="289">
        <f t="shared" ca="1" si="9"/>
        <v>1347707</v>
      </c>
      <c r="T37" s="289">
        <f t="shared" ca="1" si="9"/>
        <v>1350680</v>
      </c>
      <c r="U37" s="289">
        <f t="shared" ca="1" si="9"/>
        <v>1353841</v>
      </c>
      <c r="V37" s="289">
        <f t="shared" ca="1" si="8"/>
        <v>1359275</v>
      </c>
      <c r="W37" s="289">
        <f t="shared" ca="1" si="8"/>
        <v>1363023</v>
      </c>
      <c r="X37" s="289">
        <f t="shared" ca="1" si="8"/>
        <v>1365100</v>
      </c>
      <c r="Y37" s="289">
        <f t="shared" ca="1" si="12"/>
        <v>1356020</v>
      </c>
      <c r="Z37" s="289">
        <f t="shared" ca="1" si="12"/>
        <v>1357137</v>
      </c>
      <c r="AA37" s="289">
        <f t="shared" ca="1" si="12"/>
        <v>1341913</v>
      </c>
      <c r="AB37" s="289">
        <f t="shared" ca="1" si="12"/>
        <v>1346343</v>
      </c>
      <c r="AC37" s="289">
        <f t="shared" ca="1" si="12"/>
        <v>1348225</v>
      </c>
      <c r="AD37" s="289">
        <f t="shared" ca="1" si="12"/>
        <v>1354029</v>
      </c>
      <c r="AE37" s="289">
        <f t="shared" ca="1" si="12"/>
        <v>1360555</v>
      </c>
      <c r="AF37" s="289">
        <f t="shared" ca="1" si="12"/>
        <v>1367400</v>
      </c>
      <c r="AG37" s="289">
        <f t="shared" ca="1" si="12"/>
        <v>1384863</v>
      </c>
      <c r="AH37" s="289">
        <f t="shared" ca="1" si="12"/>
        <v>1404839</v>
      </c>
      <c r="AI37" s="289">
        <f t="shared" ca="1" si="12"/>
        <v>1419372</v>
      </c>
      <c r="AJ37" s="289">
        <f t="shared" ca="1" si="12"/>
        <v>1429916</v>
      </c>
      <c r="AK37" s="289">
        <f t="shared" ca="1" si="12"/>
        <v>1426449</v>
      </c>
      <c r="AL37" s="289">
        <f t="shared" ca="1" si="12"/>
        <v>1437498</v>
      </c>
      <c r="AM37" s="291"/>
      <c r="AN37" s="308">
        <f t="shared" ca="1" si="5"/>
        <v>1.3377496634262688E-2</v>
      </c>
    </row>
    <row r="38" spans="1:40" x14ac:dyDescent="0.35">
      <c r="A38" s="91" t="s">
        <v>18</v>
      </c>
      <c r="B38" s="91" t="s">
        <v>55</v>
      </c>
      <c r="C38" s="289">
        <f>IFERROR(VLOOKUP(B38,'1'!$C$3:$S$100,8,FALSE),"")</f>
        <v>22137</v>
      </c>
      <c r="D38" s="289">
        <f>IFERROR(VLOOKUP(B38,'2'!$C$3:$S$100,8,FALSE),"")</f>
        <v>21955</v>
      </c>
      <c r="E38" s="289">
        <f t="shared" ca="1" si="4"/>
        <v>21756</v>
      </c>
      <c r="F38" s="289">
        <f t="shared" ca="1" si="9"/>
        <v>21588</v>
      </c>
      <c r="G38" s="289">
        <f t="shared" ca="1" si="9"/>
        <v>21417</v>
      </c>
      <c r="H38" s="289">
        <f t="shared" ca="1" si="9"/>
        <v>21274</v>
      </c>
      <c r="I38" s="289">
        <f t="shared" ca="1" si="9"/>
        <v>21092</v>
      </c>
      <c r="J38" s="289">
        <f t="shared" ca="1" si="9"/>
        <v>19589</v>
      </c>
      <c r="K38" s="289">
        <f t="shared" ca="1" si="9"/>
        <v>17930</v>
      </c>
      <c r="L38" s="289">
        <f t="shared" ca="1" si="9"/>
        <v>7241</v>
      </c>
      <c r="M38" s="289">
        <f t="shared" ca="1" si="9"/>
        <v>5159</v>
      </c>
      <c r="N38" s="289">
        <f t="shared" ca="1" si="9"/>
        <v>0</v>
      </c>
      <c r="O38" s="289">
        <f t="shared" ca="1" si="9"/>
        <v>3</v>
      </c>
      <c r="P38" s="289">
        <f t="shared" ca="1" si="9"/>
        <v>0</v>
      </c>
      <c r="Q38" s="289">
        <f t="shared" ca="1" si="9"/>
        <v>0</v>
      </c>
      <c r="R38" s="289">
        <f t="shared" ca="1" si="9"/>
        <v>0</v>
      </c>
      <c r="S38" s="289">
        <f t="shared" ca="1" si="9"/>
        <v>3</v>
      </c>
      <c r="T38" s="289">
        <f t="shared" ca="1" si="9"/>
        <v>0</v>
      </c>
      <c r="U38" s="289">
        <f t="shared" ca="1" si="9"/>
        <v>0</v>
      </c>
      <c r="V38" s="289">
        <f t="shared" ca="1" si="8"/>
        <v>0</v>
      </c>
      <c r="W38" s="289">
        <f t="shared" ca="1" si="8"/>
        <v>0</v>
      </c>
      <c r="X38" s="289">
        <f t="shared" ca="1" si="8"/>
        <v>0</v>
      </c>
      <c r="Y38" s="289">
        <f t="shared" ca="1" si="12"/>
        <v>0</v>
      </c>
      <c r="Z38" s="289">
        <f t="shared" ca="1" si="12"/>
        <v>0</v>
      </c>
      <c r="AA38" s="289">
        <f t="shared" ca="1" si="12"/>
        <v>0</v>
      </c>
      <c r="AB38" s="289">
        <f t="shared" ca="1" si="12"/>
        <v>0</v>
      </c>
      <c r="AC38" s="289">
        <f t="shared" ca="1" si="12"/>
        <v>0</v>
      </c>
      <c r="AD38" s="289">
        <f t="shared" ca="1" si="12"/>
        <v>0</v>
      </c>
      <c r="AE38" s="289">
        <f t="shared" ca="1" si="12"/>
        <v>0</v>
      </c>
      <c r="AF38" s="289">
        <f t="shared" ca="1" si="12"/>
        <v>0</v>
      </c>
      <c r="AG38" s="289">
        <f t="shared" ca="1" si="12"/>
        <v>0</v>
      </c>
      <c r="AH38" s="289">
        <f t="shared" ca="1" si="12"/>
        <v>0</v>
      </c>
      <c r="AI38" s="289">
        <f t="shared" ca="1" si="12"/>
        <v>0</v>
      </c>
      <c r="AJ38" s="289">
        <f t="shared" ca="1" si="12"/>
        <v>0</v>
      </c>
      <c r="AK38" s="289">
        <f t="shared" ca="1" si="12"/>
        <v>0</v>
      </c>
      <c r="AL38" s="289">
        <f t="shared" ca="1" si="12"/>
        <v>0</v>
      </c>
      <c r="AM38" s="291"/>
      <c r="AN38" s="308">
        <f t="shared" ca="1" si="5"/>
        <v>0</v>
      </c>
    </row>
    <row r="39" spans="1:40" x14ac:dyDescent="0.35">
      <c r="A39" s="91" t="s">
        <v>18</v>
      </c>
      <c r="B39" s="91" t="s">
        <v>56</v>
      </c>
      <c r="C39" s="289" t="str">
        <f>IFERROR(VLOOKUP(B39,'1'!$C$3:$S$100,8,FALSE),"")</f>
        <v/>
      </c>
      <c r="D39" s="289" t="str">
        <f>IFERROR(VLOOKUP(B39,'2'!$C$3:$S$100,8,FALSE),"")</f>
        <v/>
      </c>
      <c r="E39" s="289" t="str">
        <f t="shared" ca="1" si="4"/>
        <v/>
      </c>
      <c r="F39" s="289" t="str">
        <f t="shared" ca="1" si="9"/>
        <v/>
      </c>
      <c r="G39" s="289" t="str">
        <f t="shared" ca="1" si="9"/>
        <v/>
      </c>
      <c r="H39" s="289" t="str">
        <f t="shared" ca="1" si="9"/>
        <v/>
      </c>
      <c r="I39" s="289" t="str">
        <f t="shared" ca="1" si="9"/>
        <v/>
      </c>
      <c r="J39" s="289" t="str">
        <f t="shared" ca="1" si="9"/>
        <v/>
      </c>
      <c r="K39" s="289" t="str">
        <f t="shared" ca="1" si="9"/>
        <v/>
      </c>
      <c r="L39" s="289" t="str">
        <f t="shared" ca="1" si="9"/>
        <v/>
      </c>
      <c r="M39" s="289" t="str">
        <f t="shared" ca="1" si="9"/>
        <v/>
      </c>
      <c r="N39" s="289" t="str">
        <f t="shared" ca="1" si="9"/>
        <v/>
      </c>
      <c r="O39" s="289" t="str">
        <f t="shared" ca="1" si="9"/>
        <v/>
      </c>
      <c r="P39" s="289" t="str">
        <f t="shared" ca="1" si="9"/>
        <v/>
      </c>
      <c r="Q39" s="289" t="str">
        <f t="shared" ca="1" si="9"/>
        <v/>
      </c>
      <c r="R39" s="289" t="str">
        <f t="shared" ca="1" si="9"/>
        <v/>
      </c>
      <c r="S39" s="289" t="str">
        <f t="shared" ca="1" si="9"/>
        <v/>
      </c>
      <c r="T39" s="289" t="str">
        <f t="shared" ca="1" si="9"/>
        <v/>
      </c>
      <c r="U39" s="289" t="str">
        <f t="shared" ca="1" si="9"/>
        <v/>
      </c>
      <c r="V39" s="289" t="str">
        <f t="shared" ca="1" si="8"/>
        <v/>
      </c>
      <c r="W39" s="289" t="str">
        <f t="shared" ca="1" si="8"/>
        <v/>
      </c>
      <c r="X39" s="289" t="str">
        <f t="shared" ca="1" si="8"/>
        <v/>
      </c>
      <c r="Y39" s="289" t="str">
        <f t="shared" ca="1" si="12"/>
        <v/>
      </c>
      <c r="Z39" s="289">
        <f t="shared" ca="1" si="12"/>
        <v>0</v>
      </c>
      <c r="AA39" s="289">
        <f t="shared" ca="1" si="12"/>
        <v>0</v>
      </c>
      <c r="AB39" s="289">
        <f t="shared" ca="1" si="12"/>
        <v>0</v>
      </c>
      <c r="AC39" s="289">
        <f t="shared" ca="1" si="12"/>
        <v>0</v>
      </c>
      <c r="AD39" s="289">
        <f t="shared" ca="1" si="12"/>
        <v>0</v>
      </c>
      <c r="AE39" s="289">
        <f t="shared" ca="1" si="12"/>
        <v>0</v>
      </c>
      <c r="AF39" s="289">
        <f t="shared" ca="1" si="12"/>
        <v>0</v>
      </c>
      <c r="AG39" s="289">
        <f t="shared" ca="1" si="12"/>
        <v>0</v>
      </c>
      <c r="AH39" s="289">
        <f t="shared" ca="1" si="12"/>
        <v>0</v>
      </c>
      <c r="AI39" s="289">
        <f t="shared" ca="1" si="12"/>
        <v>0</v>
      </c>
      <c r="AJ39" s="289">
        <f t="shared" ca="1" si="12"/>
        <v>0</v>
      </c>
      <c r="AK39" s="289">
        <f t="shared" ca="1" si="12"/>
        <v>0</v>
      </c>
      <c r="AL39" s="289">
        <f t="shared" ca="1" si="12"/>
        <v>0</v>
      </c>
      <c r="AM39" s="291"/>
      <c r="AN39" s="308">
        <f t="shared" ca="1" si="5"/>
        <v>0</v>
      </c>
    </row>
    <row r="40" spans="1:40" x14ac:dyDescent="0.35">
      <c r="A40" s="91" t="s">
        <v>18</v>
      </c>
      <c r="B40" s="91" t="s">
        <v>57</v>
      </c>
      <c r="C40" s="289">
        <f>IFERROR(VLOOKUP(B40,'1'!$C$3:$S$100,8,FALSE),"")</f>
        <v>0</v>
      </c>
      <c r="D40" s="289">
        <f>IFERROR(VLOOKUP(B40,'2'!$C$3:$S$100,8,FALSE),"")</f>
        <v>0</v>
      </c>
      <c r="E40" s="289">
        <f t="shared" ca="1" si="4"/>
        <v>0</v>
      </c>
      <c r="F40" s="289">
        <f t="shared" ca="1" si="9"/>
        <v>0</v>
      </c>
      <c r="G40" s="289">
        <f t="shared" ca="1" si="9"/>
        <v>0</v>
      </c>
      <c r="H40" s="289">
        <f t="shared" ca="1" si="9"/>
        <v>0</v>
      </c>
      <c r="I40" s="289">
        <f t="shared" ca="1" si="9"/>
        <v>0</v>
      </c>
      <c r="J40" s="289">
        <f t="shared" ca="1" si="9"/>
        <v>0</v>
      </c>
      <c r="K40" s="289">
        <f t="shared" ca="1" si="9"/>
        <v>0</v>
      </c>
      <c r="L40" s="289">
        <f t="shared" ca="1" si="9"/>
        <v>0</v>
      </c>
      <c r="M40" s="289">
        <f t="shared" ca="1" si="9"/>
        <v>0</v>
      </c>
      <c r="N40" s="289">
        <f t="shared" ca="1" si="9"/>
        <v>0</v>
      </c>
      <c r="O40" s="289">
        <f t="shared" ca="1" si="9"/>
        <v>0</v>
      </c>
      <c r="P40" s="289">
        <f t="shared" ca="1" si="9"/>
        <v>0</v>
      </c>
      <c r="Q40" s="289">
        <f t="shared" ca="1" si="9"/>
        <v>0</v>
      </c>
      <c r="R40" s="289">
        <f t="shared" ca="1" si="9"/>
        <v>0</v>
      </c>
      <c r="S40" s="289">
        <f t="shared" ca="1" si="9"/>
        <v>0</v>
      </c>
      <c r="T40" s="289">
        <f t="shared" ca="1" si="9"/>
        <v>0</v>
      </c>
      <c r="U40" s="289">
        <f t="shared" ca="1" si="9"/>
        <v>0</v>
      </c>
      <c r="V40" s="289">
        <f t="shared" ca="1" si="8"/>
        <v>0</v>
      </c>
      <c r="W40" s="289">
        <f t="shared" ca="1" si="8"/>
        <v>0</v>
      </c>
      <c r="X40" s="289">
        <f t="shared" ca="1" si="8"/>
        <v>0</v>
      </c>
      <c r="Y40" s="289">
        <f t="shared" ca="1" si="12"/>
        <v>0</v>
      </c>
      <c r="Z40" s="289">
        <f t="shared" ca="1" si="12"/>
        <v>0</v>
      </c>
      <c r="AA40" s="289">
        <f t="shared" ca="1" si="12"/>
        <v>0</v>
      </c>
      <c r="AB40" s="289">
        <f t="shared" ca="1" si="12"/>
        <v>0</v>
      </c>
      <c r="AC40" s="289">
        <f t="shared" ca="1" si="12"/>
        <v>0</v>
      </c>
      <c r="AD40" s="289">
        <f t="shared" ca="1" si="12"/>
        <v>0</v>
      </c>
      <c r="AE40" s="289">
        <f t="shared" ca="1" si="12"/>
        <v>0</v>
      </c>
      <c r="AF40" s="289">
        <f t="shared" ca="1" si="12"/>
        <v>0</v>
      </c>
      <c r="AG40" s="289">
        <f t="shared" ca="1" si="12"/>
        <v>0</v>
      </c>
      <c r="AH40" s="289">
        <f t="shared" ca="1" si="12"/>
        <v>0</v>
      </c>
      <c r="AI40" s="289">
        <f t="shared" ca="1" si="12"/>
        <v>0</v>
      </c>
      <c r="AJ40" s="289">
        <f t="shared" ca="1" si="12"/>
        <v>0</v>
      </c>
      <c r="AK40" s="289">
        <f t="shared" ca="1" si="12"/>
        <v>0</v>
      </c>
      <c r="AL40" s="289">
        <f t="shared" ca="1" si="12"/>
        <v>0</v>
      </c>
      <c r="AM40" s="291"/>
      <c r="AN40" s="308">
        <f t="shared" ca="1" si="5"/>
        <v>0</v>
      </c>
    </row>
    <row r="41" spans="1:40" x14ac:dyDescent="0.35">
      <c r="A41" s="91" t="s">
        <v>18</v>
      </c>
      <c r="B41" s="91" t="s">
        <v>32</v>
      </c>
      <c r="C41" s="289">
        <f>IFERROR(VLOOKUP(B41,'1'!$C$3:$S$100,8,FALSE),"")</f>
        <v>2561499</v>
      </c>
      <c r="D41" s="289">
        <f>IFERROR(VLOOKUP(B41,'2'!$C$3:$S$100,8,FALSE),"")</f>
        <v>2554833</v>
      </c>
      <c r="E41" s="289">
        <f t="shared" ca="1" si="4"/>
        <v>2551485</v>
      </c>
      <c r="F41" s="289">
        <f t="shared" ca="1" si="9"/>
        <v>2550891</v>
      </c>
      <c r="G41" s="289">
        <f t="shared" ca="1" si="9"/>
        <v>2550537</v>
      </c>
      <c r="H41" s="289">
        <f t="shared" ca="1" si="9"/>
        <v>2556297</v>
      </c>
      <c r="I41" s="289">
        <f t="shared" ca="1" si="9"/>
        <v>2545671</v>
      </c>
      <c r="J41" s="289">
        <f t="shared" ca="1" si="9"/>
        <v>2561253</v>
      </c>
      <c r="K41" s="289">
        <f t="shared" ca="1" si="9"/>
        <v>2466201</v>
      </c>
      <c r="L41" s="289">
        <f t="shared" ca="1" si="9"/>
        <v>2472875</v>
      </c>
      <c r="M41" s="289">
        <f t="shared" ca="1" si="9"/>
        <v>2482096</v>
      </c>
      <c r="N41" s="289">
        <f t="shared" ca="1" si="9"/>
        <v>2487796</v>
      </c>
      <c r="O41" s="289">
        <f t="shared" ca="1" si="9"/>
        <v>2477654</v>
      </c>
      <c r="P41" s="289">
        <f t="shared" ca="1" si="9"/>
        <v>2217801</v>
      </c>
      <c r="Q41" s="289">
        <f t="shared" ca="1" si="9"/>
        <v>162478</v>
      </c>
      <c r="R41" s="289">
        <f t="shared" ca="1" si="9"/>
        <v>165190</v>
      </c>
      <c r="S41" s="289">
        <f t="shared" ca="1" si="9"/>
        <v>162150</v>
      </c>
      <c r="T41" s="289">
        <f t="shared" ca="1" si="9"/>
        <v>164045</v>
      </c>
      <c r="U41" s="289">
        <f t="shared" ref="U41:AK56" ca="1" si="13">IFERROR(VLOOKUP($B41,INDIRECT("'" &amp; U$2 &amp; "'!$C$3:$R$100"),8,FALSE),"")</f>
        <v>167225</v>
      </c>
      <c r="V41" s="289">
        <f t="shared" ca="1" si="13"/>
        <v>170006</v>
      </c>
      <c r="W41" s="289">
        <f t="shared" ca="1" si="13"/>
        <v>170993</v>
      </c>
      <c r="X41" s="289">
        <f t="shared" ca="1" si="13"/>
        <v>171138</v>
      </c>
      <c r="Y41" s="289">
        <f t="shared" ca="1" si="13"/>
        <v>178479</v>
      </c>
      <c r="Z41" s="289">
        <f t="shared" ca="1" si="13"/>
        <v>184466</v>
      </c>
      <c r="AA41" s="289">
        <f t="shared" ca="1" si="13"/>
        <v>187775</v>
      </c>
      <c r="AB41" s="289">
        <f t="shared" ca="1" si="13"/>
        <v>191852</v>
      </c>
      <c r="AC41" s="289">
        <f t="shared" ca="1" si="13"/>
        <v>198348</v>
      </c>
      <c r="AD41" s="289">
        <f t="shared" ca="1" si="13"/>
        <v>202096</v>
      </c>
      <c r="AE41" s="289">
        <f t="shared" ca="1" si="13"/>
        <v>201473</v>
      </c>
      <c r="AF41" s="289">
        <f t="shared" ca="1" si="13"/>
        <v>205639</v>
      </c>
      <c r="AG41" s="289">
        <f t="shared" ca="1" si="13"/>
        <v>208285</v>
      </c>
      <c r="AH41" s="289">
        <f t="shared" ca="1" si="13"/>
        <v>211653</v>
      </c>
      <c r="AI41" s="289">
        <f t="shared" ca="1" si="13"/>
        <v>212732</v>
      </c>
      <c r="AJ41" s="289">
        <f t="shared" ca="1" si="13"/>
        <v>217205</v>
      </c>
      <c r="AK41" s="289">
        <f t="shared" ca="1" si="13"/>
        <v>220699</v>
      </c>
      <c r="AL41" s="289">
        <f t="shared" ca="1" si="12"/>
        <v>223969</v>
      </c>
      <c r="AM41" s="291"/>
      <c r="AN41" s="308">
        <f t="shared" ca="1" si="5"/>
        <v>2.0320488451384747E-3</v>
      </c>
    </row>
    <row r="42" spans="1:40" x14ac:dyDescent="0.35">
      <c r="A42" s="91" t="s">
        <v>18</v>
      </c>
      <c r="B42" s="91" t="s">
        <v>29</v>
      </c>
      <c r="C42" s="289">
        <f>IFERROR(VLOOKUP(B42,'1'!$C$3:$S$100,8,FALSE),"")</f>
        <v>903</v>
      </c>
      <c r="D42" s="289">
        <f>IFERROR(VLOOKUP(B42,'2'!$C$3:$S$100,8,FALSE),"")</f>
        <v>978</v>
      </c>
      <c r="E42" s="289">
        <f t="shared" ca="1" si="4"/>
        <v>1000</v>
      </c>
      <c r="F42" s="289">
        <f t="shared" ref="F42:U57" ca="1" si="14">IFERROR(VLOOKUP($B42,INDIRECT("'" &amp; F$2 &amp; "'!$C$3:$R$100"),8,FALSE),"")</f>
        <v>4992</v>
      </c>
      <c r="G42" s="289">
        <f t="shared" ca="1" si="14"/>
        <v>12937</v>
      </c>
      <c r="H42" s="289">
        <f t="shared" ca="1" si="14"/>
        <v>22031</v>
      </c>
      <c r="I42" s="289">
        <f t="shared" ca="1" si="14"/>
        <v>34686</v>
      </c>
      <c r="J42" s="289">
        <f t="shared" ca="1" si="14"/>
        <v>52882</v>
      </c>
      <c r="K42" s="289">
        <f t="shared" ca="1" si="14"/>
        <v>73338</v>
      </c>
      <c r="L42" s="289">
        <f t="shared" ca="1" si="14"/>
        <v>95287</v>
      </c>
      <c r="M42" s="289">
        <f t="shared" ca="1" si="14"/>
        <v>118719</v>
      </c>
      <c r="N42" s="289">
        <f t="shared" ca="1" si="14"/>
        <v>146293</v>
      </c>
      <c r="O42" s="289">
        <f t="shared" ca="1" si="14"/>
        <v>171575</v>
      </c>
      <c r="P42" s="289">
        <f t="shared" ca="1" si="14"/>
        <v>196282</v>
      </c>
      <c r="Q42" s="289">
        <f t="shared" ca="1" si="14"/>
        <v>222375</v>
      </c>
      <c r="R42" s="289">
        <f t="shared" ca="1" si="14"/>
        <v>251465</v>
      </c>
      <c r="S42" s="289">
        <f t="shared" ca="1" si="14"/>
        <v>284539</v>
      </c>
      <c r="T42" s="289">
        <f t="shared" ca="1" si="14"/>
        <v>320464</v>
      </c>
      <c r="U42" s="289">
        <f t="shared" ca="1" si="14"/>
        <v>354200</v>
      </c>
      <c r="V42" s="289">
        <f t="shared" ca="1" si="13"/>
        <v>381804</v>
      </c>
      <c r="W42" s="289">
        <f t="shared" ca="1" si="13"/>
        <v>414566</v>
      </c>
      <c r="X42" s="289">
        <f t="shared" ca="1" si="13"/>
        <v>445565</v>
      </c>
      <c r="Y42" s="289">
        <f t="shared" ca="1" si="13"/>
        <v>463595</v>
      </c>
      <c r="Z42" s="289">
        <f t="shared" ca="1" si="13"/>
        <v>482887</v>
      </c>
      <c r="AA42" s="289">
        <f t="shared" ca="1" si="13"/>
        <v>501162</v>
      </c>
      <c r="AB42" s="289">
        <f t="shared" ca="1" si="13"/>
        <v>518113</v>
      </c>
      <c r="AC42" s="289">
        <f t="shared" ca="1" si="13"/>
        <v>533372</v>
      </c>
      <c r="AD42" s="289">
        <f t="shared" ca="1" si="13"/>
        <v>555259</v>
      </c>
      <c r="AE42" s="289">
        <f t="shared" ca="1" si="13"/>
        <v>486482</v>
      </c>
      <c r="AF42" s="289">
        <f t="shared" ca="1" si="13"/>
        <v>502134</v>
      </c>
      <c r="AG42" s="289">
        <f t="shared" ca="1" si="13"/>
        <v>514296</v>
      </c>
      <c r="AH42" s="289">
        <f t="shared" ca="1" si="13"/>
        <v>525297</v>
      </c>
      <c r="AI42" s="289">
        <f t="shared" ca="1" si="13"/>
        <v>532559</v>
      </c>
      <c r="AJ42" s="289">
        <f t="shared" ca="1" si="13"/>
        <v>539451</v>
      </c>
      <c r="AK42" s="289">
        <f t="shared" ca="1" si="13"/>
        <v>522388</v>
      </c>
      <c r="AL42" s="289">
        <f t="shared" ca="1" si="12"/>
        <v>508863</v>
      </c>
      <c r="AM42" s="291"/>
      <c r="AN42" s="308">
        <f t="shared" ca="1" si="5"/>
        <v>5.0468027050887196E-3</v>
      </c>
    </row>
    <row r="43" spans="1:40" x14ac:dyDescent="0.35">
      <c r="A43" s="91" t="s">
        <v>18</v>
      </c>
      <c r="B43" s="91" t="s">
        <v>58</v>
      </c>
      <c r="C43" s="289">
        <f>IFERROR(VLOOKUP(B43,'1'!$C$3:$S$100,8,FALSE),"")</f>
        <v>0</v>
      </c>
      <c r="D43" s="289">
        <f>IFERROR(VLOOKUP(B43,'2'!$C$3:$S$100,8,FALSE),"")</f>
        <v>0</v>
      </c>
      <c r="E43" s="289">
        <f t="shared" ca="1" si="4"/>
        <v>0</v>
      </c>
      <c r="F43" s="289">
        <f t="shared" ca="1" si="14"/>
        <v>0</v>
      </c>
      <c r="G43" s="289">
        <f t="shared" ca="1" si="14"/>
        <v>0</v>
      </c>
      <c r="H43" s="289">
        <f t="shared" ca="1" si="14"/>
        <v>0</v>
      </c>
      <c r="I43" s="289">
        <f t="shared" ca="1" si="14"/>
        <v>0</v>
      </c>
      <c r="J43" s="289">
        <f t="shared" ca="1" si="14"/>
        <v>0</v>
      </c>
      <c r="K43" s="289">
        <f t="shared" ca="1" si="14"/>
        <v>0</v>
      </c>
      <c r="L43" s="289">
        <f t="shared" ca="1" si="14"/>
        <v>0</v>
      </c>
      <c r="M43" s="289">
        <f t="shared" ca="1" si="14"/>
        <v>0</v>
      </c>
      <c r="N43" s="289">
        <f t="shared" ca="1" si="14"/>
        <v>0</v>
      </c>
      <c r="O43" s="289">
        <f t="shared" ca="1" si="14"/>
        <v>0</v>
      </c>
      <c r="P43" s="289">
        <f t="shared" ca="1" si="14"/>
        <v>0</v>
      </c>
      <c r="Q43" s="289">
        <f t="shared" ca="1" si="14"/>
        <v>0</v>
      </c>
      <c r="R43" s="289">
        <f t="shared" ca="1" si="14"/>
        <v>0</v>
      </c>
      <c r="S43" s="289">
        <f t="shared" ca="1" si="14"/>
        <v>0</v>
      </c>
      <c r="T43" s="289">
        <f t="shared" ca="1" si="14"/>
        <v>0</v>
      </c>
      <c r="U43" s="289">
        <f t="shared" ca="1" si="14"/>
        <v>0</v>
      </c>
      <c r="V43" s="289">
        <f t="shared" ca="1" si="13"/>
        <v>0</v>
      </c>
      <c r="W43" s="289">
        <f t="shared" ca="1" si="13"/>
        <v>0</v>
      </c>
      <c r="X43" s="289">
        <f t="shared" ca="1" si="13"/>
        <v>0</v>
      </c>
      <c r="Y43" s="289">
        <f t="shared" ca="1" si="13"/>
        <v>0</v>
      </c>
      <c r="Z43" s="289">
        <f t="shared" ca="1" si="13"/>
        <v>0</v>
      </c>
      <c r="AA43" s="289">
        <f t="shared" ca="1" si="13"/>
        <v>0</v>
      </c>
      <c r="AB43" s="289">
        <f t="shared" ca="1" si="13"/>
        <v>0</v>
      </c>
      <c r="AC43" s="289">
        <f t="shared" ca="1" si="13"/>
        <v>0</v>
      </c>
      <c r="AD43" s="289">
        <f t="shared" ca="1" si="13"/>
        <v>0</v>
      </c>
      <c r="AE43" s="289">
        <f t="shared" ca="1" si="13"/>
        <v>0</v>
      </c>
      <c r="AF43" s="289">
        <f t="shared" ca="1" si="13"/>
        <v>0</v>
      </c>
      <c r="AG43" s="289">
        <f t="shared" ca="1" si="13"/>
        <v>0</v>
      </c>
      <c r="AH43" s="289">
        <f t="shared" ca="1" si="13"/>
        <v>0</v>
      </c>
      <c r="AI43" s="289">
        <f t="shared" ca="1" si="13"/>
        <v>0</v>
      </c>
      <c r="AJ43" s="289">
        <f t="shared" ca="1" si="13"/>
        <v>0</v>
      </c>
      <c r="AK43" s="289">
        <f t="shared" ca="1" si="13"/>
        <v>0</v>
      </c>
      <c r="AL43" s="289">
        <f t="shared" ca="1" si="12"/>
        <v>0</v>
      </c>
      <c r="AM43" s="291"/>
      <c r="AN43" s="308">
        <f t="shared" ca="1" si="5"/>
        <v>0</v>
      </c>
    </row>
    <row r="44" spans="1:40" x14ac:dyDescent="0.35">
      <c r="A44" s="91" t="s">
        <v>18</v>
      </c>
      <c r="B44" s="91" t="s">
        <v>59</v>
      </c>
      <c r="C44" s="289" t="str">
        <f>IFERROR(VLOOKUP(B44,'1'!$C$3:$S$100,8,FALSE),"")</f>
        <v/>
      </c>
      <c r="D44" s="289" t="str">
        <f>IFERROR(VLOOKUP(B44,'2'!$C$3:$S$100,8,FALSE),"")</f>
        <v/>
      </c>
      <c r="E44" s="289" t="str">
        <f t="shared" ca="1" si="4"/>
        <v/>
      </c>
      <c r="F44" s="289" t="str">
        <f t="shared" ca="1" si="14"/>
        <v/>
      </c>
      <c r="G44" s="289" t="str">
        <f t="shared" ca="1" si="14"/>
        <v/>
      </c>
      <c r="H44" s="289" t="str">
        <f t="shared" ca="1" si="14"/>
        <v/>
      </c>
      <c r="I44" s="289" t="str">
        <f t="shared" ca="1" si="14"/>
        <v/>
      </c>
      <c r="J44" s="289" t="str">
        <f t="shared" ca="1" si="14"/>
        <v/>
      </c>
      <c r="K44" s="289" t="str">
        <f t="shared" ca="1" si="14"/>
        <v/>
      </c>
      <c r="L44" s="289" t="str">
        <f t="shared" ca="1" si="14"/>
        <v/>
      </c>
      <c r="M44" s="289" t="str">
        <f t="shared" ca="1" si="14"/>
        <v/>
      </c>
      <c r="N44" s="289" t="str">
        <f t="shared" ca="1" si="14"/>
        <v/>
      </c>
      <c r="O44" s="289" t="str">
        <f t="shared" ca="1" si="14"/>
        <v/>
      </c>
      <c r="P44" s="289" t="str">
        <f t="shared" ca="1" si="14"/>
        <v/>
      </c>
      <c r="Q44" s="289" t="str">
        <f t="shared" ca="1" si="14"/>
        <v/>
      </c>
      <c r="R44" s="289" t="str">
        <f t="shared" ca="1" si="14"/>
        <v/>
      </c>
      <c r="S44" s="289" t="str">
        <f t="shared" ca="1" si="14"/>
        <v/>
      </c>
      <c r="T44" s="289" t="str">
        <f t="shared" ca="1" si="14"/>
        <v/>
      </c>
      <c r="U44" s="289" t="str">
        <f t="shared" ca="1" si="14"/>
        <v/>
      </c>
      <c r="V44" s="289" t="str">
        <f t="shared" ca="1" si="13"/>
        <v/>
      </c>
      <c r="W44" s="289" t="str">
        <f t="shared" ca="1" si="13"/>
        <v/>
      </c>
      <c r="X44" s="289" t="str">
        <f t="shared" ca="1" si="13"/>
        <v/>
      </c>
      <c r="Y44" s="289" t="str">
        <f t="shared" ca="1" si="13"/>
        <v/>
      </c>
      <c r="Z44" s="289">
        <f t="shared" ca="1" si="13"/>
        <v>0</v>
      </c>
      <c r="AA44" s="289">
        <f t="shared" ca="1" si="13"/>
        <v>0</v>
      </c>
      <c r="AB44" s="289">
        <f t="shared" ca="1" si="13"/>
        <v>0</v>
      </c>
      <c r="AC44" s="289">
        <f t="shared" ca="1" si="13"/>
        <v>0</v>
      </c>
      <c r="AD44" s="289">
        <f t="shared" ca="1" si="13"/>
        <v>0</v>
      </c>
      <c r="AE44" s="289">
        <f t="shared" ca="1" si="13"/>
        <v>0</v>
      </c>
      <c r="AF44" s="289">
        <f t="shared" ca="1" si="13"/>
        <v>0</v>
      </c>
      <c r="AG44" s="289">
        <f t="shared" ca="1" si="13"/>
        <v>0</v>
      </c>
      <c r="AH44" s="289">
        <f t="shared" ca="1" si="13"/>
        <v>0</v>
      </c>
      <c r="AI44" s="289">
        <f t="shared" ca="1" si="13"/>
        <v>0</v>
      </c>
      <c r="AJ44" s="289">
        <f t="shared" ca="1" si="13"/>
        <v>0</v>
      </c>
      <c r="AK44" s="289">
        <f t="shared" ca="1" si="13"/>
        <v>0</v>
      </c>
      <c r="AL44" s="289">
        <f t="shared" ca="1" si="12"/>
        <v>0</v>
      </c>
      <c r="AM44" s="291"/>
      <c r="AN44" s="308">
        <f t="shared" ca="1" si="5"/>
        <v>0</v>
      </c>
    </row>
    <row r="45" spans="1:40" x14ac:dyDescent="0.35">
      <c r="A45" s="91" t="s">
        <v>18</v>
      </c>
      <c r="B45" s="91" t="s">
        <v>25</v>
      </c>
      <c r="C45" s="289">
        <f>IFERROR(VLOOKUP(B45,'1'!$C$3:$S$100,8,FALSE),"")</f>
        <v>798853</v>
      </c>
      <c r="D45" s="289">
        <f>IFERROR(VLOOKUP(B45,'2'!$C$3:$S$100,8,FALSE),"")</f>
        <v>796752</v>
      </c>
      <c r="E45" s="289">
        <f t="shared" ca="1" si="4"/>
        <v>796103</v>
      </c>
      <c r="F45" s="289">
        <f t="shared" ca="1" si="14"/>
        <v>771007</v>
      </c>
      <c r="G45" s="289">
        <f t="shared" ca="1" si="14"/>
        <v>760575</v>
      </c>
      <c r="H45" s="289">
        <f t="shared" ca="1" si="14"/>
        <v>762412</v>
      </c>
      <c r="I45" s="289">
        <f t="shared" ca="1" si="14"/>
        <v>762067</v>
      </c>
      <c r="J45" s="289">
        <f t="shared" ca="1" si="14"/>
        <v>765095</v>
      </c>
      <c r="K45" s="289">
        <f t="shared" ca="1" si="14"/>
        <v>717508</v>
      </c>
      <c r="L45" s="289">
        <f t="shared" ca="1" si="14"/>
        <v>687106</v>
      </c>
      <c r="M45" s="289">
        <f t="shared" ca="1" si="14"/>
        <v>692840</v>
      </c>
      <c r="N45" s="289">
        <f t="shared" ca="1" si="14"/>
        <v>695122</v>
      </c>
      <c r="O45" s="289">
        <f t="shared" ca="1" si="14"/>
        <v>684237</v>
      </c>
      <c r="P45" s="289">
        <f t="shared" ca="1" si="14"/>
        <v>691183</v>
      </c>
      <c r="Q45" s="289">
        <f t="shared" ca="1" si="14"/>
        <v>699170</v>
      </c>
      <c r="R45" s="289">
        <f t="shared" ca="1" si="14"/>
        <v>698264</v>
      </c>
      <c r="S45" s="289">
        <f t="shared" ca="1" si="14"/>
        <v>696880</v>
      </c>
      <c r="T45" s="289">
        <f t="shared" ca="1" si="14"/>
        <v>664317</v>
      </c>
      <c r="U45" s="289">
        <f t="shared" ca="1" si="14"/>
        <v>600995</v>
      </c>
      <c r="V45" s="289">
        <f t="shared" ca="1" si="13"/>
        <v>611265</v>
      </c>
      <c r="W45" s="289">
        <f t="shared" ca="1" si="13"/>
        <v>623751</v>
      </c>
      <c r="X45" s="289">
        <f t="shared" ca="1" si="13"/>
        <v>634991</v>
      </c>
      <c r="Y45" s="289">
        <f t="shared" ca="1" si="13"/>
        <v>629851</v>
      </c>
      <c r="Z45" s="289">
        <f t="shared" ca="1" si="13"/>
        <v>632199</v>
      </c>
      <c r="AA45" s="289">
        <f t="shared" ca="1" si="13"/>
        <v>645102</v>
      </c>
      <c r="AB45" s="289">
        <f t="shared" ca="1" si="13"/>
        <v>647283</v>
      </c>
      <c r="AC45" s="289">
        <f t="shared" ca="1" si="13"/>
        <v>660477</v>
      </c>
      <c r="AD45" s="289">
        <f t="shared" ca="1" si="13"/>
        <v>666161</v>
      </c>
      <c r="AE45" s="289">
        <f t="shared" ca="1" si="13"/>
        <v>682467</v>
      </c>
      <c r="AF45" s="289">
        <f t="shared" ca="1" si="13"/>
        <v>698858</v>
      </c>
      <c r="AG45" s="289">
        <f t="shared" ca="1" si="13"/>
        <v>718457</v>
      </c>
      <c r="AH45" s="289">
        <f t="shared" ca="1" si="13"/>
        <v>740378</v>
      </c>
      <c r="AI45" s="289">
        <f t="shared" ca="1" si="13"/>
        <v>718457</v>
      </c>
      <c r="AJ45" s="289">
        <f t="shared" ca="1" si="13"/>
        <v>780694</v>
      </c>
      <c r="AK45" s="289">
        <f t="shared" ca="1" si="13"/>
        <v>801372</v>
      </c>
      <c r="AL45" s="289">
        <f t="shared" ca="1" si="12"/>
        <v>801372</v>
      </c>
      <c r="AM45" s="291"/>
      <c r="AN45" s="308">
        <f t="shared" ca="1" si="5"/>
        <v>7.303737672275208E-3</v>
      </c>
    </row>
    <row r="46" spans="1:40" x14ac:dyDescent="0.35">
      <c r="A46" s="91" t="s">
        <v>18</v>
      </c>
      <c r="B46" s="91" t="s">
        <v>60</v>
      </c>
      <c r="C46" s="289" t="str">
        <f>IFERROR(VLOOKUP(B46,'1'!$C$3:$S$100,8,FALSE),"")</f>
        <v/>
      </c>
      <c r="D46" s="289" t="str">
        <f>IFERROR(VLOOKUP(B46,'2'!$C$3:$S$100,8,FALSE),"")</f>
        <v/>
      </c>
      <c r="E46" s="289" t="str">
        <f t="shared" ca="1" si="4"/>
        <v/>
      </c>
      <c r="F46" s="289" t="str">
        <f t="shared" ca="1" si="14"/>
        <v/>
      </c>
      <c r="G46" s="289" t="str">
        <f t="shared" ca="1" si="14"/>
        <v/>
      </c>
      <c r="H46" s="289" t="str">
        <f t="shared" ca="1" si="14"/>
        <v/>
      </c>
      <c r="I46" s="289" t="str">
        <f t="shared" ca="1" si="14"/>
        <v/>
      </c>
      <c r="J46" s="289" t="str">
        <f t="shared" ca="1" si="14"/>
        <v/>
      </c>
      <c r="K46" s="289" t="str">
        <f t="shared" ca="1" si="14"/>
        <v/>
      </c>
      <c r="L46" s="289" t="str">
        <f t="shared" ca="1" si="14"/>
        <v/>
      </c>
      <c r="M46" s="289" t="str">
        <f t="shared" ca="1" si="14"/>
        <v/>
      </c>
      <c r="N46" s="289" t="str">
        <f t="shared" ca="1" si="14"/>
        <v/>
      </c>
      <c r="O46" s="289" t="str">
        <f t="shared" ca="1" si="14"/>
        <v/>
      </c>
      <c r="P46" s="289" t="str">
        <f t="shared" ca="1" si="14"/>
        <v/>
      </c>
      <c r="Q46" s="289" t="str">
        <f t="shared" ca="1" si="14"/>
        <v/>
      </c>
      <c r="R46" s="289" t="str">
        <f t="shared" ca="1" si="14"/>
        <v/>
      </c>
      <c r="S46" s="289" t="str">
        <f t="shared" ca="1" si="14"/>
        <v/>
      </c>
      <c r="T46" s="289" t="str">
        <f t="shared" ca="1" si="14"/>
        <v/>
      </c>
      <c r="U46" s="289" t="str">
        <f t="shared" ca="1" si="14"/>
        <v/>
      </c>
      <c r="V46" s="289" t="str">
        <f t="shared" ca="1" si="13"/>
        <v/>
      </c>
      <c r="W46" s="289" t="str">
        <f t="shared" ca="1" si="13"/>
        <v/>
      </c>
      <c r="X46" s="289" t="str">
        <f t="shared" ca="1" si="13"/>
        <v/>
      </c>
      <c r="Y46" s="289" t="str">
        <f t="shared" ca="1" si="13"/>
        <v/>
      </c>
      <c r="Z46" s="289">
        <f t="shared" ca="1" si="13"/>
        <v>0</v>
      </c>
      <c r="AA46" s="289">
        <f t="shared" ca="1" si="13"/>
        <v>0</v>
      </c>
      <c r="AB46" s="289">
        <f t="shared" ca="1" si="13"/>
        <v>0</v>
      </c>
      <c r="AC46" s="289">
        <f t="shared" ca="1" si="13"/>
        <v>0</v>
      </c>
      <c r="AD46" s="289">
        <f t="shared" ca="1" si="13"/>
        <v>0</v>
      </c>
      <c r="AE46" s="289">
        <f t="shared" ca="1" si="13"/>
        <v>0</v>
      </c>
      <c r="AF46" s="289">
        <f t="shared" ca="1" si="13"/>
        <v>0</v>
      </c>
      <c r="AG46" s="289">
        <f t="shared" ca="1" si="13"/>
        <v>0</v>
      </c>
      <c r="AH46" s="289">
        <f t="shared" ca="1" si="13"/>
        <v>0</v>
      </c>
      <c r="AI46" s="289">
        <f t="shared" ca="1" si="13"/>
        <v>0</v>
      </c>
      <c r="AJ46" s="289">
        <f t="shared" ca="1" si="13"/>
        <v>0</v>
      </c>
      <c r="AK46" s="289">
        <f t="shared" ca="1" si="13"/>
        <v>0</v>
      </c>
      <c r="AL46" s="289">
        <f t="shared" ca="1" si="12"/>
        <v>0</v>
      </c>
      <c r="AM46" s="291"/>
      <c r="AN46" s="308">
        <f t="shared" ca="1" si="5"/>
        <v>0</v>
      </c>
    </row>
    <row r="47" spans="1:40" x14ac:dyDescent="0.35">
      <c r="A47" s="91" t="s">
        <v>18</v>
      </c>
      <c r="B47" s="91" t="s">
        <v>61</v>
      </c>
      <c r="C47" s="289" t="str">
        <f>IFERROR(VLOOKUP(B47,'1'!$C$3:$S$100,8,FALSE),"")</f>
        <v/>
      </c>
      <c r="D47" s="289" t="str">
        <f>IFERROR(VLOOKUP(B47,'2'!$C$3:$S$100,8,FALSE),"")</f>
        <v/>
      </c>
      <c r="E47" s="289" t="str">
        <f t="shared" ca="1" si="4"/>
        <v/>
      </c>
      <c r="F47" s="289" t="str">
        <f t="shared" ca="1" si="14"/>
        <v/>
      </c>
      <c r="G47" s="289" t="str">
        <f t="shared" ca="1" si="14"/>
        <v/>
      </c>
      <c r="H47" s="289" t="str">
        <f t="shared" ca="1" si="14"/>
        <v/>
      </c>
      <c r="I47" s="289" t="str">
        <f t="shared" ca="1" si="14"/>
        <v/>
      </c>
      <c r="J47" s="289" t="str">
        <f t="shared" ca="1" si="14"/>
        <v/>
      </c>
      <c r="K47" s="289" t="str">
        <f t="shared" ca="1" si="14"/>
        <v/>
      </c>
      <c r="L47" s="289" t="str">
        <f t="shared" ca="1" si="14"/>
        <v/>
      </c>
      <c r="M47" s="289" t="str">
        <f t="shared" ca="1" si="14"/>
        <v/>
      </c>
      <c r="N47" s="289" t="str">
        <f t="shared" ca="1" si="14"/>
        <v/>
      </c>
      <c r="O47" s="289" t="str">
        <f t="shared" ca="1" si="14"/>
        <v/>
      </c>
      <c r="P47" s="289" t="str">
        <f t="shared" ca="1" si="14"/>
        <v/>
      </c>
      <c r="Q47" s="289" t="str">
        <f t="shared" ca="1" si="14"/>
        <v/>
      </c>
      <c r="R47" s="289" t="str">
        <f t="shared" ca="1" si="14"/>
        <v/>
      </c>
      <c r="S47" s="289" t="str">
        <f t="shared" ca="1" si="14"/>
        <v/>
      </c>
      <c r="T47" s="289" t="str">
        <f t="shared" ca="1" si="14"/>
        <v/>
      </c>
      <c r="U47" s="289" t="str">
        <f t="shared" ca="1" si="14"/>
        <v/>
      </c>
      <c r="V47" s="289" t="str">
        <f t="shared" ca="1" si="13"/>
        <v/>
      </c>
      <c r="W47" s="289" t="str">
        <f t="shared" ca="1" si="13"/>
        <v/>
      </c>
      <c r="X47" s="289" t="str">
        <f t="shared" ca="1" si="13"/>
        <v/>
      </c>
      <c r="Y47" s="289" t="str">
        <f t="shared" ca="1" si="13"/>
        <v/>
      </c>
      <c r="Z47" s="289">
        <f t="shared" ca="1" si="13"/>
        <v>0</v>
      </c>
      <c r="AA47" s="289">
        <f t="shared" ca="1" si="13"/>
        <v>0</v>
      </c>
      <c r="AB47" s="289">
        <f t="shared" ca="1" si="13"/>
        <v>0</v>
      </c>
      <c r="AC47" s="289">
        <f t="shared" ca="1" si="13"/>
        <v>0</v>
      </c>
      <c r="AD47" s="289">
        <f t="shared" ca="1" si="13"/>
        <v>0</v>
      </c>
      <c r="AE47" s="289">
        <f t="shared" ca="1" si="13"/>
        <v>0</v>
      </c>
      <c r="AF47" s="289">
        <f t="shared" ca="1" si="13"/>
        <v>0</v>
      </c>
      <c r="AG47" s="289">
        <f t="shared" ca="1" si="13"/>
        <v>0</v>
      </c>
      <c r="AH47" s="289">
        <f t="shared" ca="1" si="13"/>
        <v>0</v>
      </c>
      <c r="AI47" s="289">
        <f t="shared" ca="1" si="13"/>
        <v>0</v>
      </c>
      <c r="AJ47" s="289">
        <f t="shared" ca="1" si="13"/>
        <v>0</v>
      </c>
      <c r="AK47" s="289">
        <f t="shared" ca="1" si="13"/>
        <v>0</v>
      </c>
      <c r="AL47" s="289">
        <f t="shared" ref="AL47:AL56" ca="1" si="15">IFERROR(VLOOKUP($B47,INDIRECT("'" &amp; AL$2 &amp; "'!$C$3:$R$100"),8,FALSE),"")</f>
        <v>0</v>
      </c>
      <c r="AM47" s="291"/>
      <c r="AN47" s="308">
        <f t="shared" ca="1" si="5"/>
        <v>0</v>
      </c>
    </row>
    <row r="48" spans="1:40" x14ac:dyDescent="0.35">
      <c r="A48" s="91" t="s">
        <v>18</v>
      </c>
      <c r="B48" s="91" t="s">
        <v>26</v>
      </c>
      <c r="C48" s="289">
        <f>IFERROR(VLOOKUP(B48,'1'!$C$3:$S$100,8,FALSE),"")</f>
        <v>314479</v>
      </c>
      <c r="D48" s="289">
        <f>IFERROR(VLOOKUP(B48,'2'!$C$3:$S$100,8,FALSE),"")</f>
        <v>385737</v>
      </c>
      <c r="E48" s="289">
        <f t="shared" ca="1" si="4"/>
        <v>562051</v>
      </c>
      <c r="F48" s="289">
        <f t="shared" ca="1" si="14"/>
        <v>704385</v>
      </c>
      <c r="G48" s="289">
        <f t="shared" ca="1" si="14"/>
        <v>896538</v>
      </c>
      <c r="H48" s="289">
        <f t="shared" ca="1" si="14"/>
        <v>1048914</v>
      </c>
      <c r="I48" s="289">
        <f t="shared" ca="1" si="14"/>
        <v>1275573</v>
      </c>
      <c r="J48" s="289">
        <f t="shared" ca="1" si="14"/>
        <v>1222172</v>
      </c>
      <c r="K48" s="289">
        <f t="shared" ca="1" si="14"/>
        <v>1383164</v>
      </c>
      <c r="L48" s="289">
        <f t="shared" ca="1" si="14"/>
        <v>1625793</v>
      </c>
      <c r="M48" s="289">
        <f t="shared" ca="1" si="14"/>
        <v>1703964</v>
      </c>
      <c r="N48" s="289">
        <f t="shared" ca="1" si="14"/>
        <v>968018</v>
      </c>
      <c r="O48" s="289">
        <f t="shared" ca="1" si="14"/>
        <v>1003949</v>
      </c>
      <c r="P48" s="289">
        <f t="shared" ca="1" si="14"/>
        <v>1032427</v>
      </c>
      <c r="Q48" s="289">
        <f t="shared" ca="1" si="14"/>
        <v>1072764</v>
      </c>
      <c r="R48" s="289">
        <f t="shared" ca="1" si="14"/>
        <v>1090361</v>
      </c>
      <c r="S48" s="289">
        <f t="shared" ca="1" si="14"/>
        <v>1068500</v>
      </c>
      <c r="T48" s="289">
        <f t="shared" ca="1" si="14"/>
        <v>948971</v>
      </c>
      <c r="U48" s="289">
        <f t="shared" ca="1" si="14"/>
        <v>956991</v>
      </c>
      <c r="V48" s="289">
        <f t="shared" ca="1" si="13"/>
        <v>967399</v>
      </c>
      <c r="W48" s="289">
        <f t="shared" ca="1" si="13"/>
        <v>983171</v>
      </c>
      <c r="X48" s="289">
        <f t="shared" ca="1" si="13"/>
        <v>972776</v>
      </c>
      <c r="Y48" s="289">
        <f t="shared" ca="1" si="13"/>
        <v>946146</v>
      </c>
      <c r="Z48" s="289">
        <f t="shared" ca="1" si="13"/>
        <v>947391</v>
      </c>
      <c r="AA48" s="289">
        <f t="shared" ca="1" si="13"/>
        <v>942002</v>
      </c>
      <c r="AB48" s="289">
        <f t="shared" ca="1" si="13"/>
        <v>941637</v>
      </c>
      <c r="AC48" s="289">
        <f t="shared" ca="1" si="13"/>
        <v>940019</v>
      </c>
      <c r="AD48" s="289">
        <f t="shared" ca="1" si="13"/>
        <v>934735</v>
      </c>
      <c r="AE48" s="289">
        <f t="shared" ca="1" si="13"/>
        <v>941456</v>
      </c>
      <c r="AF48" s="289">
        <f t="shared" ca="1" si="13"/>
        <v>944278</v>
      </c>
      <c r="AG48" s="289">
        <f t="shared" ca="1" si="13"/>
        <v>622949</v>
      </c>
      <c r="AH48" s="289">
        <f t="shared" ca="1" si="13"/>
        <v>631468</v>
      </c>
      <c r="AI48" s="289">
        <f t="shared" ca="1" si="13"/>
        <v>638525</v>
      </c>
      <c r="AJ48" s="289">
        <f t="shared" ca="1" si="13"/>
        <v>646192</v>
      </c>
      <c r="AK48" s="289">
        <f t="shared" ca="1" si="13"/>
        <v>658637</v>
      </c>
      <c r="AL48" s="289">
        <f t="shared" ca="1" si="15"/>
        <v>693987</v>
      </c>
      <c r="AM48" s="291"/>
      <c r="AN48" s="308">
        <f t="shared" ca="1" si="5"/>
        <v>6.0454119718133621E-3</v>
      </c>
    </row>
    <row r="49" spans="1:40" x14ac:dyDescent="0.35">
      <c r="A49" s="91" t="s">
        <v>18</v>
      </c>
      <c r="B49" s="110" t="s">
        <v>24</v>
      </c>
      <c r="C49" s="289">
        <f>IFERROR(VLOOKUP(B49,'1'!$C$3:$S$100,8,FALSE),"")</f>
        <v>1342161</v>
      </c>
      <c r="D49" s="289">
        <f>IFERROR(VLOOKUP(B49,'2'!$C$3:$S$100,8,FALSE),"")</f>
        <v>1340950</v>
      </c>
      <c r="E49" s="289">
        <f t="shared" ca="1" si="4"/>
        <v>1342023</v>
      </c>
      <c r="F49" s="289">
        <f t="shared" ca="1" si="14"/>
        <v>1337531</v>
      </c>
      <c r="G49" s="289">
        <f t="shared" ca="1" si="14"/>
        <v>1328773</v>
      </c>
      <c r="H49" s="289">
        <f t="shared" ca="1" si="14"/>
        <v>1325750</v>
      </c>
      <c r="I49" s="289">
        <f t="shared" ca="1" si="14"/>
        <v>1321772</v>
      </c>
      <c r="J49" s="289">
        <f t="shared" ca="1" si="14"/>
        <v>1319608</v>
      </c>
      <c r="K49" s="289">
        <f t="shared" ca="1" si="14"/>
        <v>1217340</v>
      </c>
      <c r="L49" s="289">
        <f t="shared" ca="1" si="14"/>
        <v>1104244</v>
      </c>
      <c r="M49" s="289">
        <f t="shared" ca="1" si="14"/>
        <v>1102760</v>
      </c>
      <c r="N49" s="289">
        <f t="shared" ca="1" si="14"/>
        <v>1073904</v>
      </c>
      <c r="O49" s="289">
        <f t="shared" ca="1" si="14"/>
        <v>1066900</v>
      </c>
      <c r="P49" s="289">
        <f t="shared" ca="1" si="14"/>
        <v>1067422</v>
      </c>
      <c r="Q49" s="289">
        <f t="shared" ca="1" si="14"/>
        <v>1061075</v>
      </c>
      <c r="R49" s="289">
        <f t="shared" ca="1" si="14"/>
        <v>1060078</v>
      </c>
      <c r="S49" s="289">
        <f t="shared" ca="1" si="14"/>
        <v>1054846</v>
      </c>
      <c r="T49" s="289">
        <f t="shared" ca="1" si="14"/>
        <v>1040847</v>
      </c>
      <c r="U49" s="289">
        <f t="shared" ca="1" si="14"/>
        <v>1037489</v>
      </c>
      <c r="V49" s="289">
        <f t="shared" ca="1" si="13"/>
        <v>1032911</v>
      </c>
      <c r="W49" s="289">
        <f t="shared" ca="1" si="13"/>
        <v>1019544</v>
      </c>
      <c r="X49" s="289">
        <f t="shared" ca="1" si="13"/>
        <v>1019544</v>
      </c>
      <c r="Y49" s="289">
        <f t="shared" ca="1" si="13"/>
        <v>1027563</v>
      </c>
      <c r="Z49" s="289">
        <f t="shared" ca="1" si="13"/>
        <v>1029655</v>
      </c>
      <c r="AA49" s="289">
        <f t="shared" ca="1" si="13"/>
        <v>1006470</v>
      </c>
      <c r="AB49" s="289">
        <f t="shared" ca="1" si="13"/>
        <v>1016068</v>
      </c>
      <c r="AC49" s="289">
        <f t="shared" ca="1" si="13"/>
        <v>1021986</v>
      </c>
      <c r="AD49" s="289">
        <f t="shared" ca="1" si="13"/>
        <v>1025619</v>
      </c>
      <c r="AE49" s="289">
        <f t="shared" ca="1" si="13"/>
        <v>1028511</v>
      </c>
      <c r="AF49" s="289">
        <f t="shared" ca="1" si="13"/>
        <v>1032558</v>
      </c>
      <c r="AG49" s="289">
        <f t="shared" ca="1" si="13"/>
        <v>1033383</v>
      </c>
      <c r="AH49" s="289">
        <f t="shared" ca="1" si="13"/>
        <v>1075643</v>
      </c>
      <c r="AI49" s="289">
        <f t="shared" ca="1" si="13"/>
        <v>990010</v>
      </c>
      <c r="AJ49" s="289">
        <f t="shared" ca="1" si="13"/>
        <v>969662</v>
      </c>
      <c r="AK49" s="289">
        <f t="shared" ca="1" si="13"/>
        <v>962735</v>
      </c>
      <c r="AL49" s="289">
        <f t="shared" ca="1" si="15"/>
        <v>928039</v>
      </c>
      <c r="AM49" s="291"/>
      <c r="AN49" s="308">
        <f t="shared" ca="1" si="5"/>
        <v>9.0716168931408749E-3</v>
      </c>
    </row>
    <row r="50" spans="1:40" x14ac:dyDescent="0.35">
      <c r="A50" s="91" t="s">
        <v>18</v>
      </c>
      <c r="B50" s="110" t="s">
        <v>62</v>
      </c>
      <c r="C50" s="289" t="str">
        <f>IFERROR(VLOOKUP(B50,'1'!$C$3:$S$100,8,FALSE),"")</f>
        <v/>
      </c>
      <c r="D50" s="289" t="str">
        <f>IFERROR(VLOOKUP(B50,'2'!$C$3:$S$100,8,FALSE),"")</f>
        <v/>
      </c>
      <c r="E50" s="289" t="str">
        <f t="shared" ca="1" si="4"/>
        <v/>
      </c>
      <c r="F50" s="289" t="str">
        <f t="shared" ca="1" si="14"/>
        <v/>
      </c>
      <c r="G50" s="289" t="str">
        <f t="shared" ca="1" si="14"/>
        <v/>
      </c>
      <c r="H50" s="289" t="str">
        <f t="shared" ca="1" si="14"/>
        <v/>
      </c>
      <c r="I50" s="289" t="str">
        <f t="shared" ca="1" si="14"/>
        <v/>
      </c>
      <c r="J50" s="289" t="str">
        <f t="shared" ca="1" si="14"/>
        <v/>
      </c>
      <c r="K50" s="289" t="str">
        <f t="shared" ca="1" si="14"/>
        <v/>
      </c>
      <c r="L50" s="289" t="str">
        <f t="shared" ca="1" si="14"/>
        <v/>
      </c>
      <c r="M50" s="289">
        <f t="shared" ca="1" si="14"/>
        <v>0</v>
      </c>
      <c r="N50" s="289">
        <f t="shared" ca="1" si="14"/>
        <v>0</v>
      </c>
      <c r="O50" s="289">
        <f t="shared" ca="1" si="14"/>
        <v>0</v>
      </c>
      <c r="P50" s="289">
        <f t="shared" ca="1" si="14"/>
        <v>0</v>
      </c>
      <c r="Q50" s="289">
        <f t="shared" ca="1" si="14"/>
        <v>0</v>
      </c>
      <c r="R50" s="289">
        <f t="shared" ca="1" si="14"/>
        <v>0</v>
      </c>
      <c r="S50" s="289">
        <f t="shared" ca="1" si="14"/>
        <v>0</v>
      </c>
      <c r="T50" s="289">
        <f t="shared" ca="1" si="14"/>
        <v>0</v>
      </c>
      <c r="U50" s="289">
        <f t="shared" ca="1" si="14"/>
        <v>0</v>
      </c>
      <c r="V50" s="289">
        <f t="shared" ca="1" si="13"/>
        <v>0</v>
      </c>
      <c r="W50" s="289">
        <f t="shared" ca="1" si="13"/>
        <v>0</v>
      </c>
      <c r="X50" s="289">
        <f t="shared" ca="1" si="13"/>
        <v>0</v>
      </c>
      <c r="Y50" s="289">
        <f t="shared" ca="1" si="13"/>
        <v>0</v>
      </c>
      <c r="Z50" s="289">
        <f t="shared" ca="1" si="13"/>
        <v>0</v>
      </c>
      <c r="AA50" s="289">
        <f t="shared" ca="1" si="13"/>
        <v>0</v>
      </c>
      <c r="AB50" s="289">
        <f t="shared" ca="1" si="13"/>
        <v>0</v>
      </c>
      <c r="AC50" s="289">
        <f t="shared" ca="1" si="13"/>
        <v>0</v>
      </c>
      <c r="AD50" s="289">
        <f t="shared" ca="1" si="13"/>
        <v>0</v>
      </c>
      <c r="AE50" s="289">
        <f t="shared" ca="1" si="13"/>
        <v>0</v>
      </c>
      <c r="AF50" s="289">
        <f t="shared" ca="1" si="13"/>
        <v>0</v>
      </c>
      <c r="AG50" s="289">
        <f t="shared" ca="1" si="13"/>
        <v>0</v>
      </c>
      <c r="AH50" s="289">
        <f t="shared" ca="1" si="13"/>
        <v>0</v>
      </c>
      <c r="AI50" s="289">
        <f t="shared" ca="1" si="13"/>
        <v>0</v>
      </c>
      <c r="AJ50" s="289">
        <f t="shared" ca="1" si="13"/>
        <v>0</v>
      </c>
      <c r="AK50" s="289">
        <f t="shared" ca="1" si="13"/>
        <v>0</v>
      </c>
      <c r="AL50" s="289">
        <f t="shared" ca="1" si="15"/>
        <v>0</v>
      </c>
      <c r="AM50" s="291"/>
      <c r="AN50" s="308">
        <f t="shared" ca="1" si="5"/>
        <v>0</v>
      </c>
    </row>
    <row r="51" spans="1:40" x14ac:dyDescent="0.35">
      <c r="A51" s="99" t="s">
        <v>63</v>
      </c>
      <c r="B51" s="99" t="s">
        <v>64</v>
      </c>
      <c r="C51" s="289">
        <f>IFERROR(VLOOKUP(B51,'1'!$C$3:$S$100,8,FALSE),"")</f>
        <v>0</v>
      </c>
      <c r="D51" s="289">
        <f>IFERROR(VLOOKUP(B51,'2'!$C$3:$S$100,8,FALSE),"")</f>
        <v>0</v>
      </c>
      <c r="E51" s="289">
        <f t="shared" ca="1" si="4"/>
        <v>0</v>
      </c>
      <c r="F51" s="289">
        <f t="shared" ca="1" si="14"/>
        <v>0</v>
      </c>
      <c r="G51" s="289">
        <f t="shared" ca="1" si="14"/>
        <v>0</v>
      </c>
      <c r="H51" s="289">
        <f t="shared" ca="1" si="14"/>
        <v>0</v>
      </c>
      <c r="I51" s="289">
        <f t="shared" ca="1" si="14"/>
        <v>0</v>
      </c>
      <c r="J51" s="289">
        <f t="shared" ca="1" si="14"/>
        <v>0</v>
      </c>
      <c r="K51" s="289">
        <f t="shared" ca="1" si="14"/>
        <v>0</v>
      </c>
      <c r="L51" s="289">
        <f t="shared" ca="1" si="14"/>
        <v>0</v>
      </c>
      <c r="M51" s="289">
        <f t="shared" ca="1" si="14"/>
        <v>0</v>
      </c>
      <c r="N51" s="289">
        <f t="shared" ca="1" si="14"/>
        <v>0</v>
      </c>
      <c r="O51" s="289">
        <f t="shared" ca="1" si="14"/>
        <v>0</v>
      </c>
      <c r="P51" s="289">
        <f t="shared" ca="1" si="14"/>
        <v>0</v>
      </c>
      <c r="Q51" s="289">
        <f t="shared" ca="1" si="14"/>
        <v>0</v>
      </c>
      <c r="R51" s="289">
        <f t="shared" ca="1" si="14"/>
        <v>0</v>
      </c>
      <c r="S51" s="289">
        <f t="shared" ca="1" si="14"/>
        <v>0</v>
      </c>
      <c r="T51" s="289">
        <f t="shared" ca="1" si="14"/>
        <v>0</v>
      </c>
      <c r="U51" s="289">
        <f t="shared" ca="1" si="14"/>
        <v>0</v>
      </c>
      <c r="V51" s="289">
        <f t="shared" ca="1" si="13"/>
        <v>0</v>
      </c>
      <c r="W51" s="289">
        <f t="shared" ca="1" si="13"/>
        <v>0</v>
      </c>
      <c r="X51" s="289">
        <f t="shared" ca="1" si="13"/>
        <v>0</v>
      </c>
      <c r="Y51" s="289">
        <f t="shared" ca="1" si="13"/>
        <v>0</v>
      </c>
      <c r="Z51" s="289">
        <f t="shared" ca="1" si="13"/>
        <v>0</v>
      </c>
      <c r="AA51" s="289">
        <f t="shared" ca="1" si="13"/>
        <v>0</v>
      </c>
      <c r="AB51" s="289">
        <f t="shared" ca="1" si="13"/>
        <v>0</v>
      </c>
      <c r="AC51" s="289">
        <f t="shared" ca="1" si="13"/>
        <v>0</v>
      </c>
      <c r="AD51" s="289">
        <f t="shared" ca="1" si="13"/>
        <v>0</v>
      </c>
      <c r="AE51" s="289">
        <f t="shared" ca="1" si="13"/>
        <v>0</v>
      </c>
      <c r="AF51" s="289">
        <f t="shared" ca="1" si="13"/>
        <v>0</v>
      </c>
      <c r="AG51" s="289">
        <f t="shared" ca="1" si="13"/>
        <v>0</v>
      </c>
      <c r="AH51" s="289">
        <f t="shared" ca="1" si="13"/>
        <v>0</v>
      </c>
      <c r="AI51" s="289">
        <f t="shared" ca="1" si="13"/>
        <v>0</v>
      </c>
      <c r="AJ51" s="289">
        <f t="shared" ca="1" si="13"/>
        <v>0</v>
      </c>
      <c r="AK51" s="289">
        <f t="shared" ca="1" si="13"/>
        <v>0</v>
      </c>
      <c r="AL51" s="289">
        <f t="shared" ca="1" si="15"/>
        <v>0</v>
      </c>
      <c r="AM51" s="291"/>
      <c r="AN51" s="308">
        <f t="shared" ca="1" si="5"/>
        <v>0</v>
      </c>
    </row>
    <row r="52" spans="1:40" x14ac:dyDescent="0.35">
      <c r="A52" s="99" t="s">
        <v>63</v>
      </c>
      <c r="B52" s="99" t="s">
        <v>65</v>
      </c>
      <c r="C52" s="289">
        <f>IFERROR(VLOOKUP(B52,'1'!$C$3:$S$100,8,FALSE),"")</f>
        <v>0</v>
      </c>
      <c r="D52" s="289">
        <f>IFERROR(VLOOKUP(B52,'2'!$C$3:$S$100,8,FALSE),"")</f>
        <v>0</v>
      </c>
      <c r="E52" s="289">
        <f t="shared" ca="1" si="4"/>
        <v>0</v>
      </c>
      <c r="F52" s="289">
        <f t="shared" ca="1" si="14"/>
        <v>0</v>
      </c>
      <c r="G52" s="289">
        <f t="shared" ca="1" si="14"/>
        <v>0</v>
      </c>
      <c r="H52" s="289">
        <f t="shared" ca="1" si="14"/>
        <v>0</v>
      </c>
      <c r="I52" s="289">
        <f t="shared" ca="1" si="14"/>
        <v>0</v>
      </c>
      <c r="J52" s="289">
        <f t="shared" ca="1" si="14"/>
        <v>0</v>
      </c>
      <c r="K52" s="289">
        <f t="shared" ca="1" si="14"/>
        <v>0</v>
      </c>
      <c r="L52" s="289">
        <f t="shared" ca="1" si="14"/>
        <v>0</v>
      </c>
      <c r="M52" s="289">
        <f t="shared" ca="1" si="14"/>
        <v>0</v>
      </c>
      <c r="N52" s="289">
        <f t="shared" ca="1" si="14"/>
        <v>0</v>
      </c>
      <c r="O52" s="289">
        <f t="shared" ca="1" si="14"/>
        <v>0</v>
      </c>
      <c r="P52" s="289">
        <f t="shared" ca="1" si="14"/>
        <v>0</v>
      </c>
      <c r="Q52" s="289">
        <f t="shared" ca="1" si="14"/>
        <v>0</v>
      </c>
      <c r="R52" s="289">
        <f t="shared" ca="1" si="14"/>
        <v>0</v>
      </c>
      <c r="S52" s="289">
        <f t="shared" ca="1" si="14"/>
        <v>0</v>
      </c>
      <c r="T52" s="289">
        <f t="shared" ca="1" si="14"/>
        <v>0</v>
      </c>
      <c r="U52" s="289">
        <f t="shared" ca="1" si="14"/>
        <v>0</v>
      </c>
      <c r="V52" s="289">
        <f t="shared" ca="1" si="13"/>
        <v>0</v>
      </c>
      <c r="W52" s="289">
        <f t="shared" ca="1" si="13"/>
        <v>0</v>
      </c>
      <c r="X52" s="289">
        <f t="shared" ca="1" si="13"/>
        <v>0</v>
      </c>
      <c r="Y52" s="289">
        <f t="shared" ca="1" si="13"/>
        <v>0</v>
      </c>
      <c r="Z52" s="289">
        <f t="shared" ca="1" si="13"/>
        <v>0</v>
      </c>
      <c r="AA52" s="289">
        <f t="shared" ca="1" si="13"/>
        <v>0</v>
      </c>
      <c r="AB52" s="289">
        <f t="shared" ca="1" si="13"/>
        <v>0</v>
      </c>
      <c r="AC52" s="289">
        <f t="shared" ca="1" si="13"/>
        <v>0</v>
      </c>
      <c r="AD52" s="289">
        <f t="shared" ca="1" si="13"/>
        <v>0</v>
      </c>
      <c r="AE52" s="289">
        <f t="shared" ca="1" si="13"/>
        <v>0</v>
      </c>
      <c r="AF52" s="289">
        <f t="shared" ca="1" si="13"/>
        <v>0</v>
      </c>
      <c r="AG52" s="289">
        <f t="shared" ca="1" si="13"/>
        <v>0</v>
      </c>
      <c r="AH52" s="289">
        <f t="shared" ca="1" si="13"/>
        <v>0</v>
      </c>
      <c r="AI52" s="289">
        <f t="shared" ca="1" si="13"/>
        <v>0</v>
      </c>
      <c r="AJ52" s="289">
        <f t="shared" ca="1" si="13"/>
        <v>0</v>
      </c>
      <c r="AK52" s="289">
        <f t="shared" ca="1" si="13"/>
        <v>0</v>
      </c>
      <c r="AL52" s="289">
        <f t="shared" ca="1" si="15"/>
        <v>0</v>
      </c>
      <c r="AM52" s="291"/>
      <c r="AN52" s="308">
        <f t="shared" ca="1" si="5"/>
        <v>0</v>
      </c>
    </row>
    <row r="53" spans="1:40" x14ac:dyDescent="0.35">
      <c r="A53" s="99" t="s">
        <v>63</v>
      </c>
      <c r="B53" s="99" t="s">
        <v>66</v>
      </c>
      <c r="C53" s="289">
        <f>IFERROR(VLOOKUP(B53,'1'!$C$3:$S$100,8,FALSE),"")</f>
        <v>0</v>
      </c>
      <c r="D53" s="289">
        <f>IFERROR(VLOOKUP(B53,'2'!$C$3:$S$100,8,FALSE),"")</f>
        <v>0</v>
      </c>
      <c r="E53" s="289">
        <f t="shared" ca="1" si="4"/>
        <v>0</v>
      </c>
      <c r="F53" s="289">
        <f t="shared" ca="1" si="14"/>
        <v>0</v>
      </c>
      <c r="G53" s="289">
        <f t="shared" ca="1" si="14"/>
        <v>0</v>
      </c>
      <c r="H53" s="289">
        <f t="shared" ca="1" si="14"/>
        <v>0</v>
      </c>
      <c r="I53" s="289">
        <f t="shared" ca="1" si="14"/>
        <v>0</v>
      </c>
      <c r="J53" s="289">
        <f t="shared" ca="1" si="14"/>
        <v>0</v>
      </c>
      <c r="K53" s="289">
        <f t="shared" ca="1" si="14"/>
        <v>0</v>
      </c>
      <c r="L53" s="289">
        <f t="shared" ca="1" si="14"/>
        <v>0</v>
      </c>
      <c r="M53" s="289">
        <f t="shared" ca="1" si="14"/>
        <v>0</v>
      </c>
      <c r="N53" s="289">
        <f t="shared" ca="1" si="14"/>
        <v>0</v>
      </c>
      <c r="O53" s="289">
        <f t="shared" ca="1" si="14"/>
        <v>0</v>
      </c>
      <c r="P53" s="289">
        <f t="shared" ca="1" si="14"/>
        <v>0</v>
      </c>
      <c r="Q53" s="289">
        <f t="shared" ca="1" si="14"/>
        <v>0</v>
      </c>
      <c r="R53" s="289">
        <f t="shared" ca="1" si="14"/>
        <v>0</v>
      </c>
      <c r="S53" s="289">
        <f t="shared" ca="1" si="14"/>
        <v>0</v>
      </c>
      <c r="T53" s="289">
        <f t="shared" ca="1" si="14"/>
        <v>0</v>
      </c>
      <c r="U53" s="289">
        <f t="shared" ca="1" si="14"/>
        <v>0</v>
      </c>
      <c r="V53" s="289">
        <f t="shared" ca="1" si="13"/>
        <v>0</v>
      </c>
      <c r="W53" s="289">
        <f t="shared" ca="1" si="13"/>
        <v>0</v>
      </c>
      <c r="X53" s="289">
        <f t="shared" ca="1" si="13"/>
        <v>0</v>
      </c>
      <c r="Y53" s="289">
        <f t="shared" ca="1" si="13"/>
        <v>0</v>
      </c>
      <c r="Z53" s="289">
        <f t="shared" ca="1" si="13"/>
        <v>0</v>
      </c>
      <c r="AA53" s="289">
        <f t="shared" ca="1" si="13"/>
        <v>0</v>
      </c>
      <c r="AB53" s="289">
        <f t="shared" ca="1" si="13"/>
        <v>0</v>
      </c>
      <c r="AC53" s="289">
        <f t="shared" ca="1" si="13"/>
        <v>0</v>
      </c>
      <c r="AD53" s="289">
        <f t="shared" ca="1" si="13"/>
        <v>0</v>
      </c>
      <c r="AE53" s="289">
        <f t="shared" ca="1" si="13"/>
        <v>0</v>
      </c>
      <c r="AF53" s="289">
        <f t="shared" ca="1" si="13"/>
        <v>0</v>
      </c>
      <c r="AG53" s="289">
        <f t="shared" ca="1" si="13"/>
        <v>0</v>
      </c>
      <c r="AH53" s="289">
        <f t="shared" ca="1" si="13"/>
        <v>0</v>
      </c>
      <c r="AI53" s="289">
        <f t="shared" ca="1" si="13"/>
        <v>0</v>
      </c>
      <c r="AJ53" s="289">
        <f t="shared" ca="1" si="13"/>
        <v>0</v>
      </c>
      <c r="AK53" s="289">
        <f t="shared" ca="1" si="13"/>
        <v>0</v>
      </c>
      <c r="AL53" s="289">
        <f t="shared" ca="1" si="15"/>
        <v>0</v>
      </c>
      <c r="AM53" s="291"/>
      <c r="AN53" s="308">
        <f t="shared" ca="1" si="5"/>
        <v>0</v>
      </c>
    </row>
    <row r="54" spans="1:40" x14ac:dyDescent="0.35">
      <c r="A54" s="99" t="s">
        <v>63</v>
      </c>
      <c r="B54" s="99" t="s">
        <v>67</v>
      </c>
      <c r="C54" s="289">
        <f>IFERROR(VLOOKUP(B54,'1'!$C$3:$S$100,8,FALSE),"")</f>
        <v>0</v>
      </c>
      <c r="D54" s="289">
        <f>IFERROR(VLOOKUP(B54,'2'!$C$3:$S$100,8,FALSE),"")</f>
        <v>0</v>
      </c>
      <c r="E54" s="289">
        <f t="shared" ca="1" si="4"/>
        <v>0</v>
      </c>
      <c r="F54" s="289">
        <f t="shared" ca="1" si="14"/>
        <v>0</v>
      </c>
      <c r="G54" s="289">
        <f t="shared" ca="1" si="14"/>
        <v>0</v>
      </c>
      <c r="H54" s="289">
        <f t="shared" ca="1" si="14"/>
        <v>0</v>
      </c>
      <c r="I54" s="289">
        <f t="shared" ca="1" si="14"/>
        <v>0</v>
      </c>
      <c r="J54" s="289">
        <f t="shared" ca="1" si="14"/>
        <v>0</v>
      </c>
      <c r="K54" s="289" t="str">
        <f t="shared" ca="1" si="14"/>
        <v/>
      </c>
      <c r="L54" s="289">
        <f t="shared" ca="1" si="14"/>
        <v>0</v>
      </c>
      <c r="M54" s="289">
        <f t="shared" ca="1" si="14"/>
        <v>0</v>
      </c>
      <c r="N54" s="289">
        <f t="shared" ca="1" si="14"/>
        <v>0</v>
      </c>
      <c r="O54" s="289">
        <f t="shared" ca="1" si="14"/>
        <v>0</v>
      </c>
      <c r="P54" s="289">
        <f t="shared" ca="1" si="14"/>
        <v>0</v>
      </c>
      <c r="Q54" s="289">
        <f t="shared" ca="1" si="14"/>
        <v>0</v>
      </c>
      <c r="R54" s="289">
        <f t="shared" ca="1" si="14"/>
        <v>0</v>
      </c>
      <c r="S54" s="289">
        <f t="shared" ca="1" si="14"/>
        <v>0</v>
      </c>
      <c r="T54" s="289">
        <f t="shared" ca="1" si="14"/>
        <v>0</v>
      </c>
      <c r="U54" s="289">
        <f t="shared" ca="1" si="14"/>
        <v>0</v>
      </c>
      <c r="V54" s="289">
        <f t="shared" ca="1" si="13"/>
        <v>0</v>
      </c>
      <c r="W54" s="289">
        <f t="shared" ca="1" si="13"/>
        <v>0</v>
      </c>
      <c r="X54" s="289">
        <f t="shared" ca="1" si="13"/>
        <v>0</v>
      </c>
      <c r="Y54" s="289">
        <f t="shared" ca="1" si="13"/>
        <v>0</v>
      </c>
      <c r="Z54" s="289">
        <f t="shared" ca="1" si="13"/>
        <v>0</v>
      </c>
      <c r="AA54" s="289">
        <f t="shared" ca="1" si="13"/>
        <v>0</v>
      </c>
      <c r="AB54" s="289">
        <f t="shared" ca="1" si="13"/>
        <v>0</v>
      </c>
      <c r="AC54" s="289">
        <f t="shared" ca="1" si="13"/>
        <v>0</v>
      </c>
      <c r="AD54" s="289">
        <f t="shared" ca="1" si="13"/>
        <v>0</v>
      </c>
      <c r="AE54" s="289">
        <f t="shared" ca="1" si="13"/>
        <v>0</v>
      </c>
      <c r="AF54" s="289">
        <f t="shared" ca="1" si="13"/>
        <v>0</v>
      </c>
      <c r="AG54" s="289">
        <f t="shared" ca="1" si="13"/>
        <v>0</v>
      </c>
      <c r="AH54" s="289">
        <f t="shared" ca="1" si="13"/>
        <v>0</v>
      </c>
      <c r="AI54" s="289">
        <f t="shared" ca="1" si="13"/>
        <v>0</v>
      </c>
      <c r="AJ54" s="289">
        <f t="shared" ca="1" si="13"/>
        <v>0</v>
      </c>
      <c r="AK54" s="289">
        <f t="shared" ca="1" si="13"/>
        <v>0</v>
      </c>
      <c r="AL54" s="289">
        <f t="shared" ca="1" si="15"/>
        <v>0</v>
      </c>
      <c r="AM54" s="291"/>
      <c r="AN54" s="308">
        <f t="shared" ca="1" si="5"/>
        <v>0</v>
      </c>
    </row>
    <row r="55" spans="1:40" x14ac:dyDescent="0.35">
      <c r="A55" s="99" t="s">
        <v>63</v>
      </c>
      <c r="B55" s="99" t="s">
        <v>68</v>
      </c>
      <c r="C55" s="289">
        <f>IFERROR(VLOOKUP(B55,'1'!$C$3:$S$100,8,FALSE),"")</f>
        <v>0</v>
      </c>
      <c r="D55" s="289">
        <f>IFERROR(VLOOKUP(B55,'2'!$C$3:$S$100,8,FALSE),"")</f>
        <v>0</v>
      </c>
      <c r="E55" s="289">
        <f t="shared" ca="1" si="4"/>
        <v>0</v>
      </c>
      <c r="F55" s="289">
        <f t="shared" ca="1" si="14"/>
        <v>0</v>
      </c>
      <c r="G55" s="289">
        <f t="shared" ca="1" si="14"/>
        <v>0</v>
      </c>
      <c r="H55" s="289">
        <f t="shared" ca="1" si="14"/>
        <v>0</v>
      </c>
      <c r="I55" s="289">
        <f t="shared" ca="1" si="14"/>
        <v>0</v>
      </c>
      <c r="J55" s="289">
        <f t="shared" ca="1" si="14"/>
        <v>0</v>
      </c>
      <c r="K55" s="289">
        <f t="shared" ca="1" si="14"/>
        <v>0</v>
      </c>
      <c r="L55" s="289">
        <f t="shared" ca="1" si="14"/>
        <v>0</v>
      </c>
      <c r="M55" s="289">
        <f t="shared" ca="1" si="14"/>
        <v>0</v>
      </c>
      <c r="N55" s="289">
        <f t="shared" ca="1" si="14"/>
        <v>0</v>
      </c>
      <c r="O55" s="289">
        <f t="shared" ca="1" si="14"/>
        <v>0</v>
      </c>
      <c r="P55" s="289">
        <f t="shared" ca="1" si="14"/>
        <v>0</v>
      </c>
      <c r="Q55" s="289">
        <f t="shared" ca="1" si="14"/>
        <v>0</v>
      </c>
      <c r="R55" s="289">
        <f t="shared" ca="1" si="14"/>
        <v>0</v>
      </c>
      <c r="S55" s="289">
        <f t="shared" ca="1" si="14"/>
        <v>0</v>
      </c>
      <c r="T55" s="289">
        <f t="shared" ca="1" si="14"/>
        <v>0</v>
      </c>
      <c r="U55" s="289">
        <f t="shared" ca="1" si="14"/>
        <v>0</v>
      </c>
      <c r="V55" s="289">
        <f t="shared" ca="1" si="13"/>
        <v>0</v>
      </c>
      <c r="W55" s="289">
        <f t="shared" ca="1" si="13"/>
        <v>0</v>
      </c>
      <c r="X55" s="289">
        <f t="shared" ca="1" si="13"/>
        <v>0</v>
      </c>
      <c r="Y55" s="289">
        <f t="shared" ca="1" si="13"/>
        <v>0</v>
      </c>
      <c r="Z55" s="289">
        <f t="shared" ca="1" si="13"/>
        <v>0</v>
      </c>
      <c r="AA55" s="289">
        <f t="shared" ca="1" si="13"/>
        <v>0</v>
      </c>
      <c r="AB55" s="289">
        <f t="shared" ca="1" si="13"/>
        <v>0</v>
      </c>
      <c r="AC55" s="289">
        <f t="shared" ca="1" si="13"/>
        <v>0</v>
      </c>
      <c r="AD55" s="289">
        <f t="shared" ca="1" si="13"/>
        <v>0</v>
      </c>
      <c r="AE55" s="289">
        <f t="shared" ca="1" si="13"/>
        <v>0</v>
      </c>
      <c r="AF55" s="289">
        <f t="shared" ca="1" si="13"/>
        <v>0</v>
      </c>
      <c r="AG55" s="289">
        <f t="shared" ca="1" si="13"/>
        <v>0</v>
      </c>
      <c r="AH55" s="289">
        <f t="shared" ca="1" si="13"/>
        <v>0</v>
      </c>
      <c r="AI55" s="289">
        <f t="shared" ca="1" si="13"/>
        <v>0</v>
      </c>
      <c r="AJ55" s="289">
        <f t="shared" ca="1" si="13"/>
        <v>0</v>
      </c>
      <c r="AK55" s="289">
        <f t="shared" ref="AK55:AK56" ca="1" si="16">IFERROR(VLOOKUP($B55,INDIRECT("'" &amp; AK$2 &amp; "'!$C$3:$R$100"),8,FALSE),"")</f>
        <v>0</v>
      </c>
      <c r="AL55" s="289">
        <f t="shared" ca="1" si="15"/>
        <v>0</v>
      </c>
      <c r="AM55" s="291"/>
      <c r="AN55" s="308">
        <f t="shared" ca="1" si="5"/>
        <v>0</v>
      </c>
    </row>
    <row r="56" spans="1:40" x14ac:dyDescent="0.35">
      <c r="A56" s="99" t="s">
        <v>63</v>
      </c>
      <c r="B56" s="112" t="s">
        <v>69</v>
      </c>
      <c r="C56" s="289">
        <f>IFERROR(VLOOKUP(B56,'1'!$C$3:$S$100,8,FALSE),"")</f>
        <v>0</v>
      </c>
      <c r="D56" s="289">
        <f>IFERROR(VLOOKUP(B56,'2'!$C$3:$S$100,8,FALSE),"")</f>
        <v>0</v>
      </c>
      <c r="E56" s="289">
        <f t="shared" ca="1" si="4"/>
        <v>0</v>
      </c>
      <c r="F56" s="289">
        <f t="shared" ca="1" si="14"/>
        <v>0</v>
      </c>
      <c r="G56" s="289">
        <f t="shared" ca="1" si="14"/>
        <v>0</v>
      </c>
      <c r="H56" s="289">
        <f t="shared" ca="1" si="14"/>
        <v>0</v>
      </c>
      <c r="I56" s="289">
        <f t="shared" ca="1" si="14"/>
        <v>0</v>
      </c>
      <c r="J56" s="289">
        <f t="shared" ca="1" si="14"/>
        <v>0</v>
      </c>
      <c r="K56" s="289">
        <f t="shared" ca="1" si="14"/>
        <v>0</v>
      </c>
      <c r="L56" s="289">
        <f t="shared" ca="1" si="14"/>
        <v>0</v>
      </c>
      <c r="M56" s="289">
        <f t="shared" ca="1" si="14"/>
        <v>0</v>
      </c>
      <c r="N56" s="289">
        <f t="shared" ca="1" si="14"/>
        <v>0</v>
      </c>
      <c r="O56" s="289">
        <f t="shared" ca="1" si="14"/>
        <v>0</v>
      </c>
      <c r="P56" s="289">
        <f t="shared" ca="1" si="14"/>
        <v>0</v>
      </c>
      <c r="Q56" s="289">
        <f t="shared" ca="1" si="14"/>
        <v>0</v>
      </c>
      <c r="R56" s="289">
        <f t="shared" ca="1" si="14"/>
        <v>0</v>
      </c>
      <c r="S56" s="289">
        <f t="shared" ca="1" si="14"/>
        <v>0</v>
      </c>
      <c r="T56" s="289">
        <f t="shared" ca="1" si="14"/>
        <v>0</v>
      </c>
      <c r="U56" s="289">
        <f t="shared" ca="1" si="14"/>
        <v>0</v>
      </c>
      <c r="V56" s="289">
        <f t="shared" ca="1" si="13"/>
        <v>0</v>
      </c>
      <c r="W56" s="289">
        <f t="shared" ca="1" si="13"/>
        <v>0</v>
      </c>
      <c r="X56" s="289">
        <f t="shared" ca="1" si="13"/>
        <v>0</v>
      </c>
      <c r="Y56" s="289">
        <f t="shared" ca="1" si="13"/>
        <v>0</v>
      </c>
      <c r="Z56" s="289">
        <f t="shared" ca="1" si="13"/>
        <v>0</v>
      </c>
      <c r="AA56" s="289">
        <f t="shared" ca="1" si="13"/>
        <v>0</v>
      </c>
      <c r="AB56" s="289">
        <f t="shared" ca="1" si="13"/>
        <v>0</v>
      </c>
      <c r="AC56" s="289">
        <f t="shared" ca="1" si="13"/>
        <v>0</v>
      </c>
      <c r="AD56" s="289">
        <f t="shared" ca="1" si="13"/>
        <v>0</v>
      </c>
      <c r="AE56" s="289">
        <f t="shared" ca="1" si="13"/>
        <v>0</v>
      </c>
      <c r="AF56" s="289">
        <f t="shared" ca="1" si="13"/>
        <v>0</v>
      </c>
      <c r="AG56" s="289">
        <f t="shared" ca="1" si="13"/>
        <v>0</v>
      </c>
      <c r="AH56" s="289">
        <f t="shared" ca="1" si="13"/>
        <v>0</v>
      </c>
      <c r="AI56" s="289">
        <f t="shared" ca="1" si="13"/>
        <v>0</v>
      </c>
      <c r="AJ56" s="289">
        <f t="shared" ca="1" si="13"/>
        <v>0</v>
      </c>
      <c r="AK56" s="289">
        <f t="shared" ca="1" si="16"/>
        <v>0</v>
      </c>
      <c r="AL56" s="289">
        <f t="shared" ca="1" si="15"/>
        <v>0</v>
      </c>
      <c r="AM56" s="291"/>
      <c r="AN56" s="308">
        <f t="shared" ca="1" si="5"/>
        <v>0</v>
      </c>
    </row>
    <row r="57" spans="1:40" x14ac:dyDescent="0.35">
      <c r="A57" s="91" t="s">
        <v>21</v>
      </c>
      <c r="B57" s="91" t="s">
        <v>22</v>
      </c>
      <c r="C57" s="289">
        <f>IFERROR(VLOOKUP(B57,'1'!$C$3:$S$100,8,FALSE),"")</f>
        <v>125071</v>
      </c>
      <c r="D57" s="289">
        <f>IFERROR(VLOOKUP(B57,'2'!$C$3:$S$100,8,FALSE),"")</f>
        <v>145847</v>
      </c>
      <c r="E57" s="289">
        <f t="shared" ca="1" si="4"/>
        <v>169470</v>
      </c>
      <c r="F57" s="289">
        <f t="shared" ca="1" si="14"/>
        <v>189930</v>
      </c>
      <c r="G57" s="289">
        <f t="shared" ca="1" si="14"/>
        <v>216123</v>
      </c>
      <c r="H57" s="289">
        <f t="shared" ca="1" si="14"/>
        <v>241818</v>
      </c>
      <c r="I57" s="289">
        <f t="shared" ca="1" si="14"/>
        <v>274656</v>
      </c>
      <c r="J57" s="289">
        <f t="shared" ca="1" si="14"/>
        <v>296930</v>
      </c>
      <c r="K57" s="289">
        <f t="shared" ca="1" si="14"/>
        <v>317125</v>
      </c>
      <c r="L57" s="289">
        <f t="shared" ca="1" si="14"/>
        <v>338088</v>
      </c>
      <c r="M57" s="289">
        <f t="shared" ca="1" si="14"/>
        <v>357802</v>
      </c>
      <c r="N57" s="289">
        <f t="shared" ca="1" si="14"/>
        <v>386244</v>
      </c>
      <c r="O57" s="289">
        <f t="shared" ca="1" si="14"/>
        <v>418680</v>
      </c>
      <c r="P57" s="289">
        <f t="shared" ca="1" si="14"/>
        <v>457428</v>
      </c>
      <c r="Q57" s="289">
        <f t="shared" ca="1" si="14"/>
        <v>504543</v>
      </c>
      <c r="R57" s="289">
        <f t="shared" ca="1" si="14"/>
        <v>541696</v>
      </c>
      <c r="S57" s="289">
        <f t="shared" ca="1" si="14"/>
        <v>576927</v>
      </c>
      <c r="T57" s="289">
        <f t="shared" ca="1" si="14"/>
        <v>612215</v>
      </c>
      <c r="U57" s="289">
        <f t="shared" ref="U57:AL69" ca="1" si="17">IFERROR(VLOOKUP($B57,INDIRECT("'" &amp; U$2 &amp; "'!$C$3:$R$100"),8,FALSE),"")</f>
        <v>645027</v>
      </c>
      <c r="V57" s="289">
        <f t="shared" ca="1" si="17"/>
        <v>675447</v>
      </c>
      <c r="W57" s="289">
        <f t="shared" ca="1" si="17"/>
        <v>706404</v>
      </c>
      <c r="X57" s="289">
        <f t="shared" ca="1" si="17"/>
        <v>746173</v>
      </c>
      <c r="Y57" s="289">
        <f t="shared" ca="1" si="17"/>
        <v>781173</v>
      </c>
      <c r="Z57" s="289">
        <f t="shared" ca="1" si="17"/>
        <v>828168</v>
      </c>
      <c r="AA57" s="289">
        <f t="shared" ca="1" si="17"/>
        <v>872214</v>
      </c>
      <c r="AB57" s="289">
        <f t="shared" ca="1" si="17"/>
        <v>915908</v>
      </c>
      <c r="AC57" s="289">
        <f t="shared" ca="1" si="17"/>
        <v>958503</v>
      </c>
      <c r="AD57" s="289">
        <f t="shared" ca="1" si="17"/>
        <v>976536</v>
      </c>
      <c r="AE57" s="289">
        <f t="shared" ca="1" si="17"/>
        <v>991635</v>
      </c>
      <c r="AF57" s="289">
        <f t="shared" ca="1" si="17"/>
        <v>1000547</v>
      </c>
      <c r="AG57" s="289">
        <f t="shared" ca="1" si="17"/>
        <v>1009484</v>
      </c>
      <c r="AH57" s="289">
        <f t="shared" ca="1" si="17"/>
        <v>1025179</v>
      </c>
      <c r="AI57" s="289">
        <f t="shared" ca="1" si="17"/>
        <v>1033176</v>
      </c>
      <c r="AJ57" s="289">
        <f t="shared" ca="1" si="17"/>
        <v>1032357</v>
      </c>
      <c r="AK57" s="289">
        <f t="shared" ca="1" si="17"/>
        <v>1032988</v>
      </c>
      <c r="AL57" s="289">
        <f t="shared" ca="1" si="17"/>
        <v>1030962</v>
      </c>
      <c r="AM57" s="291"/>
      <c r="AN57" s="308">
        <f t="shared" ca="1" si="5"/>
        <v>9.6581563482453E-3</v>
      </c>
    </row>
    <row r="58" spans="1:40" x14ac:dyDescent="0.35">
      <c r="A58" s="91" t="s">
        <v>21</v>
      </c>
      <c r="B58" s="91" t="s">
        <v>70</v>
      </c>
      <c r="C58" s="289">
        <f>IFERROR(VLOOKUP(B58,'1'!$C$3:$S$100,8,FALSE),"")</f>
        <v>0</v>
      </c>
      <c r="D58" s="289">
        <f>IFERROR(VLOOKUP(B58,'2'!$C$3:$S$100,8,FALSE),"")</f>
        <v>0</v>
      </c>
      <c r="E58" s="289">
        <f t="shared" ca="1" si="4"/>
        <v>0</v>
      </c>
      <c r="F58" s="289">
        <f t="shared" ref="F58:U69" ca="1" si="18">IFERROR(VLOOKUP($B58,INDIRECT("'" &amp; F$2 &amp; "'!$C$3:$R$100"),8,FALSE),"")</f>
        <v>0</v>
      </c>
      <c r="G58" s="289">
        <f t="shared" ca="1" si="18"/>
        <v>0</v>
      </c>
      <c r="H58" s="289">
        <f t="shared" ca="1" si="18"/>
        <v>0</v>
      </c>
      <c r="I58" s="289">
        <f t="shared" ca="1" si="18"/>
        <v>0</v>
      </c>
      <c r="J58" s="289">
        <f t="shared" ca="1" si="18"/>
        <v>0</v>
      </c>
      <c r="K58" s="289">
        <f t="shared" ca="1" si="18"/>
        <v>0</v>
      </c>
      <c r="L58" s="289">
        <f t="shared" ca="1" si="18"/>
        <v>0</v>
      </c>
      <c r="M58" s="289">
        <f t="shared" ca="1" si="18"/>
        <v>0</v>
      </c>
      <c r="N58" s="289">
        <f t="shared" ca="1" si="18"/>
        <v>0</v>
      </c>
      <c r="O58" s="289">
        <f t="shared" ca="1" si="18"/>
        <v>0</v>
      </c>
      <c r="P58" s="289">
        <f t="shared" ca="1" si="18"/>
        <v>0</v>
      </c>
      <c r="Q58" s="289">
        <f t="shared" ca="1" si="18"/>
        <v>0</v>
      </c>
      <c r="R58" s="289">
        <f t="shared" ca="1" si="18"/>
        <v>0</v>
      </c>
      <c r="S58" s="289">
        <f t="shared" ca="1" si="18"/>
        <v>0</v>
      </c>
      <c r="T58" s="289">
        <f t="shared" ca="1" si="18"/>
        <v>0</v>
      </c>
      <c r="U58" s="289">
        <f t="shared" ca="1" si="18"/>
        <v>0</v>
      </c>
      <c r="V58" s="289">
        <f t="shared" ca="1" si="17"/>
        <v>0</v>
      </c>
      <c r="W58" s="289">
        <f t="shared" ca="1" si="17"/>
        <v>0</v>
      </c>
      <c r="X58" s="289">
        <f t="shared" ca="1" si="17"/>
        <v>0</v>
      </c>
      <c r="Y58" s="289">
        <f t="shared" ca="1" si="17"/>
        <v>0</v>
      </c>
      <c r="Z58" s="289">
        <f t="shared" ca="1" si="17"/>
        <v>0</v>
      </c>
      <c r="AA58" s="289">
        <f t="shared" ca="1" si="17"/>
        <v>0</v>
      </c>
      <c r="AB58" s="289">
        <f t="shared" ca="1" si="17"/>
        <v>0</v>
      </c>
      <c r="AC58" s="289">
        <f t="shared" ca="1" si="17"/>
        <v>0</v>
      </c>
      <c r="AD58" s="289">
        <f t="shared" ca="1" si="17"/>
        <v>0</v>
      </c>
      <c r="AE58" s="289">
        <f t="shared" ca="1" si="17"/>
        <v>0</v>
      </c>
      <c r="AF58" s="289">
        <f t="shared" ca="1" si="17"/>
        <v>0</v>
      </c>
      <c r="AG58" s="289">
        <f t="shared" ca="1" si="17"/>
        <v>0</v>
      </c>
      <c r="AH58" s="289">
        <f t="shared" ca="1" si="17"/>
        <v>0</v>
      </c>
      <c r="AI58" s="289">
        <f t="shared" ca="1" si="17"/>
        <v>0</v>
      </c>
      <c r="AJ58" s="289">
        <f t="shared" ca="1" si="17"/>
        <v>0</v>
      </c>
      <c r="AK58" s="289">
        <f t="shared" ca="1" si="17"/>
        <v>0</v>
      </c>
      <c r="AL58" s="289">
        <f t="shared" ca="1" si="17"/>
        <v>0</v>
      </c>
      <c r="AM58" s="291"/>
      <c r="AN58" s="308">
        <f t="shared" ca="1" si="5"/>
        <v>0</v>
      </c>
    </row>
    <row r="59" spans="1:40" x14ac:dyDescent="0.35">
      <c r="A59" s="91" t="s">
        <v>21</v>
      </c>
      <c r="B59" s="91" t="s">
        <v>47</v>
      </c>
      <c r="C59" s="289">
        <f>IFERROR(VLOOKUP(B59,'1'!$C$3:$S$100,8,FALSE),"")</f>
        <v>0</v>
      </c>
      <c r="D59" s="289">
        <f>IFERROR(VLOOKUP(B59,'2'!$C$3:$S$100,8,FALSE),"")</f>
        <v>0</v>
      </c>
      <c r="E59" s="289">
        <f t="shared" ca="1" si="4"/>
        <v>0</v>
      </c>
      <c r="F59" s="289">
        <f t="shared" ca="1" si="18"/>
        <v>0</v>
      </c>
      <c r="G59" s="289">
        <f t="shared" ca="1" si="18"/>
        <v>0</v>
      </c>
      <c r="H59" s="289">
        <f t="shared" ca="1" si="18"/>
        <v>0</v>
      </c>
      <c r="I59" s="289">
        <f t="shared" ca="1" si="18"/>
        <v>0</v>
      </c>
      <c r="J59" s="289">
        <f t="shared" ca="1" si="18"/>
        <v>0</v>
      </c>
      <c r="K59" s="289">
        <f t="shared" ca="1" si="18"/>
        <v>0</v>
      </c>
      <c r="L59" s="289">
        <f t="shared" ca="1" si="18"/>
        <v>0</v>
      </c>
      <c r="M59" s="289">
        <f t="shared" ca="1" si="18"/>
        <v>0</v>
      </c>
      <c r="N59" s="289">
        <f t="shared" ca="1" si="18"/>
        <v>0</v>
      </c>
      <c r="O59" s="289">
        <f t="shared" ca="1" si="18"/>
        <v>0</v>
      </c>
      <c r="P59" s="289">
        <f t="shared" ca="1" si="18"/>
        <v>0</v>
      </c>
      <c r="Q59" s="289">
        <f t="shared" ca="1" si="18"/>
        <v>0</v>
      </c>
      <c r="R59" s="289">
        <f t="shared" ca="1" si="18"/>
        <v>0</v>
      </c>
      <c r="S59" s="289">
        <f t="shared" ca="1" si="18"/>
        <v>0</v>
      </c>
      <c r="T59" s="289">
        <f t="shared" ca="1" si="18"/>
        <v>0</v>
      </c>
      <c r="U59" s="289">
        <f t="shared" ca="1" si="18"/>
        <v>0</v>
      </c>
      <c r="V59" s="289">
        <f t="shared" ca="1" si="17"/>
        <v>0</v>
      </c>
      <c r="W59" s="289">
        <f t="shared" ca="1" si="17"/>
        <v>0</v>
      </c>
      <c r="X59" s="289">
        <f t="shared" ca="1" si="17"/>
        <v>0</v>
      </c>
      <c r="Y59" s="289">
        <f t="shared" ca="1" si="17"/>
        <v>0</v>
      </c>
      <c r="Z59" s="289">
        <f t="shared" ca="1" si="17"/>
        <v>0</v>
      </c>
      <c r="AA59" s="289">
        <f t="shared" ca="1" si="17"/>
        <v>0</v>
      </c>
      <c r="AB59" s="289">
        <f t="shared" ca="1" si="17"/>
        <v>0</v>
      </c>
      <c r="AC59" s="289">
        <f t="shared" ca="1" si="17"/>
        <v>0</v>
      </c>
      <c r="AD59" s="289">
        <f t="shared" ca="1" si="17"/>
        <v>0</v>
      </c>
      <c r="AE59" s="289">
        <f t="shared" ca="1" si="17"/>
        <v>0</v>
      </c>
      <c r="AF59" s="289">
        <f t="shared" ca="1" si="17"/>
        <v>0</v>
      </c>
      <c r="AG59" s="289">
        <f t="shared" ca="1" si="17"/>
        <v>0</v>
      </c>
      <c r="AH59" s="289">
        <f t="shared" ca="1" si="17"/>
        <v>0</v>
      </c>
      <c r="AI59" s="289">
        <f t="shared" ca="1" si="17"/>
        <v>0</v>
      </c>
      <c r="AJ59" s="289">
        <f t="shared" ca="1" si="17"/>
        <v>0</v>
      </c>
      <c r="AK59" s="289">
        <f t="shared" ca="1" si="17"/>
        <v>0</v>
      </c>
      <c r="AL59" s="289">
        <f t="shared" ca="1" si="17"/>
        <v>11</v>
      </c>
      <c r="AM59" s="291"/>
      <c r="AN59" s="308">
        <f t="shared" ca="1" si="5"/>
        <v>0</v>
      </c>
    </row>
    <row r="60" spans="1:40" x14ac:dyDescent="0.35">
      <c r="A60" s="91" t="s">
        <v>21</v>
      </c>
      <c r="B60" s="91" t="s">
        <v>44</v>
      </c>
      <c r="C60" s="289">
        <f>IFERROR(VLOOKUP(B60,'1'!$C$3:$S$100,8,FALSE),"")</f>
        <v>0</v>
      </c>
      <c r="D60" s="289">
        <f>IFERROR(VLOOKUP(B60,'2'!$C$3:$S$100,8,FALSE),"")</f>
        <v>0</v>
      </c>
      <c r="E60" s="289">
        <f t="shared" ca="1" si="4"/>
        <v>0</v>
      </c>
      <c r="F60" s="289">
        <f t="shared" ca="1" si="18"/>
        <v>0</v>
      </c>
      <c r="G60" s="289">
        <f t="shared" ca="1" si="18"/>
        <v>0</v>
      </c>
      <c r="H60" s="289">
        <f t="shared" ca="1" si="18"/>
        <v>0</v>
      </c>
      <c r="I60" s="289">
        <f t="shared" ca="1" si="18"/>
        <v>0</v>
      </c>
      <c r="J60" s="289">
        <f t="shared" ca="1" si="18"/>
        <v>0</v>
      </c>
      <c r="K60" s="289">
        <f t="shared" ca="1" si="18"/>
        <v>0</v>
      </c>
      <c r="L60" s="289">
        <f t="shared" ca="1" si="18"/>
        <v>0</v>
      </c>
      <c r="M60" s="289">
        <f t="shared" ca="1" si="18"/>
        <v>0</v>
      </c>
      <c r="N60" s="289">
        <f t="shared" ca="1" si="18"/>
        <v>0</v>
      </c>
      <c r="O60" s="289">
        <f t="shared" ca="1" si="18"/>
        <v>0</v>
      </c>
      <c r="P60" s="289">
        <f t="shared" ca="1" si="18"/>
        <v>0</v>
      </c>
      <c r="Q60" s="289">
        <f t="shared" ca="1" si="18"/>
        <v>0</v>
      </c>
      <c r="R60" s="289">
        <f t="shared" ca="1" si="18"/>
        <v>0</v>
      </c>
      <c r="S60" s="289">
        <f t="shared" ca="1" si="18"/>
        <v>0</v>
      </c>
      <c r="T60" s="289">
        <f t="shared" ca="1" si="18"/>
        <v>0</v>
      </c>
      <c r="U60" s="289">
        <f t="shared" ca="1" si="18"/>
        <v>0</v>
      </c>
      <c r="V60" s="289">
        <f t="shared" ca="1" si="17"/>
        <v>0</v>
      </c>
      <c r="W60" s="289">
        <f t="shared" ca="1" si="17"/>
        <v>0</v>
      </c>
      <c r="X60" s="289">
        <f t="shared" ca="1" si="17"/>
        <v>0</v>
      </c>
      <c r="Y60" s="289">
        <f t="shared" ca="1" si="17"/>
        <v>0</v>
      </c>
      <c r="Z60" s="289">
        <f t="shared" ca="1" si="17"/>
        <v>0</v>
      </c>
      <c r="AA60" s="289">
        <f t="shared" ca="1" si="17"/>
        <v>0</v>
      </c>
      <c r="AB60" s="289">
        <f t="shared" ca="1" si="17"/>
        <v>0</v>
      </c>
      <c r="AC60" s="289">
        <f t="shared" ca="1" si="17"/>
        <v>0</v>
      </c>
      <c r="AD60" s="289">
        <f t="shared" ca="1" si="17"/>
        <v>0</v>
      </c>
      <c r="AE60" s="289">
        <f t="shared" ca="1" si="17"/>
        <v>0</v>
      </c>
      <c r="AF60" s="289">
        <f t="shared" ca="1" si="17"/>
        <v>0</v>
      </c>
      <c r="AG60" s="289">
        <f t="shared" ca="1" si="17"/>
        <v>0</v>
      </c>
      <c r="AH60" s="289">
        <f t="shared" ca="1" si="17"/>
        <v>0</v>
      </c>
      <c r="AI60" s="289">
        <f t="shared" ca="1" si="17"/>
        <v>3</v>
      </c>
      <c r="AJ60" s="289">
        <f t="shared" ca="1" si="17"/>
        <v>46</v>
      </c>
      <c r="AK60" s="289">
        <f t="shared" ca="1" si="17"/>
        <v>49</v>
      </c>
      <c r="AL60" s="289">
        <f t="shared" ca="1" si="17"/>
        <v>47</v>
      </c>
      <c r="AM60" s="291"/>
      <c r="AN60" s="308">
        <f t="shared" ca="1" si="5"/>
        <v>4.3035034587771848E-7</v>
      </c>
    </row>
    <row r="61" spans="1:40" x14ac:dyDescent="0.35">
      <c r="A61" s="91" t="s">
        <v>21</v>
      </c>
      <c r="B61" s="91" t="s">
        <v>48</v>
      </c>
      <c r="C61" s="289">
        <f>IFERROR(VLOOKUP(B61,'1'!$C$3:$S$100,8,FALSE),"")</f>
        <v>0</v>
      </c>
      <c r="D61" s="289">
        <f>IFERROR(VLOOKUP(B61,'2'!$C$3:$S$100,8,FALSE),"")</f>
        <v>0</v>
      </c>
      <c r="E61" s="289">
        <f t="shared" ca="1" si="4"/>
        <v>0</v>
      </c>
      <c r="F61" s="289">
        <f t="shared" ca="1" si="18"/>
        <v>0</v>
      </c>
      <c r="G61" s="289">
        <f t="shared" ca="1" si="18"/>
        <v>0</v>
      </c>
      <c r="H61" s="289">
        <f t="shared" ca="1" si="18"/>
        <v>0</v>
      </c>
      <c r="I61" s="289">
        <f t="shared" ca="1" si="18"/>
        <v>0</v>
      </c>
      <c r="J61" s="289">
        <f t="shared" ca="1" si="18"/>
        <v>0</v>
      </c>
      <c r="K61" s="289">
        <f t="shared" ca="1" si="18"/>
        <v>0</v>
      </c>
      <c r="L61" s="289">
        <f t="shared" ca="1" si="18"/>
        <v>0</v>
      </c>
      <c r="M61" s="289">
        <f t="shared" ca="1" si="18"/>
        <v>0</v>
      </c>
      <c r="N61" s="289" t="str">
        <f t="shared" ca="1" si="18"/>
        <v/>
      </c>
      <c r="O61" s="289" t="str">
        <f t="shared" ca="1" si="18"/>
        <v/>
      </c>
      <c r="P61" s="289" t="str">
        <f t="shared" ca="1" si="18"/>
        <v/>
      </c>
      <c r="Q61" s="289" t="str">
        <f t="shared" ca="1" si="18"/>
        <v/>
      </c>
      <c r="R61" s="289" t="str">
        <f t="shared" ca="1" si="18"/>
        <v/>
      </c>
      <c r="S61" s="289" t="str">
        <f t="shared" ca="1" si="18"/>
        <v/>
      </c>
      <c r="T61" s="289" t="str">
        <f t="shared" ca="1" si="18"/>
        <v/>
      </c>
      <c r="U61" s="289" t="str">
        <f t="shared" ca="1" si="18"/>
        <v/>
      </c>
      <c r="V61" s="289" t="str">
        <f t="shared" ca="1" si="17"/>
        <v/>
      </c>
      <c r="W61" s="289" t="str">
        <f t="shared" ca="1" si="17"/>
        <v/>
      </c>
      <c r="X61" s="289" t="str">
        <f t="shared" ca="1" si="17"/>
        <v/>
      </c>
      <c r="Y61" s="289" t="str">
        <f t="shared" ca="1" si="17"/>
        <v/>
      </c>
      <c r="Z61" s="289" t="str">
        <f t="shared" ca="1" si="17"/>
        <v/>
      </c>
      <c r="AA61" s="289" t="str">
        <f t="shared" ca="1" si="17"/>
        <v/>
      </c>
      <c r="AB61" s="289" t="str">
        <f t="shared" ca="1" si="17"/>
        <v/>
      </c>
      <c r="AC61" s="289" t="str">
        <f t="shared" ca="1" si="17"/>
        <v/>
      </c>
      <c r="AD61" s="289" t="str">
        <f t="shared" ca="1" si="17"/>
        <v/>
      </c>
      <c r="AE61" s="289" t="str">
        <f t="shared" ca="1" si="17"/>
        <v/>
      </c>
      <c r="AF61" s="289" t="str">
        <f t="shared" ca="1" si="17"/>
        <v/>
      </c>
      <c r="AG61" s="289" t="str">
        <f t="shared" ca="1" si="17"/>
        <v/>
      </c>
      <c r="AH61" s="289" t="str">
        <f t="shared" ca="1" si="17"/>
        <v/>
      </c>
      <c r="AI61" s="289" t="str">
        <f t="shared" ca="1" si="17"/>
        <v/>
      </c>
      <c r="AJ61" s="289" t="str">
        <f t="shared" ca="1" si="17"/>
        <v/>
      </c>
      <c r="AK61" s="289" t="str">
        <f t="shared" ca="1" si="17"/>
        <v/>
      </c>
      <c r="AL61" s="289" t="str">
        <f t="shared" ca="1" si="17"/>
        <v/>
      </c>
      <c r="AM61" s="291"/>
      <c r="AN61" s="308" t="str">
        <f t="shared" ca="1" si="5"/>
        <v/>
      </c>
    </row>
    <row r="62" spans="1:40" x14ac:dyDescent="0.35">
      <c r="A62" s="91" t="s">
        <v>21</v>
      </c>
      <c r="B62" s="91" t="s">
        <v>71</v>
      </c>
      <c r="C62" s="289">
        <f>IFERROR(VLOOKUP(B62,'1'!$C$3:$S$100,8,FALSE),"")</f>
        <v>0</v>
      </c>
      <c r="D62" s="289">
        <f>IFERROR(VLOOKUP(B62,'2'!$C$3:$S$100,8,FALSE),"")</f>
        <v>0</v>
      </c>
      <c r="E62" s="289">
        <f t="shared" ca="1" si="4"/>
        <v>0</v>
      </c>
      <c r="F62" s="289">
        <f t="shared" ca="1" si="18"/>
        <v>0</v>
      </c>
      <c r="G62" s="289">
        <f t="shared" ca="1" si="18"/>
        <v>0</v>
      </c>
      <c r="H62" s="289">
        <f t="shared" ca="1" si="18"/>
        <v>0</v>
      </c>
      <c r="I62" s="289">
        <f t="shared" ca="1" si="18"/>
        <v>0</v>
      </c>
      <c r="J62" s="289">
        <f t="shared" ca="1" si="18"/>
        <v>0</v>
      </c>
      <c r="K62" s="289">
        <f t="shared" ca="1" si="18"/>
        <v>0</v>
      </c>
      <c r="L62" s="289">
        <f t="shared" ca="1" si="18"/>
        <v>0</v>
      </c>
      <c r="M62" s="289">
        <f t="shared" ca="1" si="18"/>
        <v>0</v>
      </c>
      <c r="N62" s="289">
        <f t="shared" ca="1" si="18"/>
        <v>0</v>
      </c>
      <c r="O62" s="289">
        <f t="shared" ca="1" si="18"/>
        <v>0</v>
      </c>
      <c r="P62" s="289">
        <f t="shared" ca="1" si="18"/>
        <v>0</v>
      </c>
      <c r="Q62" s="289">
        <f t="shared" ca="1" si="18"/>
        <v>0</v>
      </c>
      <c r="R62" s="289">
        <f t="shared" ca="1" si="18"/>
        <v>0</v>
      </c>
      <c r="S62" s="289">
        <f t="shared" ca="1" si="18"/>
        <v>0</v>
      </c>
      <c r="T62" s="289">
        <f t="shared" ca="1" si="18"/>
        <v>0</v>
      </c>
      <c r="U62" s="289">
        <f t="shared" ca="1" si="18"/>
        <v>0</v>
      </c>
      <c r="V62" s="289">
        <f t="shared" ca="1" si="17"/>
        <v>0</v>
      </c>
      <c r="W62" s="289">
        <f t="shared" ca="1" si="17"/>
        <v>0</v>
      </c>
      <c r="X62" s="289">
        <f t="shared" ca="1" si="17"/>
        <v>0</v>
      </c>
      <c r="Y62" s="289">
        <f t="shared" ca="1" si="17"/>
        <v>0</v>
      </c>
      <c r="Z62" s="289">
        <f t="shared" ca="1" si="17"/>
        <v>0</v>
      </c>
      <c r="AA62" s="289">
        <f t="shared" ca="1" si="17"/>
        <v>0</v>
      </c>
      <c r="AB62" s="289">
        <f t="shared" ca="1" si="17"/>
        <v>0</v>
      </c>
      <c r="AC62" s="289">
        <f t="shared" ca="1" si="17"/>
        <v>0</v>
      </c>
      <c r="AD62" s="289">
        <f t="shared" ca="1" si="17"/>
        <v>0</v>
      </c>
      <c r="AE62" s="289">
        <f t="shared" ca="1" si="17"/>
        <v>0</v>
      </c>
      <c r="AF62" s="289">
        <f t="shared" ca="1" si="17"/>
        <v>0</v>
      </c>
      <c r="AG62" s="289">
        <f t="shared" ca="1" si="17"/>
        <v>0</v>
      </c>
      <c r="AH62" s="289">
        <f t="shared" ca="1" si="17"/>
        <v>0</v>
      </c>
      <c r="AI62" s="289">
        <f t="shared" ca="1" si="17"/>
        <v>0</v>
      </c>
      <c r="AJ62" s="289">
        <f t="shared" ca="1" si="17"/>
        <v>0</v>
      </c>
      <c r="AK62" s="289">
        <f t="shared" ca="1" si="17"/>
        <v>0</v>
      </c>
      <c r="AL62" s="289">
        <f t="shared" ca="1" si="17"/>
        <v>0</v>
      </c>
      <c r="AM62" s="291"/>
      <c r="AN62" s="308">
        <f t="shared" ca="1" si="5"/>
        <v>0</v>
      </c>
    </row>
    <row r="63" spans="1:40" x14ac:dyDescent="0.35">
      <c r="A63" s="91" t="s">
        <v>21</v>
      </c>
      <c r="B63" s="91" t="s">
        <v>72</v>
      </c>
      <c r="C63" s="289">
        <f>IFERROR(VLOOKUP(B63,'1'!$C$3:$S$100,8,FALSE),"")</f>
        <v>0</v>
      </c>
      <c r="D63" s="289">
        <f>IFERROR(VLOOKUP(B63,'2'!$C$3:$S$100,8,FALSE),"")</f>
        <v>0</v>
      </c>
      <c r="E63" s="289">
        <f t="shared" ca="1" si="4"/>
        <v>0</v>
      </c>
      <c r="F63" s="289">
        <f t="shared" ca="1" si="18"/>
        <v>0</v>
      </c>
      <c r="G63" s="289">
        <f t="shared" ca="1" si="18"/>
        <v>0</v>
      </c>
      <c r="H63" s="289">
        <f t="shared" ca="1" si="18"/>
        <v>0</v>
      </c>
      <c r="I63" s="289">
        <f t="shared" ca="1" si="18"/>
        <v>0</v>
      </c>
      <c r="J63" s="289">
        <f t="shared" ca="1" si="18"/>
        <v>0</v>
      </c>
      <c r="K63" s="289">
        <f t="shared" ca="1" si="18"/>
        <v>0</v>
      </c>
      <c r="L63" s="289">
        <f t="shared" ca="1" si="18"/>
        <v>0</v>
      </c>
      <c r="M63" s="289">
        <f t="shared" ca="1" si="18"/>
        <v>0</v>
      </c>
      <c r="N63" s="289">
        <f t="shared" ca="1" si="18"/>
        <v>0</v>
      </c>
      <c r="O63" s="289">
        <f t="shared" ca="1" si="18"/>
        <v>0</v>
      </c>
      <c r="P63" s="289">
        <f t="shared" ca="1" si="18"/>
        <v>0</v>
      </c>
      <c r="Q63" s="289">
        <f t="shared" ca="1" si="18"/>
        <v>0</v>
      </c>
      <c r="R63" s="289">
        <f t="shared" ca="1" si="18"/>
        <v>0</v>
      </c>
      <c r="S63" s="289">
        <f t="shared" ca="1" si="18"/>
        <v>0</v>
      </c>
      <c r="T63" s="289">
        <f t="shared" ca="1" si="18"/>
        <v>0</v>
      </c>
      <c r="U63" s="289">
        <f t="shared" ca="1" si="18"/>
        <v>0</v>
      </c>
      <c r="V63" s="289">
        <f t="shared" ca="1" si="17"/>
        <v>0</v>
      </c>
      <c r="W63" s="289">
        <f t="shared" ca="1" si="17"/>
        <v>0</v>
      </c>
      <c r="X63" s="289">
        <f t="shared" ca="1" si="17"/>
        <v>0</v>
      </c>
      <c r="Y63" s="289">
        <f t="shared" ca="1" si="17"/>
        <v>0</v>
      </c>
      <c r="Z63" s="289">
        <f t="shared" ca="1" si="17"/>
        <v>0</v>
      </c>
      <c r="AA63" s="289">
        <f t="shared" ca="1" si="17"/>
        <v>0</v>
      </c>
      <c r="AB63" s="289">
        <f t="shared" ca="1" si="17"/>
        <v>0</v>
      </c>
      <c r="AC63" s="289">
        <f t="shared" ca="1" si="17"/>
        <v>0</v>
      </c>
      <c r="AD63" s="289">
        <f t="shared" ca="1" si="17"/>
        <v>0</v>
      </c>
      <c r="AE63" s="289">
        <f t="shared" ca="1" si="17"/>
        <v>0</v>
      </c>
      <c r="AF63" s="289">
        <f t="shared" ca="1" si="17"/>
        <v>0</v>
      </c>
      <c r="AG63" s="289">
        <f t="shared" ca="1" si="17"/>
        <v>0</v>
      </c>
      <c r="AH63" s="289">
        <f t="shared" ca="1" si="17"/>
        <v>0</v>
      </c>
      <c r="AI63" s="289">
        <f t="shared" ca="1" si="17"/>
        <v>0</v>
      </c>
      <c r="AJ63" s="289">
        <f t="shared" ca="1" si="17"/>
        <v>0</v>
      </c>
      <c r="AK63" s="289">
        <f t="shared" ca="1" si="17"/>
        <v>0</v>
      </c>
      <c r="AL63" s="289">
        <f t="shared" ca="1" si="17"/>
        <v>0</v>
      </c>
      <c r="AM63" s="291"/>
      <c r="AN63" s="308">
        <f t="shared" ca="1" si="5"/>
        <v>0</v>
      </c>
    </row>
    <row r="64" spans="1:40" x14ac:dyDescent="0.35">
      <c r="A64" s="91" t="s">
        <v>21</v>
      </c>
      <c r="B64" s="91" t="s">
        <v>73</v>
      </c>
      <c r="C64" s="289" t="str">
        <f>IFERROR(VLOOKUP(B64,'1'!$C$3:$S$100,8,FALSE),"")</f>
        <v/>
      </c>
      <c r="D64" s="289" t="str">
        <f>IFERROR(VLOOKUP(B64,'2'!$C$3:$S$100,8,FALSE),"")</f>
        <v/>
      </c>
      <c r="E64" s="289" t="str">
        <f t="shared" ca="1" si="4"/>
        <v/>
      </c>
      <c r="F64" s="289" t="str">
        <f t="shared" ca="1" si="18"/>
        <v/>
      </c>
      <c r="G64" s="289" t="str">
        <f t="shared" ca="1" si="18"/>
        <v/>
      </c>
      <c r="H64" s="289" t="str">
        <f t="shared" ca="1" si="18"/>
        <v/>
      </c>
      <c r="I64" s="289" t="str">
        <f t="shared" ca="1" si="18"/>
        <v/>
      </c>
      <c r="J64" s="289" t="str">
        <f t="shared" ca="1" si="18"/>
        <v/>
      </c>
      <c r="K64" s="289" t="str">
        <f t="shared" ca="1" si="18"/>
        <v/>
      </c>
      <c r="L64" s="289" t="str">
        <f t="shared" ca="1" si="18"/>
        <v/>
      </c>
      <c r="M64" s="289" t="str">
        <f t="shared" ca="1" si="18"/>
        <v/>
      </c>
      <c r="N64" s="289">
        <f t="shared" ca="1" si="18"/>
        <v>0</v>
      </c>
      <c r="O64" s="289">
        <f t="shared" ca="1" si="18"/>
        <v>0</v>
      </c>
      <c r="P64" s="289">
        <f t="shared" ca="1" si="18"/>
        <v>0</v>
      </c>
      <c r="Q64" s="289">
        <f t="shared" ca="1" si="18"/>
        <v>0</v>
      </c>
      <c r="R64" s="289">
        <f t="shared" ca="1" si="18"/>
        <v>0</v>
      </c>
      <c r="S64" s="289">
        <f t="shared" ca="1" si="18"/>
        <v>0</v>
      </c>
      <c r="T64" s="289">
        <f t="shared" ca="1" si="18"/>
        <v>0</v>
      </c>
      <c r="U64" s="289">
        <f t="shared" ca="1" si="18"/>
        <v>0</v>
      </c>
      <c r="V64" s="289">
        <f t="shared" ca="1" si="17"/>
        <v>0</v>
      </c>
      <c r="W64" s="289">
        <f t="shared" ca="1" si="17"/>
        <v>0</v>
      </c>
      <c r="X64" s="289">
        <f t="shared" ca="1" si="17"/>
        <v>0</v>
      </c>
      <c r="Y64" s="289">
        <f t="shared" ca="1" si="17"/>
        <v>0</v>
      </c>
      <c r="Z64" s="289">
        <f t="shared" ca="1" si="17"/>
        <v>0</v>
      </c>
      <c r="AA64" s="289">
        <f t="shared" ca="1" si="17"/>
        <v>0</v>
      </c>
      <c r="AB64" s="289">
        <f t="shared" ca="1" si="17"/>
        <v>0</v>
      </c>
      <c r="AC64" s="289">
        <f t="shared" ca="1" si="17"/>
        <v>0</v>
      </c>
      <c r="AD64" s="289">
        <f t="shared" ca="1" si="17"/>
        <v>0</v>
      </c>
      <c r="AE64" s="289">
        <f t="shared" ca="1" si="17"/>
        <v>0</v>
      </c>
      <c r="AF64" s="289">
        <f t="shared" ca="1" si="17"/>
        <v>0</v>
      </c>
      <c r="AG64" s="289">
        <f t="shared" ca="1" si="17"/>
        <v>0</v>
      </c>
      <c r="AH64" s="289">
        <f t="shared" ca="1" si="17"/>
        <v>0</v>
      </c>
      <c r="AI64" s="289">
        <f t="shared" ca="1" si="17"/>
        <v>0</v>
      </c>
      <c r="AJ64" s="289">
        <f t="shared" ca="1" si="17"/>
        <v>0</v>
      </c>
      <c r="AK64" s="289">
        <f t="shared" ca="1" si="17"/>
        <v>0</v>
      </c>
      <c r="AL64" s="289">
        <f t="shared" ca="1" si="17"/>
        <v>0</v>
      </c>
      <c r="AM64" s="291"/>
      <c r="AN64" s="308">
        <f t="shared" ca="1" si="5"/>
        <v>0</v>
      </c>
    </row>
    <row r="65" spans="1:40" x14ac:dyDescent="0.35">
      <c r="A65" s="91" t="s">
        <v>21</v>
      </c>
      <c r="B65" s="91" t="s">
        <v>46</v>
      </c>
      <c r="C65" s="289">
        <f>IFERROR(VLOOKUP(B65,'1'!$C$3:$S$100,8,FALSE),"")</f>
        <v>0</v>
      </c>
      <c r="D65" s="289">
        <f>IFERROR(VLOOKUP(B65,'2'!$C$3:$S$100,8,FALSE),"")</f>
        <v>0</v>
      </c>
      <c r="E65" s="289">
        <f t="shared" ca="1" si="4"/>
        <v>0</v>
      </c>
      <c r="F65" s="289">
        <f t="shared" ca="1" si="18"/>
        <v>0</v>
      </c>
      <c r="G65" s="289">
        <f t="shared" ca="1" si="18"/>
        <v>0</v>
      </c>
      <c r="H65" s="289">
        <f t="shared" ca="1" si="18"/>
        <v>0</v>
      </c>
      <c r="I65" s="289">
        <f t="shared" ca="1" si="18"/>
        <v>0</v>
      </c>
      <c r="J65" s="289">
        <f t="shared" ca="1" si="18"/>
        <v>0</v>
      </c>
      <c r="K65" s="289">
        <f t="shared" ca="1" si="18"/>
        <v>0</v>
      </c>
      <c r="L65" s="289">
        <f t="shared" ca="1" si="18"/>
        <v>0</v>
      </c>
      <c r="M65" s="289">
        <f t="shared" ca="1" si="18"/>
        <v>0</v>
      </c>
      <c r="N65" s="289">
        <f t="shared" ca="1" si="18"/>
        <v>0</v>
      </c>
      <c r="O65" s="289">
        <f t="shared" ca="1" si="18"/>
        <v>0</v>
      </c>
      <c r="P65" s="289">
        <f t="shared" ca="1" si="18"/>
        <v>0</v>
      </c>
      <c r="Q65" s="289">
        <f t="shared" ca="1" si="18"/>
        <v>0</v>
      </c>
      <c r="R65" s="289">
        <f t="shared" ca="1" si="18"/>
        <v>0</v>
      </c>
      <c r="S65" s="289">
        <f t="shared" ca="1" si="18"/>
        <v>0</v>
      </c>
      <c r="T65" s="289">
        <f t="shared" ca="1" si="18"/>
        <v>0</v>
      </c>
      <c r="U65" s="289">
        <f t="shared" ca="1" si="18"/>
        <v>0</v>
      </c>
      <c r="V65" s="289">
        <f t="shared" ca="1" si="17"/>
        <v>0</v>
      </c>
      <c r="W65" s="289">
        <f t="shared" ca="1" si="17"/>
        <v>0</v>
      </c>
      <c r="X65" s="289">
        <f t="shared" ca="1" si="17"/>
        <v>0</v>
      </c>
      <c r="Y65" s="289">
        <f t="shared" ca="1" si="17"/>
        <v>0</v>
      </c>
      <c r="Z65" s="289">
        <f t="shared" ca="1" si="17"/>
        <v>0</v>
      </c>
      <c r="AA65" s="289">
        <f t="shared" ca="1" si="17"/>
        <v>0</v>
      </c>
      <c r="AB65" s="289">
        <f t="shared" ca="1" si="17"/>
        <v>0</v>
      </c>
      <c r="AC65" s="289">
        <f t="shared" ca="1" si="17"/>
        <v>0</v>
      </c>
      <c r="AD65" s="289">
        <f t="shared" ca="1" si="17"/>
        <v>0</v>
      </c>
      <c r="AE65" s="289">
        <f t="shared" ca="1" si="17"/>
        <v>0</v>
      </c>
      <c r="AF65" s="289">
        <f t="shared" ca="1" si="17"/>
        <v>0</v>
      </c>
      <c r="AG65" s="289">
        <f t="shared" ca="1" si="17"/>
        <v>0</v>
      </c>
      <c r="AH65" s="289">
        <f t="shared" ca="1" si="17"/>
        <v>0</v>
      </c>
      <c r="AI65" s="289">
        <f t="shared" ca="1" si="17"/>
        <v>0</v>
      </c>
      <c r="AJ65" s="289">
        <f t="shared" ca="1" si="17"/>
        <v>0</v>
      </c>
      <c r="AK65" s="289">
        <f t="shared" ca="1" si="17"/>
        <v>0</v>
      </c>
      <c r="AL65" s="289">
        <f t="shared" ca="1" si="17"/>
        <v>17</v>
      </c>
      <c r="AM65" s="291"/>
      <c r="AN65" s="308">
        <f t="shared" ca="1" si="5"/>
        <v>0</v>
      </c>
    </row>
    <row r="66" spans="1:40" x14ac:dyDescent="0.35">
      <c r="A66" s="91" t="s">
        <v>21</v>
      </c>
      <c r="B66" s="91" t="s">
        <v>74</v>
      </c>
      <c r="C66" s="289">
        <f>IFERROR(VLOOKUP(B66,'1'!$C$3:$S$100,8,FALSE),"")</f>
        <v>0</v>
      </c>
      <c r="D66" s="289">
        <f>IFERROR(VLOOKUP(B66,'2'!$C$3:$S$100,8,FALSE),"")</f>
        <v>0</v>
      </c>
      <c r="E66" s="289">
        <f t="shared" ca="1" si="4"/>
        <v>0</v>
      </c>
      <c r="F66" s="289">
        <f t="shared" ca="1" si="18"/>
        <v>0</v>
      </c>
      <c r="G66" s="289">
        <f t="shared" ca="1" si="18"/>
        <v>0</v>
      </c>
      <c r="H66" s="289">
        <f t="shared" ca="1" si="18"/>
        <v>0</v>
      </c>
      <c r="I66" s="289">
        <f t="shared" ca="1" si="18"/>
        <v>0</v>
      </c>
      <c r="J66" s="289">
        <f t="shared" ca="1" si="18"/>
        <v>0</v>
      </c>
      <c r="K66" s="289">
        <f t="shared" ca="1" si="18"/>
        <v>0</v>
      </c>
      <c r="L66" s="289">
        <f t="shared" ca="1" si="18"/>
        <v>0</v>
      </c>
      <c r="M66" s="289">
        <f t="shared" ca="1" si="18"/>
        <v>0</v>
      </c>
      <c r="N66" s="289">
        <f t="shared" ca="1" si="18"/>
        <v>0</v>
      </c>
      <c r="O66" s="289">
        <f t="shared" ca="1" si="18"/>
        <v>0</v>
      </c>
      <c r="P66" s="289">
        <f t="shared" ca="1" si="18"/>
        <v>0</v>
      </c>
      <c r="Q66" s="289">
        <f t="shared" ca="1" si="18"/>
        <v>0</v>
      </c>
      <c r="R66" s="289">
        <f t="shared" ca="1" si="18"/>
        <v>0</v>
      </c>
      <c r="S66" s="289">
        <f t="shared" ca="1" si="18"/>
        <v>0</v>
      </c>
      <c r="T66" s="289">
        <f t="shared" ca="1" si="18"/>
        <v>0</v>
      </c>
      <c r="U66" s="289">
        <f t="shared" ca="1" si="18"/>
        <v>0</v>
      </c>
      <c r="V66" s="289">
        <f t="shared" ca="1" si="17"/>
        <v>0</v>
      </c>
      <c r="W66" s="289">
        <f t="shared" ca="1" si="17"/>
        <v>0</v>
      </c>
      <c r="X66" s="289">
        <f t="shared" ca="1" si="17"/>
        <v>0</v>
      </c>
      <c r="Y66" s="289">
        <f t="shared" ca="1" si="17"/>
        <v>0</v>
      </c>
      <c r="Z66" s="289">
        <f t="shared" ca="1" si="17"/>
        <v>0</v>
      </c>
      <c r="AA66" s="289">
        <f t="shared" ca="1" si="17"/>
        <v>0</v>
      </c>
      <c r="AB66" s="289">
        <f t="shared" ca="1" si="17"/>
        <v>0</v>
      </c>
      <c r="AC66" s="289">
        <f t="shared" ca="1" si="17"/>
        <v>0</v>
      </c>
      <c r="AD66" s="289">
        <f t="shared" ca="1" si="17"/>
        <v>0</v>
      </c>
      <c r="AE66" s="289">
        <f t="shared" ca="1" si="17"/>
        <v>0</v>
      </c>
      <c r="AF66" s="289">
        <f t="shared" ca="1" si="17"/>
        <v>0</v>
      </c>
      <c r="AG66" s="289">
        <f t="shared" ca="1" si="17"/>
        <v>0</v>
      </c>
      <c r="AH66" s="289">
        <f t="shared" ca="1" si="17"/>
        <v>0</v>
      </c>
      <c r="AI66" s="289">
        <f t="shared" ca="1" si="17"/>
        <v>0</v>
      </c>
      <c r="AJ66" s="289">
        <f t="shared" ca="1" si="17"/>
        <v>0</v>
      </c>
      <c r="AK66" s="289">
        <f t="shared" ca="1" si="17"/>
        <v>0</v>
      </c>
      <c r="AL66" s="289">
        <f t="shared" ca="1" si="17"/>
        <v>0</v>
      </c>
      <c r="AM66" s="291"/>
      <c r="AN66" s="308">
        <f t="shared" ca="1" si="5"/>
        <v>0</v>
      </c>
    </row>
    <row r="67" spans="1:40" x14ac:dyDescent="0.35">
      <c r="A67" s="91" t="s">
        <v>21</v>
      </c>
      <c r="B67" s="91" t="s">
        <v>75</v>
      </c>
      <c r="C67" s="289">
        <f>IFERROR(VLOOKUP(B67,'1'!$C$3:$S$100,8,FALSE),"")</f>
        <v>0</v>
      </c>
      <c r="D67" s="289">
        <f>IFERROR(VLOOKUP(B67,'2'!$C$3:$S$100,8,FALSE),"")</f>
        <v>0</v>
      </c>
      <c r="E67" s="289">
        <f t="shared" ca="1" si="4"/>
        <v>0</v>
      </c>
      <c r="F67" s="289">
        <f t="shared" ca="1" si="18"/>
        <v>0</v>
      </c>
      <c r="G67" s="289">
        <f t="shared" ca="1" si="18"/>
        <v>0</v>
      </c>
      <c r="H67" s="289">
        <f t="shared" ca="1" si="18"/>
        <v>0</v>
      </c>
      <c r="I67" s="289">
        <f t="shared" ca="1" si="18"/>
        <v>0</v>
      </c>
      <c r="J67" s="289">
        <f t="shared" ca="1" si="18"/>
        <v>0</v>
      </c>
      <c r="K67" s="289">
        <f t="shared" ca="1" si="18"/>
        <v>0</v>
      </c>
      <c r="L67" s="289">
        <f t="shared" ca="1" si="18"/>
        <v>0</v>
      </c>
      <c r="M67" s="289">
        <f t="shared" ca="1" si="18"/>
        <v>0</v>
      </c>
      <c r="N67" s="289">
        <f t="shared" ca="1" si="18"/>
        <v>0</v>
      </c>
      <c r="O67" s="289">
        <f t="shared" ca="1" si="18"/>
        <v>0</v>
      </c>
      <c r="P67" s="289">
        <f t="shared" ca="1" si="18"/>
        <v>0</v>
      </c>
      <c r="Q67" s="289">
        <f t="shared" ca="1" si="18"/>
        <v>0</v>
      </c>
      <c r="R67" s="289">
        <f t="shared" ca="1" si="18"/>
        <v>0</v>
      </c>
      <c r="S67" s="289">
        <f t="shared" ca="1" si="18"/>
        <v>0</v>
      </c>
      <c r="T67" s="289">
        <f t="shared" ca="1" si="18"/>
        <v>0</v>
      </c>
      <c r="U67" s="289">
        <f t="shared" ca="1" si="18"/>
        <v>0</v>
      </c>
      <c r="V67" s="289">
        <f t="shared" ca="1" si="17"/>
        <v>0</v>
      </c>
      <c r="W67" s="289">
        <f t="shared" ca="1" si="17"/>
        <v>0</v>
      </c>
      <c r="X67" s="289">
        <f t="shared" ca="1" si="17"/>
        <v>0</v>
      </c>
      <c r="Y67" s="289">
        <f t="shared" ca="1" si="17"/>
        <v>0</v>
      </c>
      <c r="Z67" s="289">
        <f t="shared" ca="1" si="17"/>
        <v>0</v>
      </c>
      <c r="AA67" s="289">
        <f t="shared" ca="1" si="17"/>
        <v>0</v>
      </c>
      <c r="AB67" s="289">
        <f t="shared" ca="1" si="17"/>
        <v>0</v>
      </c>
      <c r="AC67" s="289">
        <f t="shared" ca="1" si="17"/>
        <v>0</v>
      </c>
      <c r="AD67" s="289">
        <f t="shared" ca="1" si="17"/>
        <v>0</v>
      </c>
      <c r="AE67" s="289">
        <f t="shared" ca="1" si="17"/>
        <v>0</v>
      </c>
      <c r="AF67" s="289">
        <f t="shared" ca="1" si="17"/>
        <v>0</v>
      </c>
      <c r="AG67" s="289">
        <f t="shared" ca="1" si="17"/>
        <v>0</v>
      </c>
      <c r="AH67" s="289">
        <f t="shared" ca="1" si="17"/>
        <v>0</v>
      </c>
      <c r="AI67" s="289">
        <f t="shared" ca="1" si="17"/>
        <v>0</v>
      </c>
      <c r="AJ67" s="289">
        <f t="shared" ca="1" si="17"/>
        <v>0</v>
      </c>
      <c r="AK67" s="289">
        <f t="shared" ca="1" si="17"/>
        <v>0</v>
      </c>
      <c r="AL67" s="289">
        <f t="shared" ca="1" si="17"/>
        <v>0</v>
      </c>
      <c r="AM67" s="291"/>
      <c r="AN67" s="308">
        <f t="shared" ca="1" si="5"/>
        <v>0</v>
      </c>
    </row>
    <row r="68" spans="1:40" x14ac:dyDescent="0.35">
      <c r="A68" s="91" t="s">
        <v>21</v>
      </c>
      <c r="B68" s="91" t="s">
        <v>36</v>
      </c>
      <c r="C68" s="289">
        <f>IFERROR(VLOOKUP(B68,'1'!$C$3:$S$100,8,FALSE),"")</f>
        <v>0</v>
      </c>
      <c r="D68" s="289">
        <f>IFERROR(VLOOKUP(B68,'2'!$C$3:$S$100,8,FALSE),"")</f>
        <v>0</v>
      </c>
      <c r="E68" s="289">
        <f t="shared" ca="1" si="4"/>
        <v>0</v>
      </c>
      <c r="F68" s="289">
        <f t="shared" ca="1" si="18"/>
        <v>0</v>
      </c>
      <c r="G68" s="289">
        <f t="shared" ca="1" si="18"/>
        <v>0</v>
      </c>
      <c r="H68" s="289">
        <f t="shared" ca="1" si="18"/>
        <v>0</v>
      </c>
      <c r="I68" s="289">
        <f t="shared" ca="1" si="18"/>
        <v>0</v>
      </c>
      <c r="J68" s="289">
        <f t="shared" ca="1" si="18"/>
        <v>0</v>
      </c>
      <c r="K68" s="289">
        <f t="shared" ca="1" si="18"/>
        <v>0</v>
      </c>
      <c r="L68" s="289">
        <f t="shared" ca="1" si="18"/>
        <v>0</v>
      </c>
      <c r="M68" s="289">
        <f t="shared" ca="1" si="18"/>
        <v>0</v>
      </c>
      <c r="N68" s="289">
        <f t="shared" ca="1" si="18"/>
        <v>0</v>
      </c>
      <c r="O68" s="289">
        <f t="shared" ca="1" si="18"/>
        <v>0</v>
      </c>
      <c r="P68" s="289">
        <f t="shared" ca="1" si="18"/>
        <v>0</v>
      </c>
      <c r="Q68" s="289">
        <f t="shared" ca="1" si="18"/>
        <v>0</v>
      </c>
      <c r="R68" s="289">
        <f t="shared" ca="1" si="18"/>
        <v>0</v>
      </c>
      <c r="S68" s="289">
        <f t="shared" ca="1" si="18"/>
        <v>0</v>
      </c>
      <c r="T68" s="289">
        <f t="shared" ca="1" si="18"/>
        <v>0</v>
      </c>
      <c r="U68" s="289">
        <f t="shared" ca="1" si="18"/>
        <v>0</v>
      </c>
      <c r="V68" s="289">
        <f t="shared" ca="1" si="17"/>
        <v>0</v>
      </c>
      <c r="W68" s="289">
        <f t="shared" ca="1" si="17"/>
        <v>68</v>
      </c>
      <c r="X68" s="289">
        <f t="shared" ca="1" si="17"/>
        <v>99</v>
      </c>
      <c r="Y68" s="289">
        <f t="shared" ca="1" si="17"/>
        <v>135</v>
      </c>
      <c r="Z68" s="289">
        <f t="shared" ca="1" si="17"/>
        <v>137</v>
      </c>
      <c r="AA68" s="289">
        <f t="shared" ca="1" si="17"/>
        <v>243</v>
      </c>
      <c r="AB68" s="289">
        <f t="shared" ca="1" si="17"/>
        <v>424</v>
      </c>
      <c r="AC68" s="289">
        <f t="shared" ca="1" si="17"/>
        <v>377</v>
      </c>
      <c r="AD68" s="289">
        <f t="shared" ca="1" si="17"/>
        <v>380</v>
      </c>
      <c r="AE68" s="289">
        <f t="shared" ca="1" si="17"/>
        <v>384</v>
      </c>
      <c r="AF68" s="289">
        <f t="shared" ca="1" si="17"/>
        <v>392</v>
      </c>
      <c r="AG68" s="289">
        <f t="shared" ca="1" si="17"/>
        <v>508</v>
      </c>
      <c r="AH68" s="289">
        <f t="shared" ca="1" si="17"/>
        <v>543</v>
      </c>
      <c r="AI68" s="289">
        <f t="shared" ca="1" si="17"/>
        <v>938</v>
      </c>
      <c r="AJ68" s="289">
        <f t="shared" ca="1" si="17"/>
        <v>4338</v>
      </c>
      <c r="AK68" s="289">
        <f t="shared" ca="1" si="17"/>
        <v>27208</v>
      </c>
      <c r="AL68" s="289">
        <f t="shared" ca="1" si="17"/>
        <v>66268</v>
      </c>
      <c r="AM68" s="291"/>
      <c r="AN68" s="308">
        <f t="shared" ca="1" si="5"/>
        <v>4.0583908704729188E-5</v>
      </c>
    </row>
    <row r="69" spans="1:40" x14ac:dyDescent="0.35">
      <c r="A69" s="91"/>
      <c r="B69" s="288" t="s">
        <v>76</v>
      </c>
      <c r="C69" s="290">
        <f>IFERROR(VLOOKUP(B69,'1'!$C$3:$S$100,8,FALSE),"")</f>
        <v>70252069</v>
      </c>
      <c r="D69" s="290">
        <f>IFERROR(VLOOKUP(B69,'2'!$C$3:$S$100,8,FALSE),"")</f>
        <v>71707614</v>
      </c>
      <c r="E69" s="290">
        <f t="shared" ref="E69" ca="1" si="19">IFERROR(VLOOKUP($B69,INDIRECT("'" &amp; E$2 &amp; "'!$C$3:$R$100"),8,FALSE),"")</f>
        <v>73627330</v>
      </c>
      <c r="F69" s="290">
        <f t="shared" ca="1" si="18"/>
        <v>75166069</v>
      </c>
      <c r="G69" s="290">
        <f t="shared" ca="1" si="18"/>
        <v>76876980</v>
      </c>
      <c r="H69" s="290">
        <f t="shared" ca="1" si="18"/>
        <v>78722617</v>
      </c>
      <c r="I69" s="290">
        <f t="shared" ca="1" si="18"/>
        <v>80255722</v>
      </c>
      <c r="J69" s="290">
        <f t="shared" ca="1" si="18"/>
        <v>77991469</v>
      </c>
      <c r="K69" s="290">
        <f t="shared" ca="1" si="18"/>
        <v>77701744</v>
      </c>
      <c r="L69" s="290">
        <f t="shared" ca="1" si="18"/>
        <v>79367754</v>
      </c>
      <c r="M69" s="290">
        <f t="shared" ca="1" si="18"/>
        <v>80606319</v>
      </c>
      <c r="N69" s="290">
        <f t="shared" ca="1" si="18"/>
        <v>81186874</v>
      </c>
      <c r="O69" s="290">
        <f t="shared" ca="1" si="18"/>
        <v>82452029</v>
      </c>
      <c r="P69" s="290">
        <f t="shared" ca="1" si="18"/>
        <v>83365756</v>
      </c>
      <c r="Q69" s="290">
        <f t="shared" ca="1" si="18"/>
        <v>85303238</v>
      </c>
      <c r="R69" s="290">
        <f t="shared" ca="1" si="18"/>
        <v>86512698</v>
      </c>
      <c r="S69" s="290">
        <f t="shared" ca="1" si="18"/>
        <v>87747311</v>
      </c>
      <c r="T69" s="290">
        <f t="shared" ca="1" si="18"/>
        <v>88682356</v>
      </c>
      <c r="U69" s="290">
        <f t="shared" ca="1" si="18"/>
        <v>89873251</v>
      </c>
      <c r="V69" s="290">
        <f t="shared" ca="1" si="17"/>
        <v>91278257</v>
      </c>
      <c r="W69" s="290">
        <f t="shared" ca="1" si="17"/>
        <v>93017482</v>
      </c>
      <c r="X69" s="290">
        <f t="shared" ca="1" si="17"/>
        <v>94710817</v>
      </c>
      <c r="Y69" s="290">
        <f t="shared" ca="1" si="17"/>
        <v>96001382</v>
      </c>
      <c r="Z69" s="290">
        <f t="shared" ca="1" si="17"/>
        <v>97904611</v>
      </c>
      <c r="AA69" s="290">
        <f t="shared" ca="1" si="17"/>
        <v>99500257</v>
      </c>
      <c r="AB69" s="290">
        <f t="shared" ca="1" si="17"/>
        <v>100600166</v>
      </c>
      <c r="AC69" s="290">
        <f t="shared" ca="1" si="17"/>
        <v>101802736</v>
      </c>
      <c r="AD69" s="290">
        <f t="shared" ca="1" si="17"/>
        <v>102539752</v>
      </c>
      <c r="AE69" s="290">
        <f t="shared" ca="1" si="17"/>
        <v>103300377</v>
      </c>
      <c r="AF69" s="290">
        <f t="shared" ca="1" si="17"/>
        <v>103813018</v>
      </c>
      <c r="AG69" s="290">
        <f t="shared" ca="1" si="17"/>
        <v>104568437</v>
      </c>
      <c r="AH69" s="290">
        <f t="shared" ca="1" si="17"/>
        <v>105492139</v>
      </c>
      <c r="AI69" s="290">
        <f t="shared" ca="1" si="17"/>
        <v>106113374</v>
      </c>
      <c r="AJ69" s="290">
        <f t="shared" ca="1" si="17"/>
        <v>106889655</v>
      </c>
      <c r="AK69" s="290">
        <f t="shared" ca="1" si="17"/>
        <v>107239710</v>
      </c>
      <c r="AL69" s="290">
        <f t="shared" ca="1" si="17"/>
        <v>108055905</v>
      </c>
      <c r="AM69" s="291"/>
      <c r="AN69" s="309">
        <f t="shared" ref="AN69" ca="1" si="20">IFERROR(AJ69/$AJ$69,"")</f>
        <v>1</v>
      </c>
    </row>
    <row r="70" spans="1:40" x14ac:dyDescent="0.35">
      <c r="A70" s="91"/>
      <c r="B70" s="278" t="s">
        <v>107</v>
      </c>
      <c r="D70" s="293">
        <f>D69/C69-1</f>
        <v>2.0718891567449882E-2</v>
      </c>
      <c r="E70" s="293">
        <f t="shared" ref="E70:AI70" ca="1" si="21">E69/D69-1</f>
        <v>2.6771438804253034E-2</v>
      </c>
      <c r="F70" s="293">
        <f t="shared" ca="1" si="21"/>
        <v>2.0899019426617871E-2</v>
      </c>
      <c r="G70" s="293">
        <f t="shared" ca="1" si="21"/>
        <v>2.2761746393841653E-2</v>
      </c>
      <c r="H70" s="293">
        <f t="shared" ca="1" si="21"/>
        <v>2.4007667835026725E-2</v>
      </c>
      <c r="I70" s="293">
        <f t="shared" ca="1" si="21"/>
        <v>1.9474771780008338E-2</v>
      </c>
      <c r="J70" s="293">
        <f t="shared" ca="1" si="21"/>
        <v>-2.8212979007278705E-2</v>
      </c>
      <c r="K70" s="293">
        <f t="shared" ca="1" si="21"/>
        <v>-3.7148293744794225E-3</v>
      </c>
      <c r="L70" s="293">
        <f t="shared" ca="1" si="21"/>
        <v>2.1441088889845306E-2</v>
      </c>
      <c r="M70" s="293">
        <f t="shared" ca="1" si="21"/>
        <v>1.5605393092010589E-2</v>
      </c>
      <c r="N70" s="293">
        <f t="shared" ca="1" si="21"/>
        <v>7.2023509720124945E-3</v>
      </c>
      <c r="O70" s="293">
        <f t="shared" ca="1" si="21"/>
        <v>1.5583245636480614E-2</v>
      </c>
      <c r="P70" s="293">
        <f t="shared" ca="1" si="21"/>
        <v>1.1081922556448021E-2</v>
      </c>
      <c r="Q70" s="293">
        <f t="shared" ca="1" si="21"/>
        <v>2.3240741678153709E-2</v>
      </c>
      <c r="R70" s="293">
        <f t="shared" ca="1" si="21"/>
        <v>1.4178359794501549E-2</v>
      </c>
      <c r="S70" s="293">
        <f t="shared" ca="1" si="21"/>
        <v>1.4270887725637671E-2</v>
      </c>
      <c r="T70" s="293">
        <f t="shared" ca="1" si="21"/>
        <v>1.0656110020283105E-2</v>
      </c>
      <c r="U70" s="293">
        <f t="shared" ca="1" si="21"/>
        <v>1.3428770430952364E-2</v>
      </c>
      <c r="V70" s="293">
        <f t="shared" ca="1" si="21"/>
        <v>1.5633194352789204E-2</v>
      </c>
      <c r="W70" s="293">
        <f t="shared" ca="1" si="21"/>
        <v>1.9054099597892282E-2</v>
      </c>
      <c r="X70" s="293">
        <f t="shared" ca="1" si="21"/>
        <v>1.8204481174839859E-2</v>
      </c>
      <c r="Y70" s="293">
        <f t="shared" ca="1" si="21"/>
        <v>1.3626373849145557E-2</v>
      </c>
      <c r="Z70" s="293">
        <f t="shared" ca="1" si="21"/>
        <v>1.982501668569725E-2</v>
      </c>
      <c r="AA70" s="293">
        <f t="shared" ca="1" si="21"/>
        <v>1.6297965782224422E-2</v>
      </c>
      <c r="AB70" s="293">
        <f t="shared" ca="1" si="21"/>
        <v>1.1054333256646842E-2</v>
      </c>
      <c r="AC70" s="293">
        <f t="shared" ca="1" si="21"/>
        <v>1.1953956417924738E-2</v>
      </c>
      <c r="AD70" s="293">
        <f t="shared" ca="1" si="21"/>
        <v>7.2396482546401852E-3</v>
      </c>
      <c r="AE70" s="293">
        <f t="shared" ca="1" si="21"/>
        <v>7.4178548822705359E-3</v>
      </c>
      <c r="AF70" s="293">
        <f t="shared" ca="1" si="21"/>
        <v>4.9626246765779314E-3</v>
      </c>
      <c r="AG70" s="293">
        <f t="shared" ca="1" si="21"/>
        <v>7.2767270863851596E-3</v>
      </c>
      <c r="AH70" s="293">
        <f t="shared" ca="1" si="21"/>
        <v>8.8334685541870961E-3</v>
      </c>
      <c r="AI70" s="293">
        <f t="shared" ca="1" si="21"/>
        <v>5.8889222068005953E-3</v>
      </c>
      <c r="AJ70" s="293">
        <f t="shared" ref="AJ70" ca="1" si="22">AJ69/AI69-1</f>
        <v>7.3155811632188428E-3</v>
      </c>
      <c r="AK70" s="293">
        <f t="shared" ref="AK70" ca="1" si="23">AK69/AJ69-1</f>
        <v>3.2749193549179711E-3</v>
      </c>
      <c r="AL70" s="293">
        <f t="shared" ref="AL70" ca="1" si="24">AL69/AK69-1</f>
        <v>7.6109400146644468E-3</v>
      </c>
    </row>
    <row r="74" spans="1:40" x14ac:dyDescent="0.35">
      <c r="B74" t="str">
        <f>B3</f>
        <v>Months</v>
      </c>
      <c r="C74" s="294">
        <f>C3</f>
        <v>44562</v>
      </c>
      <c r="D74" s="294">
        <f t="shared" ref="D74:AL74" si="25">D3</f>
        <v>44619</v>
      </c>
      <c r="E74" s="294">
        <f t="shared" si="25"/>
        <v>44650</v>
      </c>
      <c r="F74" s="294">
        <f t="shared" si="25"/>
        <v>44680</v>
      </c>
      <c r="G74" s="294">
        <f t="shared" si="25"/>
        <v>44711</v>
      </c>
      <c r="H74" s="294">
        <f t="shared" si="25"/>
        <v>44741</v>
      </c>
      <c r="I74" s="294">
        <f t="shared" si="25"/>
        <v>44772</v>
      </c>
      <c r="J74" s="294">
        <f t="shared" si="25"/>
        <v>44803</v>
      </c>
      <c r="K74" s="294">
        <f t="shared" si="25"/>
        <v>44833</v>
      </c>
      <c r="L74" s="294">
        <f t="shared" si="25"/>
        <v>44864</v>
      </c>
      <c r="M74" s="294">
        <f t="shared" si="25"/>
        <v>44894</v>
      </c>
      <c r="N74" s="294">
        <f t="shared" si="25"/>
        <v>44925</v>
      </c>
      <c r="O74" s="294">
        <f t="shared" si="25"/>
        <v>44956</v>
      </c>
      <c r="P74" s="294">
        <f t="shared" si="25"/>
        <v>44984</v>
      </c>
      <c r="Q74" s="294">
        <f t="shared" si="25"/>
        <v>45015</v>
      </c>
      <c r="R74" s="294">
        <f t="shared" si="25"/>
        <v>45045</v>
      </c>
      <c r="S74" s="294">
        <f t="shared" si="25"/>
        <v>45076</v>
      </c>
      <c r="T74" s="294">
        <f t="shared" si="25"/>
        <v>45106</v>
      </c>
      <c r="U74" s="294">
        <f t="shared" si="25"/>
        <v>45137</v>
      </c>
      <c r="V74" s="294">
        <f t="shared" si="25"/>
        <v>45168</v>
      </c>
      <c r="W74" s="294">
        <f t="shared" si="25"/>
        <v>45198</v>
      </c>
      <c r="X74" s="294">
        <f t="shared" si="25"/>
        <v>45229</v>
      </c>
      <c r="Y74" s="294">
        <f t="shared" si="25"/>
        <v>45259</v>
      </c>
      <c r="Z74" s="294">
        <f t="shared" si="25"/>
        <v>45290</v>
      </c>
      <c r="AA74" s="294">
        <f t="shared" si="25"/>
        <v>45321</v>
      </c>
      <c r="AB74" s="294">
        <f t="shared" si="25"/>
        <v>45350</v>
      </c>
      <c r="AC74" s="294">
        <f t="shared" si="25"/>
        <v>45381</v>
      </c>
      <c r="AD74" s="294">
        <f t="shared" si="25"/>
        <v>45411</v>
      </c>
      <c r="AE74" s="294">
        <f t="shared" si="25"/>
        <v>45442</v>
      </c>
      <c r="AF74" s="294">
        <f t="shared" si="25"/>
        <v>45472</v>
      </c>
      <c r="AG74" s="294">
        <f t="shared" si="25"/>
        <v>45503</v>
      </c>
      <c r="AH74" s="294">
        <f t="shared" si="25"/>
        <v>45534</v>
      </c>
      <c r="AI74" s="294">
        <f t="shared" si="25"/>
        <v>45564</v>
      </c>
      <c r="AJ74" s="294">
        <f t="shared" si="25"/>
        <v>45595</v>
      </c>
      <c r="AK74" s="294">
        <f t="shared" si="25"/>
        <v>45625</v>
      </c>
      <c r="AL74" s="294">
        <f t="shared" si="25"/>
        <v>45656</v>
      </c>
    </row>
    <row r="75" spans="1:40" x14ac:dyDescent="0.35">
      <c r="B75" t="str">
        <f>B69</f>
        <v>Total</v>
      </c>
      <c r="C75" s="295">
        <f>C69/10^6</f>
        <v>70.252069000000006</v>
      </c>
      <c r="D75" s="295">
        <f t="shared" ref="D75:AG75" si="26">D69/10^6</f>
        <v>71.707614000000007</v>
      </c>
      <c r="E75" s="295">
        <f t="shared" ca="1" si="26"/>
        <v>73.627330000000001</v>
      </c>
      <c r="F75" s="295">
        <f t="shared" ca="1" si="26"/>
        <v>75.166068999999993</v>
      </c>
      <c r="G75" s="295">
        <f t="shared" ca="1" si="26"/>
        <v>76.876980000000003</v>
      </c>
      <c r="H75" s="295">
        <f t="shared" ca="1" si="26"/>
        <v>78.722617</v>
      </c>
      <c r="I75" s="295">
        <f t="shared" ca="1" si="26"/>
        <v>80.255722000000006</v>
      </c>
      <c r="J75" s="295">
        <f t="shared" ca="1" si="26"/>
        <v>77.991468999999995</v>
      </c>
      <c r="K75" s="295">
        <f t="shared" ca="1" si="26"/>
        <v>77.701744000000005</v>
      </c>
      <c r="L75" s="295">
        <f t="shared" ca="1" si="26"/>
        <v>79.367754000000005</v>
      </c>
      <c r="M75" s="295">
        <f t="shared" ca="1" si="26"/>
        <v>80.606318999999999</v>
      </c>
      <c r="N75" s="295">
        <f t="shared" ca="1" si="26"/>
        <v>81.186874000000003</v>
      </c>
      <c r="O75" s="295">
        <f t="shared" ca="1" si="26"/>
        <v>82.452028999999996</v>
      </c>
      <c r="P75" s="295">
        <f t="shared" ca="1" si="26"/>
        <v>83.365756000000005</v>
      </c>
      <c r="Q75" s="295">
        <f t="shared" ca="1" si="26"/>
        <v>85.303237999999993</v>
      </c>
      <c r="R75" s="295">
        <f t="shared" ca="1" si="26"/>
        <v>86.512698</v>
      </c>
      <c r="S75" s="295">
        <f t="shared" ca="1" si="26"/>
        <v>87.747310999999996</v>
      </c>
      <c r="T75" s="295">
        <f t="shared" ca="1" si="26"/>
        <v>88.682355999999999</v>
      </c>
      <c r="U75" s="295">
        <f t="shared" ca="1" si="26"/>
        <v>89.873250999999996</v>
      </c>
      <c r="V75" s="295">
        <f t="shared" ca="1" si="26"/>
        <v>91.278256999999996</v>
      </c>
      <c r="W75" s="295">
        <f t="shared" ca="1" si="26"/>
        <v>93.017482000000001</v>
      </c>
      <c r="X75" s="295">
        <f t="shared" ca="1" si="26"/>
        <v>94.710817000000006</v>
      </c>
      <c r="Y75" s="295">
        <f t="shared" ca="1" si="26"/>
        <v>96.001382000000007</v>
      </c>
      <c r="Z75" s="295">
        <f t="shared" ca="1" si="26"/>
        <v>97.904611000000003</v>
      </c>
      <c r="AA75" s="295">
        <f t="shared" ca="1" si="26"/>
        <v>99.500257000000005</v>
      </c>
      <c r="AB75" s="295">
        <f t="shared" ca="1" si="26"/>
        <v>100.600166</v>
      </c>
      <c r="AC75" s="295">
        <f t="shared" ca="1" si="26"/>
        <v>101.802736</v>
      </c>
      <c r="AD75" s="295">
        <f t="shared" ca="1" si="26"/>
        <v>102.53975199999999</v>
      </c>
      <c r="AE75" s="295">
        <f t="shared" ca="1" si="26"/>
        <v>103.300377</v>
      </c>
      <c r="AF75" s="295">
        <f t="shared" ca="1" si="26"/>
        <v>103.813018</v>
      </c>
      <c r="AG75" s="295">
        <f t="shared" ca="1" si="26"/>
        <v>104.568437</v>
      </c>
      <c r="AH75" s="295">
        <f t="shared" ref="AH75:AL75" ca="1" si="27">AH69/10^6</f>
        <v>105.49213899999999</v>
      </c>
      <c r="AI75" s="295">
        <f t="shared" ca="1" si="27"/>
        <v>106.11337399999999</v>
      </c>
      <c r="AJ75" s="295">
        <f t="shared" ca="1" si="27"/>
        <v>106.889655</v>
      </c>
      <c r="AK75" s="295">
        <f t="shared" ca="1" si="27"/>
        <v>107.23971</v>
      </c>
      <c r="AL75" s="295">
        <f t="shared" ca="1" si="27"/>
        <v>108.055905</v>
      </c>
    </row>
    <row r="76" spans="1:40" x14ac:dyDescent="0.35">
      <c r="B76" t="str">
        <f>B70</f>
        <v>MoM Addition</v>
      </c>
      <c r="C76" s="293">
        <f>C70</f>
        <v>0</v>
      </c>
      <c r="D76" s="293">
        <f t="shared" ref="D76:AG76" si="28">D70</f>
        <v>2.0718891567449882E-2</v>
      </c>
      <c r="E76" s="293">
        <f t="shared" ca="1" si="28"/>
        <v>2.6771438804253034E-2</v>
      </c>
      <c r="F76" s="293">
        <f t="shared" ca="1" si="28"/>
        <v>2.0899019426617871E-2</v>
      </c>
      <c r="G76" s="293">
        <f t="shared" ca="1" si="28"/>
        <v>2.2761746393841653E-2</v>
      </c>
      <c r="H76" s="293">
        <f t="shared" ca="1" si="28"/>
        <v>2.4007667835026725E-2</v>
      </c>
      <c r="I76" s="293">
        <f t="shared" ca="1" si="28"/>
        <v>1.9474771780008338E-2</v>
      </c>
      <c r="J76" s="293">
        <f t="shared" ca="1" si="28"/>
        <v>-2.8212979007278705E-2</v>
      </c>
      <c r="K76" s="293">
        <f t="shared" ca="1" si="28"/>
        <v>-3.7148293744794225E-3</v>
      </c>
      <c r="L76" s="293">
        <f t="shared" ca="1" si="28"/>
        <v>2.1441088889845306E-2</v>
      </c>
      <c r="M76" s="293">
        <f t="shared" ca="1" si="28"/>
        <v>1.5605393092010589E-2</v>
      </c>
      <c r="N76" s="293">
        <f t="shared" ca="1" si="28"/>
        <v>7.2023509720124945E-3</v>
      </c>
      <c r="O76" s="293">
        <f t="shared" ca="1" si="28"/>
        <v>1.5583245636480614E-2</v>
      </c>
      <c r="P76" s="293">
        <f t="shared" ca="1" si="28"/>
        <v>1.1081922556448021E-2</v>
      </c>
      <c r="Q76" s="293">
        <f t="shared" ca="1" si="28"/>
        <v>2.3240741678153709E-2</v>
      </c>
      <c r="R76" s="293">
        <f t="shared" ca="1" si="28"/>
        <v>1.4178359794501549E-2</v>
      </c>
      <c r="S76" s="293">
        <f t="shared" ca="1" si="28"/>
        <v>1.4270887725637671E-2</v>
      </c>
      <c r="T76" s="293">
        <f t="shared" ca="1" si="28"/>
        <v>1.0656110020283105E-2</v>
      </c>
      <c r="U76" s="293">
        <f t="shared" ca="1" si="28"/>
        <v>1.3428770430952364E-2</v>
      </c>
      <c r="V76" s="293">
        <f t="shared" ca="1" si="28"/>
        <v>1.5633194352789204E-2</v>
      </c>
      <c r="W76" s="293">
        <f t="shared" ca="1" si="28"/>
        <v>1.9054099597892282E-2</v>
      </c>
      <c r="X76" s="293">
        <f t="shared" ca="1" si="28"/>
        <v>1.8204481174839859E-2</v>
      </c>
      <c r="Y76" s="293">
        <f t="shared" ca="1" si="28"/>
        <v>1.3626373849145557E-2</v>
      </c>
      <c r="Z76" s="293">
        <f t="shared" ca="1" si="28"/>
        <v>1.982501668569725E-2</v>
      </c>
      <c r="AA76" s="293">
        <f t="shared" ca="1" si="28"/>
        <v>1.6297965782224422E-2</v>
      </c>
      <c r="AB76" s="293">
        <f t="shared" ca="1" si="28"/>
        <v>1.1054333256646842E-2</v>
      </c>
      <c r="AC76" s="293">
        <f t="shared" ca="1" si="28"/>
        <v>1.1953956417924738E-2</v>
      </c>
      <c r="AD76" s="293">
        <f t="shared" ca="1" si="28"/>
        <v>7.2396482546401852E-3</v>
      </c>
      <c r="AE76" s="293">
        <f t="shared" ca="1" si="28"/>
        <v>7.4178548822705359E-3</v>
      </c>
      <c r="AF76" s="293">
        <f t="shared" ca="1" si="28"/>
        <v>4.9626246765779314E-3</v>
      </c>
      <c r="AG76" s="293">
        <f t="shared" ca="1" si="28"/>
        <v>7.2767270863851596E-3</v>
      </c>
      <c r="AH76" s="293">
        <f t="shared" ref="AH76:AL76" ca="1" si="29">AH70</f>
        <v>8.8334685541870961E-3</v>
      </c>
      <c r="AI76" s="293">
        <f t="shared" ca="1" si="29"/>
        <v>5.8889222068005953E-3</v>
      </c>
      <c r="AJ76" s="293">
        <f t="shared" ca="1" si="29"/>
        <v>7.3155811632188428E-3</v>
      </c>
      <c r="AK76" s="293">
        <f t="shared" ca="1" si="29"/>
        <v>3.2749193549179711E-3</v>
      </c>
      <c r="AL76" s="293">
        <f t="shared" ca="1" si="29"/>
        <v>7.6109400146644468E-3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DF2ADDC-71A8-43A1-BEDE-9FBA2E400F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'Summary CC'!C4:AI4</xm:f>
              <xm:sqref>AM4</xm:sqref>
            </x14:sparkline>
          </x14:sparklines>
        </x14:sparklineGroup>
        <x14:sparklineGroup displayEmptyCellsAs="gap" xr2:uid="{4CF85C0D-660B-4665-B2F1-5297F0AEE6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'Summary CC'!C5:AI5</xm:f>
              <xm:sqref>AM5</xm:sqref>
            </x14:sparkline>
            <x14:sparkline>
              <xm:f>'Summary CC'!C6:AI6</xm:f>
              <xm:sqref>AM6</xm:sqref>
            </x14:sparkline>
            <x14:sparkline>
              <xm:f>'Summary CC'!C7:AI7</xm:f>
              <xm:sqref>AM7</xm:sqref>
            </x14:sparkline>
            <x14:sparkline>
              <xm:f>'Summary CC'!C8:AI8</xm:f>
              <xm:sqref>AM8</xm:sqref>
            </x14:sparkline>
            <x14:sparkline>
              <xm:f>'Summary CC'!C9:AI9</xm:f>
              <xm:sqref>AM9</xm:sqref>
            </x14:sparkline>
            <x14:sparkline>
              <xm:f>'Summary CC'!C10:AI10</xm:f>
              <xm:sqref>AM10</xm:sqref>
            </x14:sparkline>
            <x14:sparkline>
              <xm:f>'Summary CC'!C11:AI11</xm:f>
              <xm:sqref>AM11</xm:sqref>
            </x14:sparkline>
            <x14:sparkline>
              <xm:f>'Summary CC'!C12:AI12</xm:f>
              <xm:sqref>AM12</xm:sqref>
            </x14:sparkline>
            <x14:sparkline>
              <xm:f>'Summary CC'!C13:AI13</xm:f>
              <xm:sqref>AM13</xm:sqref>
            </x14:sparkline>
            <x14:sparkline>
              <xm:f>'Summary CC'!C14:AI14</xm:f>
              <xm:sqref>AM14</xm:sqref>
            </x14:sparkline>
            <x14:sparkline>
              <xm:f>'Summary CC'!C15:AI15</xm:f>
              <xm:sqref>AM15</xm:sqref>
            </x14:sparkline>
            <x14:sparkline>
              <xm:f>'Summary CC'!C16:AI16</xm:f>
              <xm:sqref>AM16</xm:sqref>
            </x14:sparkline>
            <x14:sparkline>
              <xm:f>'Summary CC'!C17:AI17</xm:f>
              <xm:sqref>AM17</xm:sqref>
            </x14:sparkline>
            <x14:sparkline>
              <xm:f>'Summary CC'!C18:AI18</xm:f>
              <xm:sqref>AM18</xm:sqref>
            </x14:sparkline>
            <x14:sparkline>
              <xm:f>'Summary CC'!C19:AI19</xm:f>
              <xm:sqref>AM19</xm:sqref>
            </x14:sparkline>
            <x14:sparkline>
              <xm:f>'Summary CC'!C20:AI20</xm:f>
              <xm:sqref>AM20</xm:sqref>
            </x14:sparkline>
            <x14:sparkline>
              <xm:f>'Summary CC'!C21:AI21</xm:f>
              <xm:sqref>AM21</xm:sqref>
            </x14:sparkline>
            <x14:sparkline>
              <xm:f>'Summary CC'!C22:AI22</xm:f>
              <xm:sqref>AM22</xm:sqref>
            </x14:sparkline>
            <x14:sparkline>
              <xm:f>'Summary CC'!C23:AI23</xm:f>
              <xm:sqref>AM23</xm:sqref>
            </x14:sparkline>
            <x14:sparkline>
              <xm:f>'Summary CC'!C24:AI24</xm:f>
              <xm:sqref>AM24</xm:sqref>
            </x14:sparkline>
            <x14:sparkline>
              <xm:f>'Summary CC'!C25:AI25</xm:f>
              <xm:sqref>AM25</xm:sqref>
            </x14:sparkline>
            <x14:sparkline>
              <xm:f>'Summary CC'!C26:AI26</xm:f>
              <xm:sqref>AM26</xm:sqref>
            </x14:sparkline>
            <x14:sparkline>
              <xm:f>'Summary CC'!C27:AI27</xm:f>
              <xm:sqref>AM27</xm:sqref>
            </x14:sparkline>
            <x14:sparkline>
              <xm:f>'Summary CC'!C28:AI28</xm:f>
              <xm:sqref>AM28</xm:sqref>
            </x14:sparkline>
            <x14:sparkline>
              <xm:f>'Summary CC'!C29:AI29</xm:f>
              <xm:sqref>AM29</xm:sqref>
            </x14:sparkline>
            <x14:sparkline>
              <xm:f>'Summary CC'!C30:AI30</xm:f>
              <xm:sqref>AM30</xm:sqref>
            </x14:sparkline>
            <x14:sparkline>
              <xm:f>'Summary CC'!C31:AI31</xm:f>
              <xm:sqref>AM31</xm:sqref>
            </x14:sparkline>
            <x14:sparkline>
              <xm:f>'Summary CC'!C32:AI32</xm:f>
              <xm:sqref>AM32</xm:sqref>
            </x14:sparkline>
            <x14:sparkline>
              <xm:f>'Summary CC'!C33:AI33</xm:f>
              <xm:sqref>AM33</xm:sqref>
            </x14:sparkline>
            <x14:sparkline>
              <xm:f>'Summary CC'!C34:AI34</xm:f>
              <xm:sqref>AM34</xm:sqref>
            </x14:sparkline>
            <x14:sparkline>
              <xm:f>'Summary CC'!C35:AI35</xm:f>
              <xm:sqref>AM35</xm:sqref>
            </x14:sparkline>
            <x14:sparkline>
              <xm:f>'Summary CC'!C36:AI36</xm:f>
              <xm:sqref>AM36</xm:sqref>
            </x14:sparkline>
            <x14:sparkline>
              <xm:f>'Summary CC'!C37:AI37</xm:f>
              <xm:sqref>AM37</xm:sqref>
            </x14:sparkline>
            <x14:sparkline>
              <xm:f>'Summary CC'!C38:AI38</xm:f>
              <xm:sqref>AM38</xm:sqref>
            </x14:sparkline>
            <x14:sparkline>
              <xm:f>'Summary CC'!C39:AI39</xm:f>
              <xm:sqref>AM39</xm:sqref>
            </x14:sparkline>
            <x14:sparkline>
              <xm:f>'Summary CC'!C40:AI40</xm:f>
              <xm:sqref>AM40</xm:sqref>
            </x14:sparkline>
            <x14:sparkline>
              <xm:f>'Summary CC'!C41:AI41</xm:f>
              <xm:sqref>AM41</xm:sqref>
            </x14:sparkline>
            <x14:sparkline>
              <xm:f>'Summary CC'!C42:AI42</xm:f>
              <xm:sqref>AM42</xm:sqref>
            </x14:sparkline>
            <x14:sparkline>
              <xm:f>'Summary CC'!C43:AI43</xm:f>
              <xm:sqref>AM43</xm:sqref>
            </x14:sparkline>
            <x14:sparkline>
              <xm:f>'Summary CC'!C44:AI44</xm:f>
              <xm:sqref>AM44</xm:sqref>
            </x14:sparkline>
            <x14:sparkline>
              <xm:f>'Summary CC'!C45:AI45</xm:f>
              <xm:sqref>AM45</xm:sqref>
            </x14:sparkline>
            <x14:sparkline>
              <xm:f>'Summary CC'!C46:AI46</xm:f>
              <xm:sqref>AM46</xm:sqref>
            </x14:sparkline>
            <x14:sparkline>
              <xm:f>'Summary CC'!C47:AI47</xm:f>
              <xm:sqref>AM47</xm:sqref>
            </x14:sparkline>
            <x14:sparkline>
              <xm:f>'Summary CC'!C48:AI48</xm:f>
              <xm:sqref>AM48</xm:sqref>
            </x14:sparkline>
            <x14:sparkline>
              <xm:f>'Summary CC'!C49:AI49</xm:f>
              <xm:sqref>AM49</xm:sqref>
            </x14:sparkline>
            <x14:sparkline>
              <xm:f>'Summary CC'!C50:AI50</xm:f>
              <xm:sqref>AM50</xm:sqref>
            </x14:sparkline>
            <x14:sparkline>
              <xm:f>'Summary CC'!C51:AI51</xm:f>
              <xm:sqref>AM51</xm:sqref>
            </x14:sparkline>
            <x14:sparkline>
              <xm:f>'Summary CC'!C52:AI52</xm:f>
              <xm:sqref>AM52</xm:sqref>
            </x14:sparkline>
            <x14:sparkline>
              <xm:f>'Summary CC'!C53:AI53</xm:f>
              <xm:sqref>AM53</xm:sqref>
            </x14:sparkline>
            <x14:sparkline>
              <xm:f>'Summary CC'!C54:AI54</xm:f>
              <xm:sqref>AM54</xm:sqref>
            </x14:sparkline>
            <x14:sparkline>
              <xm:f>'Summary CC'!C55:AI55</xm:f>
              <xm:sqref>AM55</xm:sqref>
            </x14:sparkline>
            <x14:sparkline>
              <xm:f>'Summary CC'!C56:AI56</xm:f>
              <xm:sqref>AM56</xm:sqref>
            </x14:sparkline>
            <x14:sparkline>
              <xm:f>'Summary CC'!C57:AI57</xm:f>
              <xm:sqref>AM57</xm:sqref>
            </x14:sparkline>
            <x14:sparkline>
              <xm:f>'Summary CC'!C58:AI58</xm:f>
              <xm:sqref>AM58</xm:sqref>
            </x14:sparkline>
            <x14:sparkline>
              <xm:f>'Summary CC'!C59:AI59</xm:f>
              <xm:sqref>AM59</xm:sqref>
            </x14:sparkline>
            <x14:sparkline>
              <xm:f>'Summary CC'!C60:AI60</xm:f>
              <xm:sqref>AM60</xm:sqref>
            </x14:sparkline>
            <x14:sparkline>
              <xm:f>'Summary CC'!C61:AI61</xm:f>
              <xm:sqref>AM61</xm:sqref>
            </x14:sparkline>
            <x14:sparkline>
              <xm:f>'Summary CC'!C62:AI62</xm:f>
              <xm:sqref>AM62</xm:sqref>
            </x14:sparkline>
            <x14:sparkline>
              <xm:f>'Summary CC'!C63:AI63</xm:f>
              <xm:sqref>AM63</xm:sqref>
            </x14:sparkline>
            <x14:sparkline>
              <xm:f>'Summary CC'!C64:AI64</xm:f>
              <xm:sqref>AM64</xm:sqref>
            </x14:sparkline>
            <x14:sparkline>
              <xm:f>'Summary CC'!C65:AI65</xm:f>
              <xm:sqref>AM65</xm:sqref>
            </x14:sparkline>
            <x14:sparkline>
              <xm:f>'Summary CC'!C66:AI66</xm:f>
              <xm:sqref>AM66</xm:sqref>
            </x14:sparkline>
            <x14:sparkline>
              <xm:f>'Summary CC'!C67:AI67</xm:f>
              <xm:sqref>AM67</xm:sqref>
            </x14:sparkline>
            <x14:sparkline>
              <xm:f>'Summary CC'!C68:AI68</xm:f>
              <xm:sqref>AM68</xm:sqref>
            </x14:sparkline>
            <x14:sparkline>
              <xm:f>'Summary CC'!C69:AI69</xm:f>
              <xm:sqref>AM69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304C-C0E8-4C6F-96F2-68584FCEDE12}">
  <dimension ref="B3:Q37"/>
  <sheetViews>
    <sheetView topLeftCell="A18" workbookViewId="0">
      <selection activeCell="B35" sqref="B35"/>
    </sheetView>
  </sheetViews>
  <sheetFormatPr defaultRowHeight="14.5" x14ac:dyDescent="0.35"/>
  <cols>
    <col min="2" max="2" width="10.453125" customWidth="1"/>
    <col min="3" max="3" width="24.453125" customWidth="1"/>
    <col min="4" max="4" width="27" customWidth="1"/>
    <col min="5" max="5" width="29.81640625" customWidth="1"/>
    <col min="6" max="6" width="11.1796875" customWidth="1"/>
    <col min="7" max="7" width="12.1796875" customWidth="1"/>
    <col min="8" max="8" width="11.81640625" customWidth="1"/>
    <col min="9" max="9" width="10.7265625" customWidth="1"/>
    <col min="10" max="10" width="13.453125" customWidth="1"/>
    <col min="11" max="11" width="12.81640625" customWidth="1"/>
    <col min="14" max="14" width="12.1796875" customWidth="1"/>
    <col min="17" max="17" width="10.453125" customWidth="1"/>
  </cols>
  <sheetData>
    <row r="3" spans="2:11" x14ac:dyDescent="0.35">
      <c r="B3" s="331" t="s">
        <v>112</v>
      </c>
      <c r="H3" s="331" t="s">
        <v>113</v>
      </c>
    </row>
    <row r="4" spans="2:11" x14ac:dyDescent="0.35">
      <c r="B4" t="s">
        <v>114</v>
      </c>
      <c r="C4" t="s">
        <v>115</v>
      </c>
      <c r="H4" t="s">
        <v>116</v>
      </c>
    </row>
    <row r="5" spans="2:11" x14ac:dyDescent="0.35">
      <c r="B5" s="347"/>
      <c r="C5" s="346" t="s">
        <v>117</v>
      </c>
      <c r="D5" s="346"/>
      <c r="E5" s="343" t="s">
        <v>118</v>
      </c>
      <c r="F5" s="328"/>
    </row>
    <row r="6" spans="2:11" x14ac:dyDescent="0.35">
      <c r="B6" s="347" t="s">
        <v>119</v>
      </c>
      <c r="C6" s="344" t="s">
        <v>120</v>
      </c>
      <c r="D6" s="344" t="s">
        <v>121</v>
      </c>
      <c r="E6" s="344" t="s">
        <v>122</v>
      </c>
      <c r="F6" s="344" t="s">
        <v>76</v>
      </c>
      <c r="H6" s="343" t="s">
        <v>119</v>
      </c>
      <c r="I6" s="343" t="s">
        <v>123</v>
      </c>
      <c r="J6" s="343" t="s">
        <v>118</v>
      </c>
      <c r="K6" s="343" t="s">
        <v>124</v>
      </c>
    </row>
    <row r="7" spans="2:11" x14ac:dyDescent="0.35">
      <c r="B7" s="345" t="s">
        <v>125</v>
      </c>
      <c r="C7" s="352">
        <f>('3'!Z72)/(10^6)</f>
        <v>592.78705300000001</v>
      </c>
      <c r="D7" s="352">
        <f>207845477/(10^6)</f>
        <v>207.84547699999999</v>
      </c>
      <c r="E7" s="352">
        <f>679817/(10^6)</f>
        <v>0.679817</v>
      </c>
      <c r="F7" s="352">
        <f t="shared" ref="F7:F18" si="0">SUM(C7:E7)</f>
        <v>801.31234699999993</v>
      </c>
      <c r="H7" s="380" t="s">
        <v>125</v>
      </c>
      <c r="I7" s="352">
        <f>SUM(C7,D7)</f>
        <v>800.63252999999997</v>
      </c>
      <c r="J7" s="352">
        <f>E7</f>
        <v>0.679817</v>
      </c>
      <c r="K7" s="381">
        <f>I7/SUM(I7:J7)</f>
        <v>0.9991516204604296</v>
      </c>
    </row>
    <row r="8" spans="2:11" x14ac:dyDescent="0.35">
      <c r="B8" s="345" t="s">
        <v>126</v>
      </c>
      <c r="C8" s="352">
        <f>569079212/(10^6)</f>
        <v>569.07921199999998</v>
      </c>
      <c r="D8" s="352">
        <f>201227015/(10^6)</f>
        <v>201.22701499999999</v>
      </c>
      <c r="E8" s="352">
        <f>678762/(10^6)</f>
        <v>0.67876199999999998</v>
      </c>
      <c r="F8" s="352">
        <f t="shared" si="0"/>
        <v>770.98498900000004</v>
      </c>
      <c r="H8" s="380" t="s">
        <v>126</v>
      </c>
      <c r="I8" s="352">
        <f t="shared" ref="I8:I18" si="1">SUM(C8,D8)</f>
        <v>770.30622700000004</v>
      </c>
      <c r="J8" s="352">
        <f t="shared" ref="J8:J18" si="2">E8</f>
        <v>0.67876199999999998</v>
      </c>
      <c r="K8" s="381">
        <f t="shared" ref="K8:K18" si="3">I8/SUM(I8:J8)</f>
        <v>0.99911961710061259</v>
      </c>
    </row>
    <row r="9" spans="2:11" x14ac:dyDescent="0.35">
      <c r="B9" s="345" t="s">
        <v>127</v>
      </c>
      <c r="C9" s="352">
        <f>('9'!Z73)/(10^6)</f>
        <v>568.41501200000005</v>
      </c>
      <c r="D9" s="352">
        <f>('3'!T72)/(10^6)</f>
        <v>207.84547699999999</v>
      </c>
      <c r="E9" s="352">
        <f>('3'!R72)/(10^6)</f>
        <v>0.679817</v>
      </c>
      <c r="F9" s="352">
        <f t="shared" si="0"/>
        <v>776.94030599999996</v>
      </c>
      <c r="H9" s="380" t="s">
        <v>127</v>
      </c>
      <c r="I9" s="352">
        <f t="shared" si="1"/>
        <v>776.26048900000001</v>
      </c>
      <c r="J9" s="352">
        <f t="shared" si="2"/>
        <v>0.679817</v>
      </c>
      <c r="K9" s="381">
        <f t="shared" si="3"/>
        <v>0.99912500742367205</v>
      </c>
    </row>
    <row r="10" spans="2:11" x14ac:dyDescent="0.35">
      <c r="B10" s="345" t="s">
        <v>128</v>
      </c>
      <c r="C10" s="352">
        <f>('12'!Z76)/(10^6)</f>
        <v>585.03289600000005</v>
      </c>
      <c r="D10" s="352">
        <f>('12'!T76)/(10^6)</f>
        <v>185.93281500000001</v>
      </c>
      <c r="E10" s="352">
        <f>('12'!R76)/(10^6)</f>
        <v>0.81283000000000005</v>
      </c>
      <c r="F10" s="352">
        <f t="shared" si="0"/>
        <v>771.77854100000002</v>
      </c>
      <c r="H10" s="380" t="s">
        <v>128</v>
      </c>
      <c r="I10" s="352">
        <f t="shared" si="1"/>
        <v>770.96571100000006</v>
      </c>
      <c r="J10" s="352">
        <f t="shared" si="2"/>
        <v>0.81283000000000005</v>
      </c>
      <c r="K10" s="381">
        <f t="shared" si="3"/>
        <v>0.99894680927647095</v>
      </c>
    </row>
    <row r="11" spans="2:11" x14ac:dyDescent="0.35">
      <c r="B11" s="345" t="s">
        <v>129</v>
      </c>
      <c r="C11" s="352">
        <f>('15'!Z75)/(10^6)</f>
        <v>587.88874899999996</v>
      </c>
      <c r="D11" s="352">
        <f>('15'!T75)/(10^6)</f>
        <v>165.23477099999999</v>
      </c>
      <c r="E11" s="352">
        <f>('15'!R75)/(10^6)</f>
        <v>0.82648999999999995</v>
      </c>
      <c r="F11" s="352">
        <f t="shared" si="0"/>
        <v>753.95001000000002</v>
      </c>
      <c r="H11" s="380" t="s">
        <v>129</v>
      </c>
      <c r="I11" s="352">
        <f t="shared" si="1"/>
        <v>753.12351999999998</v>
      </c>
      <c r="J11" s="352">
        <f t="shared" si="2"/>
        <v>0.82648999999999995</v>
      </c>
      <c r="K11" s="381">
        <f t="shared" si="3"/>
        <v>0.99890378673779712</v>
      </c>
    </row>
    <row r="12" spans="2:11" x14ac:dyDescent="0.35">
      <c r="B12" s="345" t="s">
        <v>130</v>
      </c>
      <c r="C12" s="352">
        <f>('18'!Z75)/(10^6)</f>
        <v>554.04293900000005</v>
      </c>
      <c r="D12" s="352">
        <f>('18'!T75)/(10^6)</f>
        <v>149.96610899999999</v>
      </c>
      <c r="E12" s="352">
        <f>('18'!R75)/(10^6)</f>
        <v>0.74343700000000001</v>
      </c>
      <c r="F12" s="352">
        <f t="shared" si="0"/>
        <v>704.75248499999998</v>
      </c>
      <c r="H12" s="380" t="s">
        <v>130</v>
      </c>
      <c r="I12" s="352">
        <f t="shared" si="1"/>
        <v>704.00904800000001</v>
      </c>
      <c r="J12" s="352">
        <f t="shared" si="2"/>
        <v>0.74343700000000001</v>
      </c>
      <c r="K12" s="381">
        <f t="shared" si="3"/>
        <v>0.99894510907613188</v>
      </c>
    </row>
    <row r="13" spans="2:11" x14ac:dyDescent="0.35">
      <c r="B13" s="345" t="s">
        <v>131</v>
      </c>
      <c r="C13" s="352">
        <f>('21'!Z75)/(10^6)</f>
        <v>534.06951600000002</v>
      </c>
      <c r="D13" s="352">
        <f>('21'!T75)/(10^6)</f>
        <v>132.57878700000001</v>
      </c>
      <c r="E13" s="352">
        <f>('21'!R75)/(10^6)</f>
        <v>0.78530299999999997</v>
      </c>
      <c r="F13" s="352">
        <f t="shared" si="0"/>
        <v>667.43360600000005</v>
      </c>
      <c r="H13" s="380" t="s">
        <v>131</v>
      </c>
      <c r="I13" s="352">
        <f t="shared" si="1"/>
        <v>666.64830300000006</v>
      </c>
      <c r="J13" s="352">
        <f t="shared" si="2"/>
        <v>0.78530299999999997</v>
      </c>
      <c r="K13" s="381">
        <f t="shared" si="3"/>
        <v>0.99882339907229667</v>
      </c>
    </row>
    <row r="14" spans="2:11" x14ac:dyDescent="0.35">
      <c r="B14" s="345" t="s">
        <v>132</v>
      </c>
      <c r="C14" s="352">
        <f>('24'!Z80)/(10^6)</f>
        <v>542.84703500000001</v>
      </c>
      <c r="D14" s="352">
        <f>('24'!T80)/(10^6)</f>
        <v>130.15929199999999</v>
      </c>
      <c r="E14" s="352">
        <f>('24'!R80)/(10^6)</f>
        <v>0.81892399999999999</v>
      </c>
      <c r="F14" s="352">
        <f t="shared" si="0"/>
        <v>673.82525100000009</v>
      </c>
      <c r="H14" s="380" t="s">
        <v>132</v>
      </c>
      <c r="I14" s="352">
        <f t="shared" si="1"/>
        <v>673.00632700000006</v>
      </c>
      <c r="J14" s="352">
        <f t="shared" si="2"/>
        <v>0.81892399999999999</v>
      </c>
      <c r="K14" s="381">
        <f t="shared" si="3"/>
        <v>0.99878466412651545</v>
      </c>
    </row>
    <row r="15" spans="2:11" x14ac:dyDescent="0.35">
      <c r="B15" s="345" t="s">
        <v>133</v>
      </c>
      <c r="C15" s="352">
        <f>('27'!Z80)/(10^6)</f>
        <v>552.86264000000006</v>
      </c>
      <c r="D15" s="352">
        <f>('27'!T80)/(10^6)</f>
        <v>116.37733900000001</v>
      </c>
      <c r="E15" s="352">
        <f>('27'!R80)/(10^6)</f>
        <v>0.88344900000000004</v>
      </c>
      <c r="F15" s="352">
        <f t="shared" si="0"/>
        <v>670.1234280000001</v>
      </c>
      <c r="H15" s="380" t="s">
        <v>133</v>
      </c>
      <c r="I15" s="352">
        <f t="shared" si="1"/>
        <v>669.23997900000006</v>
      </c>
      <c r="J15" s="352">
        <f t="shared" si="2"/>
        <v>0.88344900000000004</v>
      </c>
      <c r="K15" s="381">
        <f t="shared" si="3"/>
        <v>0.99868166226834254</v>
      </c>
    </row>
    <row r="16" spans="2:11" x14ac:dyDescent="0.35">
      <c r="B16" s="345" t="s">
        <v>134</v>
      </c>
      <c r="C16" s="352">
        <f>('30'!Z78)/(10^6)</f>
        <v>504.58144199999998</v>
      </c>
      <c r="D16" s="352">
        <f>('30'!T78)/(10^6)</f>
        <v>106.36013</v>
      </c>
      <c r="E16" s="352">
        <f>('30'!R78)/(10^6)</f>
        <v>0.828592</v>
      </c>
      <c r="F16" s="352">
        <f t="shared" si="0"/>
        <v>611.77016399999991</v>
      </c>
      <c r="H16" s="380" t="s">
        <v>134</v>
      </c>
      <c r="I16" s="352">
        <f t="shared" si="1"/>
        <v>610.94157199999995</v>
      </c>
      <c r="J16" s="352">
        <f t="shared" si="2"/>
        <v>0.828592</v>
      </c>
      <c r="K16" s="381">
        <f t="shared" si="3"/>
        <v>0.99864558285323646</v>
      </c>
    </row>
    <row r="17" spans="2:17" x14ac:dyDescent="0.35">
      <c r="B17" s="345" t="s">
        <v>135</v>
      </c>
      <c r="C17" s="352">
        <f>('33'!Z79)/(10^6)</f>
        <v>492.21765499999998</v>
      </c>
      <c r="D17" s="352">
        <f>('33'!T79)/(10^6)</f>
        <v>99.506558999999996</v>
      </c>
      <c r="E17" s="352">
        <f>('33'!R79)/(10^6)</f>
        <v>0.80184999999999995</v>
      </c>
      <c r="F17" s="352">
        <f t="shared" si="0"/>
        <v>592.52606399999991</v>
      </c>
      <c r="H17" s="380" t="s">
        <v>135</v>
      </c>
      <c r="I17" s="352">
        <f t="shared" si="1"/>
        <v>591.72421399999996</v>
      </c>
      <c r="J17" s="352">
        <f t="shared" si="2"/>
        <v>0.80184999999999995</v>
      </c>
      <c r="K17" s="381">
        <f t="shared" si="3"/>
        <v>0.99864672619701</v>
      </c>
    </row>
    <row r="18" spans="2:17" x14ac:dyDescent="0.35">
      <c r="B18" s="345" t="s">
        <v>136</v>
      </c>
      <c r="C18" s="352">
        <f>('36'!Z78)/(10^6)</f>
        <v>492.354062</v>
      </c>
      <c r="D18" s="352">
        <f>('36'!T78)/(10^6)</f>
        <v>96.724314000000007</v>
      </c>
      <c r="E18" s="352">
        <f>('36'!R78)/(10^6)</f>
        <v>0.81161099999999997</v>
      </c>
      <c r="F18" s="352">
        <f t="shared" si="0"/>
        <v>589.88998700000002</v>
      </c>
      <c r="H18" s="380" t="s">
        <v>136</v>
      </c>
      <c r="I18" s="352">
        <f t="shared" si="1"/>
        <v>589.07837600000005</v>
      </c>
      <c r="J18" s="352">
        <f t="shared" si="2"/>
        <v>0.81161099999999997</v>
      </c>
      <c r="K18" s="381">
        <f t="shared" si="3"/>
        <v>0.9986241315874379</v>
      </c>
    </row>
    <row r="21" spans="2:17" x14ac:dyDescent="0.35">
      <c r="B21" s="382" t="s">
        <v>114</v>
      </c>
    </row>
    <row r="22" spans="2:17" ht="15" customHeight="1" x14ac:dyDescent="0.35">
      <c r="B22" s="388" t="s">
        <v>119</v>
      </c>
      <c r="C22" s="346" t="s">
        <v>117</v>
      </c>
      <c r="D22" s="343" t="s">
        <v>118</v>
      </c>
      <c r="F22" s="389" t="s">
        <v>119</v>
      </c>
      <c r="G22" s="389" t="s">
        <v>117</v>
      </c>
      <c r="H22" s="389"/>
      <c r="I22" s="389"/>
      <c r="J22" s="389" t="s">
        <v>118</v>
      </c>
      <c r="K22" s="389"/>
      <c r="L22" s="389"/>
    </row>
    <row r="23" spans="2:17" ht="15" customHeight="1" x14ac:dyDescent="0.35">
      <c r="B23" s="388"/>
      <c r="C23" s="344" t="s">
        <v>137</v>
      </c>
      <c r="D23" s="344" t="s">
        <v>138</v>
      </c>
      <c r="F23" s="389"/>
      <c r="G23" s="349" t="s">
        <v>139</v>
      </c>
      <c r="H23" s="349" t="s">
        <v>140</v>
      </c>
      <c r="I23" s="349" t="s">
        <v>141</v>
      </c>
      <c r="J23" s="349" t="s">
        <v>139</v>
      </c>
      <c r="K23" s="349" t="s">
        <v>140</v>
      </c>
      <c r="L23" s="349" t="s">
        <v>141</v>
      </c>
    </row>
    <row r="24" spans="2:17" x14ac:dyDescent="0.35">
      <c r="B24" s="345" t="s">
        <v>125</v>
      </c>
      <c r="C24" s="379">
        <f>('3'!T72+'3'!V72+'3'!X72)/(10^6)</f>
        <v>327.518914</v>
      </c>
      <c r="D24" s="379">
        <f>('3'!L72+'3'!N72+'3'!P72)/(10^6)</f>
        <v>223.75121200000001</v>
      </c>
      <c r="F24" s="350" t="s">
        <v>125</v>
      </c>
      <c r="G24" s="353">
        <f>'3'!T72</f>
        <v>207845477</v>
      </c>
      <c r="H24" s="353">
        <f>'3'!V72</f>
        <v>118976736</v>
      </c>
      <c r="I24" s="353">
        <f>'3'!X72</f>
        <v>696701</v>
      </c>
      <c r="J24" s="353">
        <f>'3'!L72</f>
        <v>113433127</v>
      </c>
      <c r="K24" s="353">
        <f>'3'!N72</f>
        <v>110317334</v>
      </c>
      <c r="L24" s="353">
        <f>'3'!P72</f>
        <v>751</v>
      </c>
      <c r="N24" s="351"/>
    </row>
    <row r="25" spans="2:17" x14ac:dyDescent="0.35">
      <c r="B25" s="345" t="s">
        <v>126</v>
      </c>
      <c r="C25" s="379">
        <f>('6'!T73+'6'!V73+'6'!X73)/(10^6)</f>
        <v>308.99865299999999</v>
      </c>
      <c r="D25" s="379">
        <f>('6'!L73+'6'!N73+'6'!P73)/(10^6)</f>
        <v>227.945728</v>
      </c>
      <c r="F25" s="350" t="s">
        <v>126</v>
      </c>
      <c r="G25" s="353">
        <f>'6'!T73</f>
        <v>201227015</v>
      </c>
      <c r="H25" s="353">
        <f>'6'!V73</f>
        <v>107067495</v>
      </c>
      <c r="I25" s="353">
        <f>'6'!X73</f>
        <v>704143</v>
      </c>
      <c r="J25" s="353">
        <f>'6'!L73</f>
        <v>121050714</v>
      </c>
      <c r="K25" s="353">
        <f>'6'!N73</f>
        <v>106893403</v>
      </c>
      <c r="L25" s="353">
        <f>'6'!P73</f>
        <v>1611</v>
      </c>
    </row>
    <row r="26" spans="2:17" x14ac:dyDescent="0.35">
      <c r="B26" s="345" t="s">
        <v>127</v>
      </c>
      <c r="C26" s="379">
        <f>('9'!T73+'9'!V73+'9'!X73)/(10^6)</f>
        <v>289.937815</v>
      </c>
      <c r="D26" s="379">
        <f>('9'!L73+'9'!N73+'9'!P73)/(10^6)</f>
        <v>245.305576</v>
      </c>
      <c r="F26" s="350" t="s">
        <v>127</v>
      </c>
      <c r="G26" s="353">
        <f>'9'!T73</f>
        <v>188757942</v>
      </c>
      <c r="H26" s="353">
        <f>'9'!V73</f>
        <v>100578125</v>
      </c>
      <c r="I26" s="353">
        <f>'9'!X73</f>
        <v>601748</v>
      </c>
      <c r="J26" s="353">
        <f>'9'!L73</f>
        <v>131162791</v>
      </c>
      <c r="K26" s="353">
        <f>'9'!N73</f>
        <v>114141372</v>
      </c>
      <c r="L26" s="353">
        <f>'9'!P73</f>
        <v>1413</v>
      </c>
    </row>
    <row r="27" spans="2:17" x14ac:dyDescent="0.35">
      <c r="B27" s="345" t="s">
        <v>128</v>
      </c>
      <c r="C27" s="379">
        <f>('12'!T76+'12'!V76+'12'!X76)/(10^6)</f>
        <v>266.71024699999998</v>
      </c>
      <c r="D27" s="379">
        <f>('12'!L76+'12'!N76+'12'!P76)/(10^6)</f>
        <v>255.64650499999999</v>
      </c>
      <c r="F27" s="350" t="s">
        <v>128</v>
      </c>
      <c r="G27" s="353">
        <f>'12'!T76</f>
        <v>185932815</v>
      </c>
      <c r="H27" s="353">
        <f>'12'!V76</f>
        <v>80573071</v>
      </c>
      <c r="I27" s="353">
        <f>'12'!X76</f>
        <v>204361</v>
      </c>
      <c r="J27" s="353">
        <f>'12'!L76</f>
        <v>140578775</v>
      </c>
      <c r="K27" s="353">
        <f>'12'!N76</f>
        <v>115066259</v>
      </c>
      <c r="L27" s="353">
        <f>'12'!P76</f>
        <v>1471</v>
      </c>
    </row>
    <row r="28" spans="2:17" x14ac:dyDescent="0.35">
      <c r="B28" s="345" t="s">
        <v>129</v>
      </c>
      <c r="C28" s="379">
        <f>('15'!T75+'15'!V75+'15'!X75)/(10^6)</f>
        <v>238.249573</v>
      </c>
      <c r="D28" s="379">
        <f>('15'!L75+'15'!N75+'15'!P75)/(10^6)</f>
        <v>263.42898000000002</v>
      </c>
      <c r="F28" s="350" t="s">
        <v>129</v>
      </c>
      <c r="G28" s="353">
        <f>'15'!T75</f>
        <v>165234771</v>
      </c>
      <c r="H28" s="353">
        <f>'15'!V75</f>
        <v>72836380</v>
      </c>
      <c r="I28" s="353">
        <f>'15'!X75</f>
        <v>178422</v>
      </c>
      <c r="J28" s="353">
        <f>'15'!L75</f>
        <v>140459965</v>
      </c>
      <c r="K28" s="353">
        <f>'15'!N75</f>
        <v>122967531</v>
      </c>
      <c r="L28" s="353">
        <f>'15'!P75</f>
        <v>1484</v>
      </c>
      <c r="Q28" s="351"/>
    </row>
    <row r="29" spans="2:17" x14ac:dyDescent="0.35">
      <c r="B29" s="345" t="s">
        <v>130</v>
      </c>
      <c r="C29" s="379">
        <f>('18'!T75+'18'!V75+'18'!X75)/(10^6)</f>
        <v>210.22361699999999</v>
      </c>
      <c r="D29" s="379">
        <f>('18'!L75+'18'!N75+'18'!P75)/(10^6)</f>
        <v>262.904944</v>
      </c>
      <c r="F29" s="350" t="s">
        <v>130</v>
      </c>
      <c r="G29" s="353">
        <f>'18'!T75</f>
        <v>149966109</v>
      </c>
      <c r="H29" s="353">
        <f>'18'!V75</f>
        <v>60094465</v>
      </c>
      <c r="I29" s="353">
        <f>'18'!X75</f>
        <v>163043</v>
      </c>
      <c r="J29" s="353">
        <f>'18'!L75</f>
        <v>137870682</v>
      </c>
      <c r="K29" s="353">
        <f>'18'!N75</f>
        <v>125033138</v>
      </c>
      <c r="L29" s="353">
        <f>'18'!P75</f>
        <v>1124</v>
      </c>
    </row>
    <row r="30" spans="2:17" x14ac:dyDescent="0.35">
      <c r="B30" s="345" t="s">
        <v>131</v>
      </c>
      <c r="C30" s="379">
        <f>('21'!T75+'21'!V75+'21'!X75)/(10^6)</f>
        <v>183.90434400000001</v>
      </c>
      <c r="D30" s="379">
        <f>('21'!L75+'21'!N75+'21'!P75)/(10^6)</f>
        <v>273.94290699999999</v>
      </c>
      <c r="F30" s="350" t="s">
        <v>131</v>
      </c>
      <c r="G30" s="353">
        <f>'21'!T75</f>
        <v>132578787</v>
      </c>
      <c r="H30" s="353">
        <f>'21'!V75</f>
        <v>51173127</v>
      </c>
      <c r="I30" s="353">
        <f>'21'!X75</f>
        <v>152430</v>
      </c>
      <c r="J30" s="353">
        <f>'21'!L75</f>
        <v>142095530</v>
      </c>
      <c r="K30" s="353">
        <f>'21'!N75</f>
        <v>131846363</v>
      </c>
      <c r="L30" s="353">
        <f>'21'!P75</f>
        <v>1014</v>
      </c>
    </row>
    <row r="31" spans="2:17" x14ac:dyDescent="0.35">
      <c r="B31" s="345" t="s">
        <v>132</v>
      </c>
      <c r="C31" s="379">
        <f>('24'!T80+'24'!V80+'24'!X80)/(10^6)</f>
        <v>176.81564</v>
      </c>
      <c r="D31" s="379">
        <f>('24'!L80+'24'!N80+'24'!P80)/(10^6)</f>
        <v>321.49953199999999</v>
      </c>
      <c r="F31" s="350" t="s">
        <v>132</v>
      </c>
      <c r="G31" s="353">
        <f>'24'!T80</f>
        <v>130159292</v>
      </c>
      <c r="H31" s="353">
        <f>'24'!V80</f>
        <v>46503231</v>
      </c>
      <c r="I31" s="353">
        <f>'24'!X80</f>
        <v>153117</v>
      </c>
      <c r="J31" s="353">
        <f>'24'!L80</f>
        <v>170670440</v>
      </c>
      <c r="K31" s="353">
        <f>'24'!N80</f>
        <v>150827992</v>
      </c>
      <c r="L31" s="353">
        <f>'24'!P80</f>
        <v>1100</v>
      </c>
    </row>
    <row r="32" spans="2:17" x14ac:dyDescent="0.35">
      <c r="B32" s="345" t="s">
        <v>133</v>
      </c>
      <c r="C32" s="379">
        <f>('27'!T80+'27'!V80+'27'!X80)/(10^6)</f>
        <v>159.47514000000001</v>
      </c>
      <c r="D32" s="379">
        <f>('27'!L80+'27'!N80+'27'!P80)/(10^6)</f>
        <v>343.93777599999999</v>
      </c>
      <c r="F32" s="350" t="s">
        <v>133</v>
      </c>
      <c r="G32" s="353">
        <f>'27'!T80</f>
        <v>116377339</v>
      </c>
      <c r="H32" s="353">
        <f>'27'!V80</f>
        <v>42968320</v>
      </c>
      <c r="I32" s="353">
        <f>'27'!X80</f>
        <v>129481</v>
      </c>
      <c r="J32" s="353">
        <f>'27'!L80</f>
        <v>180004266</v>
      </c>
      <c r="K32" s="353">
        <f>'27'!N80</f>
        <v>163932278</v>
      </c>
      <c r="L32" s="353">
        <f>'27'!P80</f>
        <v>1232</v>
      </c>
    </row>
    <row r="33" spans="2:12" x14ac:dyDescent="0.35">
      <c r="B33" s="345" t="s">
        <v>134</v>
      </c>
      <c r="C33" s="379">
        <f>('30'!T78+'30'!V78+'30'!X78)/(10^6)</f>
        <v>142.393574</v>
      </c>
      <c r="D33" s="379">
        <f>('30'!L78+'30'!N78+'30'!P78)/(10^6)</f>
        <v>357.949455</v>
      </c>
      <c r="F33" s="350" t="s">
        <v>134</v>
      </c>
      <c r="G33" s="353">
        <f>'30'!T78</f>
        <v>106360130</v>
      </c>
      <c r="H33" s="353">
        <f>'30'!V78</f>
        <v>35920289</v>
      </c>
      <c r="I33" s="353">
        <f>'30'!X78</f>
        <v>113155</v>
      </c>
      <c r="J33" s="353">
        <f>'30'!L78</f>
        <v>189539729</v>
      </c>
      <c r="K33" s="353">
        <f>'30'!N78</f>
        <v>168408976</v>
      </c>
      <c r="L33" s="353">
        <f>'30'!P78</f>
        <v>750</v>
      </c>
    </row>
    <row r="34" spans="2:12" x14ac:dyDescent="0.35">
      <c r="B34" s="345" t="s">
        <v>135</v>
      </c>
      <c r="C34" s="379">
        <f>('33'!T79+'33'!V79+'33'!X79)/(10^6)</f>
        <v>135.36406099999999</v>
      </c>
      <c r="D34" s="379">
        <f>('33'!L79+'33'!N79+'33'!P79)/(10^6)</f>
        <v>392.16176899999999</v>
      </c>
      <c r="F34" s="350" t="s">
        <v>135</v>
      </c>
      <c r="G34" s="353">
        <f>'33'!T79</f>
        <v>99506559</v>
      </c>
      <c r="H34" s="353">
        <f>'33'!V79</f>
        <v>35747669</v>
      </c>
      <c r="I34" s="353">
        <f>'33'!X79</f>
        <v>109833</v>
      </c>
      <c r="J34" s="353">
        <f>'33'!L79</f>
        <v>198089156</v>
      </c>
      <c r="K34" s="353">
        <f>'33'!N79</f>
        <v>194070499</v>
      </c>
      <c r="L34" s="353">
        <f>'33'!P79</f>
        <v>2114</v>
      </c>
    </row>
    <row r="35" spans="2:12" x14ac:dyDescent="0.35">
      <c r="B35" s="345" t="s">
        <v>136</v>
      </c>
      <c r="C35" s="379">
        <f>('36'!T78+'36'!V78+'36'!X78)/(10^6)</f>
        <v>128.28391099999999</v>
      </c>
      <c r="D35" s="379">
        <f>('36'!L78+'36'!N78+'36'!P78)/(10^6)</f>
        <v>433.12225100000001</v>
      </c>
      <c r="F35" s="350" t="s">
        <v>136</v>
      </c>
      <c r="G35" s="353">
        <f>'36'!T78</f>
        <v>96724314</v>
      </c>
      <c r="H35" s="353">
        <f>'36'!V78</f>
        <v>31450542</v>
      </c>
      <c r="I35" s="353">
        <f>'36'!X78</f>
        <v>109055</v>
      </c>
      <c r="J35" s="353">
        <f>'36'!L78</f>
        <v>224275986</v>
      </c>
      <c r="K35" s="353">
        <f>'36'!N78</f>
        <v>208406196</v>
      </c>
      <c r="L35" s="353">
        <f>'36'!P78</f>
        <v>440069</v>
      </c>
    </row>
    <row r="36" spans="2:12" x14ac:dyDescent="0.35">
      <c r="F36" s="383" t="s">
        <v>142</v>
      </c>
      <c r="G36" s="384">
        <f t="shared" ref="G36:I36" si="4">_xlfn.RRI(2,G26,G34)</f>
        <v>-0.27393878623974366</v>
      </c>
      <c r="H36" s="384">
        <f t="shared" si="4"/>
        <v>-0.40382728417045066</v>
      </c>
      <c r="I36" s="384">
        <f t="shared" si="4"/>
        <v>-0.57277260278070874</v>
      </c>
      <c r="J36" s="384">
        <f>_xlfn.RRI(2,J26,J34)</f>
        <v>0.22892400093130938</v>
      </c>
      <c r="K36" s="384">
        <f>_xlfn.RRI(2,K26,K34)</f>
        <v>0.30394182828410887</v>
      </c>
      <c r="L36" s="384">
        <f>_xlfn.RRI(2,L26,L34)</f>
        <v>0.22315476230144049</v>
      </c>
    </row>
    <row r="37" spans="2:12" x14ac:dyDescent="0.35">
      <c r="B37" s="385" t="s">
        <v>143</v>
      </c>
      <c r="C37" s="297">
        <f>_xlfn.RRI(2,C27,C35)</f>
        <v>-0.30646841420031201</v>
      </c>
      <c r="D37" s="297">
        <f>_xlfn.RRI(2,D27,D35)</f>
        <v>0.30162331107282081</v>
      </c>
    </row>
  </sheetData>
  <mergeCells count="4">
    <mergeCell ref="B22:B23"/>
    <mergeCell ref="F22:F23"/>
    <mergeCell ref="G22:I22"/>
    <mergeCell ref="J22:L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B9FD-7F41-4AEA-A0DE-4232900C05A4}">
  <dimension ref="A2:Q97"/>
  <sheetViews>
    <sheetView zoomScaleNormal="100" workbookViewId="0">
      <pane ySplit="6" topLeftCell="A7" activePane="bottomLeft" state="frozen"/>
      <selection pane="bottomLeft" activeCell="D8" sqref="D8:Q8"/>
    </sheetView>
  </sheetViews>
  <sheetFormatPr defaultColWidth="8.81640625" defaultRowHeight="12.5" x14ac:dyDescent="0.25"/>
  <cols>
    <col min="1" max="2" width="0.81640625" style="13" customWidth="1"/>
    <col min="3" max="3" width="39.81640625" style="13" customWidth="1"/>
    <col min="4" max="5" width="7.1796875" style="13" bestFit="1" customWidth="1"/>
    <col min="6" max="6" width="8" style="13" bestFit="1" customWidth="1"/>
    <col min="7" max="7" width="4.453125" style="13" bestFit="1" customWidth="1"/>
    <col min="8" max="8" width="12.1796875" style="13" customWidth="1"/>
    <col min="9" max="9" width="7" style="13" bestFit="1" customWidth="1"/>
    <col min="10" max="10" width="10" style="13" bestFit="1" customWidth="1"/>
    <col min="11" max="11" width="6.453125" style="13" bestFit="1" customWidth="1"/>
    <col min="12" max="12" width="8" style="13" bestFit="1" customWidth="1"/>
    <col min="13" max="13" width="12" style="13" customWidth="1"/>
    <col min="14" max="15" width="10" style="13" bestFit="1" customWidth="1"/>
    <col min="16" max="17" width="10" style="13" customWidth="1"/>
    <col min="18" max="252" width="8.81640625" style="13"/>
    <col min="253" max="253" width="0.81640625" style="13" customWidth="1"/>
    <col min="254" max="254" width="39.81640625" style="13" customWidth="1"/>
    <col min="255" max="256" width="7.1796875" style="13" bestFit="1" customWidth="1"/>
    <col min="257" max="257" width="8" style="13" bestFit="1" customWidth="1"/>
    <col min="258" max="258" width="4.453125" style="13" bestFit="1" customWidth="1"/>
    <col min="259" max="259" width="12.1796875" style="13" customWidth="1"/>
    <col min="260" max="260" width="7" style="13" bestFit="1" customWidth="1"/>
    <col min="261" max="261" width="10" style="13" bestFit="1" customWidth="1"/>
    <col min="262" max="262" width="6.453125" style="13" bestFit="1" customWidth="1"/>
    <col min="263" max="263" width="8" style="13" bestFit="1" customWidth="1"/>
    <col min="264" max="264" width="12" style="13" customWidth="1"/>
    <col min="265" max="266" width="10" style="13" bestFit="1" customWidth="1"/>
    <col min="267" max="268" width="10" style="13" customWidth="1"/>
    <col min="269" max="269" width="8.81640625" style="13"/>
    <col min="270" max="270" width="12.1796875" style="13" customWidth="1"/>
    <col min="271" max="508" width="8.81640625" style="13"/>
    <col min="509" max="509" width="0.81640625" style="13" customWidth="1"/>
    <col min="510" max="510" width="39.81640625" style="13" customWidth="1"/>
    <col min="511" max="512" width="7.1796875" style="13" bestFit="1" customWidth="1"/>
    <col min="513" max="513" width="8" style="13" bestFit="1" customWidth="1"/>
    <col min="514" max="514" width="4.453125" style="13" bestFit="1" customWidth="1"/>
    <col min="515" max="515" width="12.1796875" style="13" customWidth="1"/>
    <col min="516" max="516" width="7" style="13" bestFit="1" customWidth="1"/>
    <col min="517" max="517" width="10" style="13" bestFit="1" customWidth="1"/>
    <col min="518" max="518" width="6.453125" style="13" bestFit="1" customWidth="1"/>
    <col min="519" max="519" width="8" style="13" bestFit="1" customWidth="1"/>
    <col min="520" max="520" width="12" style="13" customWidth="1"/>
    <col min="521" max="522" width="10" style="13" bestFit="1" customWidth="1"/>
    <col min="523" max="524" width="10" style="13" customWidth="1"/>
    <col min="525" max="525" width="8.81640625" style="13"/>
    <col min="526" max="526" width="12.1796875" style="13" customWidth="1"/>
    <col min="527" max="764" width="8.81640625" style="13"/>
    <col min="765" max="765" width="0.81640625" style="13" customWidth="1"/>
    <col min="766" max="766" width="39.81640625" style="13" customWidth="1"/>
    <col min="767" max="768" width="7.1796875" style="13" bestFit="1" customWidth="1"/>
    <col min="769" max="769" width="8" style="13" bestFit="1" customWidth="1"/>
    <col min="770" max="770" width="4.453125" style="13" bestFit="1" customWidth="1"/>
    <col min="771" max="771" width="12.1796875" style="13" customWidth="1"/>
    <col min="772" max="772" width="7" style="13" bestFit="1" customWidth="1"/>
    <col min="773" max="773" width="10" style="13" bestFit="1" customWidth="1"/>
    <col min="774" max="774" width="6.453125" style="13" bestFit="1" customWidth="1"/>
    <col min="775" max="775" width="8" style="13" bestFit="1" customWidth="1"/>
    <col min="776" max="776" width="12" style="13" customWidth="1"/>
    <col min="777" max="778" width="10" style="13" bestFit="1" customWidth="1"/>
    <col min="779" max="780" width="10" style="13" customWidth="1"/>
    <col min="781" max="781" width="8.81640625" style="13"/>
    <col min="782" max="782" width="12.1796875" style="13" customWidth="1"/>
    <col min="783" max="1020" width="8.81640625" style="13"/>
    <col min="1021" max="1021" width="0.81640625" style="13" customWidth="1"/>
    <col min="1022" max="1022" width="39.81640625" style="13" customWidth="1"/>
    <col min="1023" max="1024" width="7.1796875" style="13" bestFit="1" customWidth="1"/>
    <col min="1025" max="1025" width="8" style="13" bestFit="1" customWidth="1"/>
    <col min="1026" max="1026" width="4.453125" style="13" bestFit="1" customWidth="1"/>
    <col min="1027" max="1027" width="12.1796875" style="13" customWidth="1"/>
    <col min="1028" max="1028" width="7" style="13" bestFit="1" customWidth="1"/>
    <col min="1029" max="1029" width="10" style="13" bestFit="1" customWidth="1"/>
    <col min="1030" max="1030" width="6.453125" style="13" bestFit="1" customWidth="1"/>
    <col min="1031" max="1031" width="8" style="13" bestFit="1" customWidth="1"/>
    <col min="1032" max="1032" width="12" style="13" customWidth="1"/>
    <col min="1033" max="1034" width="10" style="13" bestFit="1" customWidth="1"/>
    <col min="1035" max="1036" width="10" style="13" customWidth="1"/>
    <col min="1037" max="1037" width="8.81640625" style="13"/>
    <col min="1038" max="1038" width="12.1796875" style="13" customWidth="1"/>
    <col min="1039" max="1276" width="8.81640625" style="13"/>
    <col min="1277" max="1277" width="0.81640625" style="13" customWidth="1"/>
    <col min="1278" max="1278" width="39.81640625" style="13" customWidth="1"/>
    <col min="1279" max="1280" width="7.1796875" style="13" bestFit="1" customWidth="1"/>
    <col min="1281" max="1281" width="8" style="13" bestFit="1" customWidth="1"/>
    <col min="1282" max="1282" width="4.453125" style="13" bestFit="1" customWidth="1"/>
    <col min="1283" max="1283" width="12.1796875" style="13" customWidth="1"/>
    <col min="1284" max="1284" width="7" style="13" bestFit="1" customWidth="1"/>
    <col min="1285" max="1285" width="10" style="13" bestFit="1" customWidth="1"/>
    <col min="1286" max="1286" width="6.453125" style="13" bestFit="1" customWidth="1"/>
    <col min="1287" max="1287" width="8" style="13" bestFit="1" customWidth="1"/>
    <col min="1288" max="1288" width="12" style="13" customWidth="1"/>
    <col min="1289" max="1290" width="10" style="13" bestFit="1" customWidth="1"/>
    <col min="1291" max="1292" width="10" style="13" customWidth="1"/>
    <col min="1293" max="1293" width="8.81640625" style="13"/>
    <col min="1294" max="1294" width="12.1796875" style="13" customWidth="1"/>
    <col min="1295" max="1532" width="8.81640625" style="13"/>
    <col min="1533" max="1533" width="0.81640625" style="13" customWidth="1"/>
    <col min="1534" max="1534" width="39.81640625" style="13" customWidth="1"/>
    <col min="1535" max="1536" width="7.1796875" style="13" bestFit="1" customWidth="1"/>
    <col min="1537" max="1537" width="8" style="13" bestFit="1" customWidth="1"/>
    <col min="1538" max="1538" width="4.453125" style="13" bestFit="1" customWidth="1"/>
    <col min="1539" max="1539" width="12.1796875" style="13" customWidth="1"/>
    <col min="1540" max="1540" width="7" style="13" bestFit="1" customWidth="1"/>
    <col min="1541" max="1541" width="10" style="13" bestFit="1" customWidth="1"/>
    <col min="1542" max="1542" width="6.453125" style="13" bestFit="1" customWidth="1"/>
    <col min="1543" max="1543" width="8" style="13" bestFit="1" customWidth="1"/>
    <col min="1544" max="1544" width="12" style="13" customWidth="1"/>
    <col min="1545" max="1546" width="10" style="13" bestFit="1" customWidth="1"/>
    <col min="1547" max="1548" width="10" style="13" customWidth="1"/>
    <col min="1549" max="1549" width="8.81640625" style="13"/>
    <col min="1550" max="1550" width="12.1796875" style="13" customWidth="1"/>
    <col min="1551" max="1788" width="8.81640625" style="13"/>
    <col min="1789" max="1789" width="0.81640625" style="13" customWidth="1"/>
    <col min="1790" max="1790" width="39.81640625" style="13" customWidth="1"/>
    <col min="1791" max="1792" width="7.1796875" style="13" bestFit="1" customWidth="1"/>
    <col min="1793" max="1793" width="8" style="13" bestFit="1" customWidth="1"/>
    <col min="1794" max="1794" width="4.453125" style="13" bestFit="1" customWidth="1"/>
    <col min="1795" max="1795" width="12.1796875" style="13" customWidth="1"/>
    <col min="1796" max="1796" width="7" style="13" bestFit="1" customWidth="1"/>
    <col min="1797" max="1797" width="10" style="13" bestFit="1" customWidth="1"/>
    <col min="1798" max="1798" width="6.453125" style="13" bestFit="1" customWidth="1"/>
    <col min="1799" max="1799" width="8" style="13" bestFit="1" customWidth="1"/>
    <col min="1800" max="1800" width="12" style="13" customWidth="1"/>
    <col min="1801" max="1802" width="10" style="13" bestFit="1" customWidth="1"/>
    <col min="1803" max="1804" width="10" style="13" customWidth="1"/>
    <col min="1805" max="1805" width="8.81640625" style="13"/>
    <col min="1806" max="1806" width="12.1796875" style="13" customWidth="1"/>
    <col min="1807" max="2044" width="8.81640625" style="13"/>
    <col min="2045" max="2045" width="0.81640625" style="13" customWidth="1"/>
    <col min="2046" max="2046" width="39.81640625" style="13" customWidth="1"/>
    <col min="2047" max="2048" width="7.1796875" style="13" bestFit="1" customWidth="1"/>
    <col min="2049" max="2049" width="8" style="13" bestFit="1" customWidth="1"/>
    <col min="2050" max="2050" width="4.453125" style="13" bestFit="1" customWidth="1"/>
    <col min="2051" max="2051" width="12.1796875" style="13" customWidth="1"/>
    <col min="2052" max="2052" width="7" style="13" bestFit="1" customWidth="1"/>
    <col min="2053" max="2053" width="10" style="13" bestFit="1" customWidth="1"/>
    <col min="2054" max="2054" width="6.453125" style="13" bestFit="1" customWidth="1"/>
    <col min="2055" max="2055" width="8" style="13" bestFit="1" customWidth="1"/>
    <col min="2056" max="2056" width="12" style="13" customWidth="1"/>
    <col min="2057" max="2058" width="10" style="13" bestFit="1" customWidth="1"/>
    <col min="2059" max="2060" width="10" style="13" customWidth="1"/>
    <col min="2061" max="2061" width="8.81640625" style="13"/>
    <col min="2062" max="2062" width="12.1796875" style="13" customWidth="1"/>
    <col min="2063" max="2300" width="8.81640625" style="13"/>
    <col min="2301" max="2301" width="0.81640625" style="13" customWidth="1"/>
    <col min="2302" max="2302" width="39.81640625" style="13" customWidth="1"/>
    <col min="2303" max="2304" width="7.1796875" style="13" bestFit="1" customWidth="1"/>
    <col min="2305" max="2305" width="8" style="13" bestFit="1" customWidth="1"/>
    <col min="2306" max="2306" width="4.453125" style="13" bestFit="1" customWidth="1"/>
    <col min="2307" max="2307" width="12.1796875" style="13" customWidth="1"/>
    <col min="2308" max="2308" width="7" style="13" bestFit="1" customWidth="1"/>
    <col min="2309" max="2309" width="10" style="13" bestFit="1" customWidth="1"/>
    <col min="2310" max="2310" width="6.453125" style="13" bestFit="1" customWidth="1"/>
    <col min="2311" max="2311" width="8" style="13" bestFit="1" customWidth="1"/>
    <col min="2312" max="2312" width="12" style="13" customWidth="1"/>
    <col min="2313" max="2314" width="10" style="13" bestFit="1" customWidth="1"/>
    <col min="2315" max="2316" width="10" style="13" customWidth="1"/>
    <col min="2317" max="2317" width="8.81640625" style="13"/>
    <col min="2318" max="2318" width="12.1796875" style="13" customWidth="1"/>
    <col min="2319" max="2556" width="8.81640625" style="13"/>
    <col min="2557" max="2557" width="0.81640625" style="13" customWidth="1"/>
    <col min="2558" max="2558" width="39.81640625" style="13" customWidth="1"/>
    <col min="2559" max="2560" width="7.1796875" style="13" bestFit="1" customWidth="1"/>
    <col min="2561" max="2561" width="8" style="13" bestFit="1" customWidth="1"/>
    <col min="2562" max="2562" width="4.453125" style="13" bestFit="1" customWidth="1"/>
    <col min="2563" max="2563" width="12.1796875" style="13" customWidth="1"/>
    <col min="2564" max="2564" width="7" style="13" bestFit="1" customWidth="1"/>
    <col min="2565" max="2565" width="10" style="13" bestFit="1" customWidth="1"/>
    <col min="2566" max="2566" width="6.453125" style="13" bestFit="1" customWidth="1"/>
    <col min="2567" max="2567" width="8" style="13" bestFit="1" customWidth="1"/>
    <col min="2568" max="2568" width="12" style="13" customWidth="1"/>
    <col min="2569" max="2570" width="10" style="13" bestFit="1" customWidth="1"/>
    <col min="2571" max="2572" width="10" style="13" customWidth="1"/>
    <col min="2573" max="2573" width="8.81640625" style="13"/>
    <col min="2574" max="2574" width="12.1796875" style="13" customWidth="1"/>
    <col min="2575" max="2812" width="8.81640625" style="13"/>
    <col min="2813" max="2813" width="0.81640625" style="13" customWidth="1"/>
    <col min="2814" max="2814" width="39.81640625" style="13" customWidth="1"/>
    <col min="2815" max="2816" width="7.1796875" style="13" bestFit="1" customWidth="1"/>
    <col min="2817" max="2817" width="8" style="13" bestFit="1" customWidth="1"/>
    <col min="2818" max="2818" width="4.453125" style="13" bestFit="1" customWidth="1"/>
    <col min="2819" max="2819" width="12.1796875" style="13" customWidth="1"/>
    <col min="2820" max="2820" width="7" style="13" bestFit="1" customWidth="1"/>
    <col min="2821" max="2821" width="10" style="13" bestFit="1" customWidth="1"/>
    <col min="2822" max="2822" width="6.453125" style="13" bestFit="1" customWidth="1"/>
    <col min="2823" max="2823" width="8" style="13" bestFit="1" customWidth="1"/>
    <col min="2824" max="2824" width="12" style="13" customWidth="1"/>
    <col min="2825" max="2826" width="10" style="13" bestFit="1" customWidth="1"/>
    <col min="2827" max="2828" width="10" style="13" customWidth="1"/>
    <col min="2829" max="2829" width="8.81640625" style="13"/>
    <col min="2830" max="2830" width="12.1796875" style="13" customWidth="1"/>
    <col min="2831" max="3068" width="8.81640625" style="13"/>
    <col min="3069" max="3069" width="0.81640625" style="13" customWidth="1"/>
    <col min="3070" max="3070" width="39.81640625" style="13" customWidth="1"/>
    <col min="3071" max="3072" width="7.1796875" style="13" bestFit="1" customWidth="1"/>
    <col min="3073" max="3073" width="8" style="13" bestFit="1" customWidth="1"/>
    <col min="3074" max="3074" width="4.453125" style="13" bestFit="1" customWidth="1"/>
    <col min="3075" max="3075" width="12.1796875" style="13" customWidth="1"/>
    <col min="3076" max="3076" width="7" style="13" bestFit="1" customWidth="1"/>
    <col min="3077" max="3077" width="10" style="13" bestFit="1" customWidth="1"/>
    <col min="3078" max="3078" width="6.453125" style="13" bestFit="1" customWidth="1"/>
    <col min="3079" max="3079" width="8" style="13" bestFit="1" customWidth="1"/>
    <col min="3080" max="3080" width="12" style="13" customWidth="1"/>
    <col min="3081" max="3082" width="10" style="13" bestFit="1" customWidth="1"/>
    <col min="3083" max="3084" width="10" style="13" customWidth="1"/>
    <col min="3085" max="3085" width="8.81640625" style="13"/>
    <col min="3086" max="3086" width="12.1796875" style="13" customWidth="1"/>
    <col min="3087" max="3324" width="8.81640625" style="13"/>
    <col min="3325" max="3325" width="0.81640625" style="13" customWidth="1"/>
    <col min="3326" max="3326" width="39.81640625" style="13" customWidth="1"/>
    <col min="3327" max="3328" width="7.1796875" style="13" bestFit="1" customWidth="1"/>
    <col min="3329" max="3329" width="8" style="13" bestFit="1" customWidth="1"/>
    <col min="3330" max="3330" width="4.453125" style="13" bestFit="1" customWidth="1"/>
    <col min="3331" max="3331" width="12.1796875" style="13" customWidth="1"/>
    <col min="3332" max="3332" width="7" style="13" bestFit="1" customWidth="1"/>
    <col min="3333" max="3333" width="10" style="13" bestFit="1" customWidth="1"/>
    <col min="3334" max="3334" width="6.453125" style="13" bestFit="1" customWidth="1"/>
    <col min="3335" max="3335" width="8" style="13" bestFit="1" customWidth="1"/>
    <col min="3336" max="3336" width="12" style="13" customWidth="1"/>
    <col min="3337" max="3338" width="10" style="13" bestFit="1" customWidth="1"/>
    <col min="3339" max="3340" width="10" style="13" customWidth="1"/>
    <col min="3341" max="3341" width="8.81640625" style="13"/>
    <col min="3342" max="3342" width="12.1796875" style="13" customWidth="1"/>
    <col min="3343" max="3580" width="8.81640625" style="13"/>
    <col min="3581" max="3581" width="0.81640625" style="13" customWidth="1"/>
    <col min="3582" max="3582" width="39.81640625" style="13" customWidth="1"/>
    <col min="3583" max="3584" width="7.1796875" style="13" bestFit="1" customWidth="1"/>
    <col min="3585" max="3585" width="8" style="13" bestFit="1" customWidth="1"/>
    <col min="3586" max="3586" width="4.453125" style="13" bestFit="1" customWidth="1"/>
    <col min="3587" max="3587" width="12.1796875" style="13" customWidth="1"/>
    <col min="3588" max="3588" width="7" style="13" bestFit="1" customWidth="1"/>
    <col min="3589" max="3589" width="10" style="13" bestFit="1" customWidth="1"/>
    <col min="3590" max="3590" width="6.453125" style="13" bestFit="1" customWidth="1"/>
    <col min="3591" max="3591" width="8" style="13" bestFit="1" customWidth="1"/>
    <col min="3592" max="3592" width="12" style="13" customWidth="1"/>
    <col min="3593" max="3594" width="10" style="13" bestFit="1" customWidth="1"/>
    <col min="3595" max="3596" width="10" style="13" customWidth="1"/>
    <col min="3597" max="3597" width="8.81640625" style="13"/>
    <col min="3598" max="3598" width="12.1796875" style="13" customWidth="1"/>
    <col min="3599" max="3836" width="8.81640625" style="13"/>
    <col min="3837" max="3837" width="0.81640625" style="13" customWidth="1"/>
    <col min="3838" max="3838" width="39.81640625" style="13" customWidth="1"/>
    <col min="3839" max="3840" width="7.1796875" style="13" bestFit="1" customWidth="1"/>
    <col min="3841" max="3841" width="8" style="13" bestFit="1" customWidth="1"/>
    <col min="3842" max="3842" width="4.453125" style="13" bestFit="1" customWidth="1"/>
    <col min="3843" max="3843" width="12.1796875" style="13" customWidth="1"/>
    <col min="3844" max="3844" width="7" style="13" bestFit="1" customWidth="1"/>
    <col min="3845" max="3845" width="10" style="13" bestFit="1" customWidth="1"/>
    <col min="3846" max="3846" width="6.453125" style="13" bestFit="1" customWidth="1"/>
    <col min="3847" max="3847" width="8" style="13" bestFit="1" customWidth="1"/>
    <col min="3848" max="3848" width="12" style="13" customWidth="1"/>
    <col min="3849" max="3850" width="10" style="13" bestFit="1" customWidth="1"/>
    <col min="3851" max="3852" width="10" style="13" customWidth="1"/>
    <col min="3853" max="3853" width="8.81640625" style="13"/>
    <col min="3854" max="3854" width="12.1796875" style="13" customWidth="1"/>
    <col min="3855" max="4092" width="8.81640625" style="13"/>
    <col min="4093" max="4093" width="0.81640625" style="13" customWidth="1"/>
    <col min="4094" max="4094" width="39.81640625" style="13" customWidth="1"/>
    <col min="4095" max="4096" width="7.1796875" style="13" bestFit="1" customWidth="1"/>
    <col min="4097" max="4097" width="8" style="13" bestFit="1" customWidth="1"/>
    <col min="4098" max="4098" width="4.453125" style="13" bestFit="1" customWidth="1"/>
    <col min="4099" max="4099" width="12.1796875" style="13" customWidth="1"/>
    <col min="4100" max="4100" width="7" style="13" bestFit="1" customWidth="1"/>
    <col min="4101" max="4101" width="10" style="13" bestFit="1" customWidth="1"/>
    <col min="4102" max="4102" width="6.453125" style="13" bestFit="1" customWidth="1"/>
    <col min="4103" max="4103" width="8" style="13" bestFit="1" customWidth="1"/>
    <col min="4104" max="4104" width="12" style="13" customWidth="1"/>
    <col min="4105" max="4106" width="10" style="13" bestFit="1" customWidth="1"/>
    <col min="4107" max="4108" width="10" style="13" customWidth="1"/>
    <col min="4109" max="4109" width="8.81640625" style="13"/>
    <col min="4110" max="4110" width="12.1796875" style="13" customWidth="1"/>
    <col min="4111" max="4348" width="8.81640625" style="13"/>
    <col min="4349" max="4349" width="0.81640625" style="13" customWidth="1"/>
    <col min="4350" max="4350" width="39.81640625" style="13" customWidth="1"/>
    <col min="4351" max="4352" width="7.1796875" style="13" bestFit="1" customWidth="1"/>
    <col min="4353" max="4353" width="8" style="13" bestFit="1" customWidth="1"/>
    <col min="4354" max="4354" width="4.453125" style="13" bestFit="1" customWidth="1"/>
    <col min="4355" max="4355" width="12.1796875" style="13" customWidth="1"/>
    <col min="4356" max="4356" width="7" style="13" bestFit="1" customWidth="1"/>
    <col min="4357" max="4357" width="10" style="13" bestFit="1" customWidth="1"/>
    <col min="4358" max="4358" width="6.453125" style="13" bestFit="1" customWidth="1"/>
    <col min="4359" max="4359" width="8" style="13" bestFit="1" customWidth="1"/>
    <col min="4360" max="4360" width="12" style="13" customWidth="1"/>
    <col min="4361" max="4362" width="10" style="13" bestFit="1" customWidth="1"/>
    <col min="4363" max="4364" width="10" style="13" customWidth="1"/>
    <col min="4365" max="4365" width="8.81640625" style="13"/>
    <col min="4366" max="4366" width="12.1796875" style="13" customWidth="1"/>
    <col min="4367" max="4604" width="8.81640625" style="13"/>
    <col min="4605" max="4605" width="0.81640625" style="13" customWidth="1"/>
    <col min="4606" max="4606" width="39.81640625" style="13" customWidth="1"/>
    <col min="4607" max="4608" width="7.1796875" style="13" bestFit="1" customWidth="1"/>
    <col min="4609" max="4609" width="8" style="13" bestFit="1" customWidth="1"/>
    <col min="4610" max="4610" width="4.453125" style="13" bestFit="1" customWidth="1"/>
    <col min="4611" max="4611" width="12.1796875" style="13" customWidth="1"/>
    <col min="4612" max="4612" width="7" style="13" bestFit="1" customWidth="1"/>
    <col min="4613" max="4613" width="10" style="13" bestFit="1" customWidth="1"/>
    <col min="4614" max="4614" width="6.453125" style="13" bestFit="1" customWidth="1"/>
    <col min="4615" max="4615" width="8" style="13" bestFit="1" customWidth="1"/>
    <col min="4616" max="4616" width="12" style="13" customWidth="1"/>
    <col min="4617" max="4618" width="10" style="13" bestFit="1" customWidth="1"/>
    <col min="4619" max="4620" width="10" style="13" customWidth="1"/>
    <col min="4621" max="4621" width="8.81640625" style="13"/>
    <col min="4622" max="4622" width="12.1796875" style="13" customWidth="1"/>
    <col min="4623" max="4860" width="8.81640625" style="13"/>
    <col min="4861" max="4861" width="0.81640625" style="13" customWidth="1"/>
    <col min="4862" max="4862" width="39.81640625" style="13" customWidth="1"/>
    <col min="4863" max="4864" width="7.1796875" style="13" bestFit="1" customWidth="1"/>
    <col min="4865" max="4865" width="8" style="13" bestFit="1" customWidth="1"/>
    <col min="4866" max="4866" width="4.453125" style="13" bestFit="1" customWidth="1"/>
    <col min="4867" max="4867" width="12.1796875" style="13" customWidth="1"/>
    <col min="4868" max="4868" width="7" style="13" bestFit="1" customWidth="1"/>
    <col min="4869" max="4869" width="10" style="13" bestFit="1" customWidth="1"/>
    <col min="4870" max="4870" width="6.453125" style="13" bestFit="1" customWidth="1"/>
    <col min="4871" max="4871" width="8" style="13" bestFit="1" customWidth="1"/>
    <col min="4872" max="4872" width="12" style="13" customWidth="1"/>
    <col min="4873" max="4874" width="10" style="13" bestFit="1" customWidth="1"/>
    <col min="4875" max="4876" width="10" style="13" customWidth="1"/>
    <col min="4877" max="4877" width="8.81640625" style="13"/>
    <col min="4878" max="4878" width="12.1796875" style="13" customWidth="1"/>
    <col min="4879" max="5116" width="8.81640625" style="13"/>
    <col min="5117" max="5117" width="0.81640625" style="13" customWidth="1"/>
    <col min="5118" max="5118" width="39.81640625" style="13" customWidth="1"/>
    <col min="5119" max="5120" width="7.1796875" style="13" bestFit="1" customWidth="1"/>
    <col min="5121" max="5121" width="8" style="13" bestFit="1" customWidth="1"/>
    <col min="5122" max="5122" width="4.453125" style="13" bestFit="1" customWidth="1"/>
    <col min="5123" max="5123" width="12.1796875" style="13" customWidth="1"/>
    <col min="5124" max="5124" width="7" style="13" bestFit="1" customWidth="1"/>
    <col min="5125" max="5125" width="10" style="13" bestFit="1" customWidth="1"/>
    <col min="5126" max="5126" width="6.453125" style="13" bestFit="1" customWidth="1"/>
    <col min="5127" max="5127" width="8" style="13" bestFit="1" customWidth="1"/>
    <col min="5128" max="5128" width="12" style="13" customWidth="1"/>
    <col min="5129" max="5130" width="10" style="13" bestFit="1" customWidth="1"/>
    <col min="5131" max="5132" width="10" style="13" customWidth="1"/>
    <col min="5133" max="5133" width="8.81640625" style="13"/>
    <col min="5134" max="5134" width="12.1796875" style="13" customWidth="1"/>
    <col min="5135" max="5372" width="8.81640625" style="13"/>
    <col min="5373" max="5373" width="0.81640625" style="13" customWidth="1"/>
    <col min="5374" max="5374" width="39.81640625" style="13" customWidth="1"/>
    <col min="5375" max="5376" width="7.1796875" style="13" bestFit="1" customWidth="1"/>
    <col min="5377" max="5377" width="8" style="13" bestFit="1" customWidth="1"/>
    <col min="5378" max="5378" width="4.453125" style="13" bestFit="1" customWidth="1"/>
    <col min="5379" max="5379" width="12.1796875" style="13" customWidth="1"/>
    <col min="5380" max="5380" width="7" style="13" bestFit="1" customWidth="1"/>
    <col min="5381" max="5381" width="10" style="13" bestFit="1" customWidth="1"/>
    <col min="5382" max="5382" width="6.453125" style="13" bestFit="1" customWidth="1"/>
    <col min="5383" max="5383" width="8" style="13" bestFit="1" customWidth="1"/>
    <col min="5384" max="5384" width="12" style="13" customWidth="1"/>
    <col min="5385" max="5386" width="10" style="13" bestFit="1" customWidth="1"/>
    <col min="5387" max="5388" width="10" style="13" customWidth="1"/>
    <col min="5389" max="5389" width="8.81640625" style="13"/>
    <col min="5390" max="5390" width="12.1796875" style="13" customWidth="1"/>
    <col min="5391" max="5628" width="8.81640625" style="13"/>
    <col min="5629" max="5629" width="0.81640625" style="13" customWidth="1"/>
    <col min="5630" max="5630" width="39.81640625" style="13" customWidth="1"/>
    <col min="5631" max="5632" width="7.1796875" style="13" bestFit="1" customWidth="1"/>
    <col min="5633" max="5633" width="8" style="13" bestFit="1" customWidth="1"/>
    <col min="5634" max="5634" width="4.453125" style="13" bestFit="1" customWidth="1"/>
    <col min="5635" max="5635" width="12.1796875" style="13" customWidth="1"/>
    <col min="5636" max="5636" width="7" style="13" bestFit="1" customWidth="1"/>
    <col min="5637" max="5637" width="10" style="13" bestFit="1" customWidth="1"/>
    <col min="5638" max="5638" width="6.453125" style="13" bestFit="1" customWidth="1"/>
    <col min="5639" max="5639" width="8" style="13" bestFit="1" customWidth="1"/>
    <col min="5640" max="5640" width="12" style="13" customWidth="1"/>
    <col min="5641" max="5642" width="10" style="13" bestFit="1" customWidth="1"/>
    <col min="5643" max="5644" width="10" style="13" customWidth="1"/>
    <col min="5645" max="5645" width="8.81640625" style="13"/>
    <col min="5646" max="5646" width="12.1796875" style="13" customWidth="1"/>
    <col min="5647" max="5884" width="8.81640625" style="13"/>
    <col min="5885" max="5885" width="0.81640625" style="13" customWidth="1"/>
    <col min="5886" max="5886" width="39.81640625" style="13" customWidth="1"/>
    <col min="5887" max="5888" width="7.1796875" style="13" bestFit="1" customWidth="1"/>
    <col min="5889" max="5889" width="8" style="13" bestFit="1" customWidth="1"/>
    <col min="5890" max="5890" width="4.453125" style="13" bestFit="1" customWidth="1"/>
    <col min="5891" max="5891" width="12.1796875" style="13" customWidth="1"/>
    <col min="5892" max="5892" width="7" style="13" bestFit="1" customWidth="1"/>
    <col min="5893" max="5893" width="10" style="13" bestFit="1" customWidth="1"/>
    <col min="5894" max="5894" width="6.453125" style="13" bestFit="1" customWidth="1"/>
    <col min="5895" max="5895" width="8" style="13" bestFit="1" customWidth="1"/>
    <col min="5896" max="5896" width="12" style="13" customWidth="1"/>
    <col min="5897" max="5898" width="10" style="13" bestFit="1" customWidth="1"/>
    <col min="5899" max="5900" width="10" style="13" customWidth="1"/>
    <col min="5901" max="5901" width="8.81640625" style="13"/>
    <col min="5902" max="5902" width="12.1796875" style="13" customWidth="1"/>
    <col min="5903" max="6140" width="8.81640625" style="13"/>
    <col min="6141" max="6141" width="0.81640625" style="13" customWidth="1"/>
    <col min="6142" max="6142" width="39.81640625" style="13" customWidth="1"/>
    <col min="6143" max="6144" width="7.1796875" style="13" bestFit="1" customWidth="1"/>
    <col min="6145" max="6145" width="8" style="13" bestFit="1" customWidth="1"/>
    <col min="6146" max="6146" width="4.453125" style="13" bestFit="1" customWidth="1"/>
    <col min="6147" max="6147" width="12.1796875" style="13" customWidth="1"/>
    <col min="6148" max="6148" width="7" style="13" bestFit="1" customWidth="1"/>
    <col min="6149" max="6149" width="10" style="13" bestFit="1" customWidth="1"/>
    <col min="6150" max="6150" width="6.453125" style="13" bestFit="1" customWidth="1"/>
    <col min="6151" max="6151" width="8" style="13" bestFit="1" customWidth="1"/>
    <col min="6152" max="6152" width="12" style="13" customWidth="1"/>
    <col min="6153" max="6154" width="10" style="13" bestFit="1" customWidth="1"/>
    <col min="6155" max="6156" width="10" style="13" customWidth="1"/>
    <col min="6157" max="6157" width="8.81640625" style="13"/>
    <col min="6158" max="6158" width="12.1796875" style="13" customWidth="1"/>
    <col min="6159" max="6396" width="8.81640625" style="13"/>
    <col min="6397" max="6397" width="0.81640625" style="13" customWidth="1"/>
    <col min="6398" max="6398" width="39.81640625" style="13" customWidth="1"/>
    <col min="6399" max="6400" width="7.1796875" style="13" bestFit="1" customWidth="1"/>
    <col min="6401" max="6401" width="8" style="13" bestFit="1" customWidth="1"/>
    <col min="6402" max="6402" width="4.453125" style="13" bestFit="1" customWidth="1"/>
    <col min="6403" max="6403" width="12.1796875" style="13" customWidth="1"/>
    <col min="6404" max="6404" width="7" style="13" bestFit="1" customWidth="1"/>
    <col min="6405" max="6405" width="10" style="13" bestFit="1" customWidth="1"/>
    <col min="6406" max="6406" width="6.453125" style="13" bestFit="1" customWidth="1"/>
    <col min="6407" max="6407" width="8" style="13" bestFit="1" customWidth="1"/>
    <col min="6408" max="6408" width="12" style="13" customWidth="1"/>
    <col min="6409" max="6410" width="10" style="13" bestFit="1" customWidth="1"/>
    <col min="6411" max="6412" width="10" style="13" customWidth="1"/>
    <col min="6413" max="6413" width="8.81640625" style="13"/>
    <col min="6414" max="6414" width="12.1796875" style="13" customWidth="1"/>
    <col min="6415" max="6652" width="8.81640625" style="13"/>
    <col min="6653" max="6653" width="0.81640625" style="13" customWidth="1"/>
    <col min="6654" max="6654" width="39.81640625" style="13" customWidth="1"/>
    <col min="6655" max="6656" width="7.1796875" style="13" bestFit="1" customWidth="1"/>
    <col min="6657" max="6657" width="8" style="13" bestFit="1" customWidth="1"/>
    <col min="6658" max="6658" width="4.453125" style="13" bestFit="1" customWidth="1"/>
    <col min="6659" max="6659" width="12.1796875" style="13" customWidth="1"/>
    <col min="6660" max="6660" width="7" style="13" bestFit="1" customWidth="1"/>
    <col min="6661" max="6661" width="10" style="13" bestFit="1" customWidth="1"/>
    <col min="6662" max="6662" width="6.453125" style="13" bestFit="1" customWidth="1"/>
    <col min="6663" max="6663" width="8" style="13" bestFit="1" customWidth="1"/>
    <col min="6664" max="6664" width="12" style="13" customWidth="1"/>
    <col min="6665" max="6666" width="10" style="13" bestFit="1" customWidth="1"/>
    <col min="6667" max="6668" width="10" style="13" customWidth="1"/>
    <col min="6669" max="6669" width="8.81640625" style="13"/>
    <col min="6670" max="6670" width="12.1796875" style="13" customWidth="1"/>
    <col min="6671" max="6908" width="8.81640625" style="13"/>
    <col min="6909" max="6909" width="0.81640625" style="13" customWidth="1"/>
    <col min="6910" max="6910" width="39.81640625" style="13" customWidth="1"/>
    <col min="6911" max="6912" width="7.1796875" style="13" bestFit="1" customWidth="1"/>
    <col min="6913" max="6913" width="8" style="13" bestFit="1" customWidth="1"/>
    <col min="6914" max="6914" width="4.453125" style="13" bestFit="1" customWidth="1"/>
    <col min="6915" max="6915" width="12.1796875" style="13" customWidth="1"/>
    <col min="6916" max="6916" width="7" style="13" bestFit="1" customWidth="1"/>
    <col min="6917" max="6917" width="10" style="13" bestFit="1" customWidth="1"/>
    <col min="6918" max="6918" width="6.453125" style="13" bestFit="1" customWidth="1"/>
    <col min="6919" max="6919" width="8" style="13" bestFit="1" customWidth="1"/>
    <col min="6920" max="6920" width="12" style="13" customWidth="1"/>
    <col min="6921" max="6922" width="10" style="13" bestFit="1" customWidth="1"/>
    <col min="6923" max="6924" width="10" style="13" customWidth="1"/>
    <col min="6925" max="6925" width="8.81640625" style="13"/>
    <col min="6926" max="6926" width="12.1796875" style="13" customWidth="1"/>
    <col min="6927" max="7164" width="8.81640625" style="13"/>
    <col min="7165" max="7165" width="0.81640625" style="13" customWidth="1"/>
    <col min="7166" max="7166" width="39.81640625" style="13" customWidth="1"/>
    <col min="7167" max="7168" width="7.1796875" style="13" bestFit="1" customWidth="1"/>
    <col min="7169" max="7169" width="8" style="13" bestFit="1" customWidth="1"/>
    <col min="7170" max="7170" width="4.453125" style="13" bestFit="1" customWidth="1"/>
    <col min="7171" max="7171" width="12.1796875" style="13" customWidth="1"/>
    <col min="7172" max="7172" width="7" style="13" bestFit="1" customWidth="1"/>
    <col min="7173" max="7173" width="10" style="13" bestFit="1" customWidth="1"/>
    <col min="7174" max="7174" width="6.453125" style="13" bestFit="1" customWidth="1"/>
    <col min="7175" max="7175" width="8" style="13" bestFit="1" customWidth="1"/>
    <col min="7176" max="7176" width="12" style="13" customWidth="1"/>
    <col min="7177" max="7178" width="10" style="13" bestFit="1" customWidth="1"/>
    <col min="7179" max="7180" width="10" style="13" customWidth="1"/>
    <col min="7181" max="7181" width="8.81640625" style="13"/>
    <col min="7182" max="7182" width="12.1796875" style="13" customWidth="1"/>
    <col min="7183" max="7420" width="8.81640625" style="13"/>
    <col min="7421" max="7421" width="0.81640625" style="13" customWidth="1"/>
    <col min="7422" max="7422" width="39.81640625" style="13" customWidth="1"/>
    <col min="7423" max="7424" width="7.1796875" style="13" bestFit="1" customWidth="1"/>
    <col min="7425" max="7425" width="8" style="13" bestFit="1" customWidth="1"/>
    <col min="7426" max="7426" width="4.453125" style="13" bestFit="1" customWidth="1"/>
    <col min="7427" max="7427" width="12.1796875" style="13" customWidth="1"/>
    <col min="7428" max="7428" width="7" style="13" bestFit="1" customWidth="1"/>
    <col min="7429" max="7429" width="10" style="13" bestFit="1" customWidth="1"/>
    <col min="7430" max="7430" width="6.453125" style="13" bestFit="1" customWidth="1"/>
    <col min="7431" max="7431" width="8" style="13" bestFit="1" customWidth="1"/>
    <col min="7432" max="7432" width="12" style="13" customWidth="1"/>
    <col min="7433" max="7434" width="10" style="13" bestFit="1" customWidth="1"/>
    <col min="7435" max="7436" width="10" style="13" customWidth="1"/>
    <col min="7437" max="7437" width="8.81640625" style="13"/>
    <col min="7438" max="7438" width="12.1796875" style="13" customWidth="1"/>
    <col min="7439" max="7676" width="8.81640625" style="13"/>
    <col min="7677" max="7677" width="0.81640625" style="13" customWidth="1"/>
    <col min="7678" max="7678" width="39.81640625" style="13" customWidth="1"/>
    <col min="7679" max="7680" width="7.1796875" style="13" bestFit="1" customWidth="1"/>
    <col min="7681" max="7681" width="8" style="13" bestFit="1" customWidth="1"/>
    <col min="7682" max="7682" width="4.453125" style="13" bestFit="1" customWidth="1"/>
    <col min="7683" max="7683" width="12.1796875" style="13" customWidth="1"/>
    <col min="7684" max="7684" width="7" style="13" bestFit="1" customWidth="1"/>
    <col min="7685" max="7685" width="10" style="13" bestFit="1" customWidth="1"/>
    <col min="7686" max="7686" width="6.453125" style="13" bestFit="1" customWidth="1"/>
    <col min="7687" max="7687" width="8" style="13" bestFit="1" customWidth="1"/>
    <col min="7688" max="7688" width="12" style="13" customWidth="1"/>
    <col min="7689" max="7690" width="10" style="13" bestFit="1" customWidth="1"/>
    <col min="7691" max="7692" width="10" style="13" customWidth="1"/>
    <col min="7693" max="7693" width="8.81640625" style="13"/>
    <col min="7694" max="7694" width="12.1796875" style="13" customWidth="1"/>
    <col min="7695" max="7932" width="8.81640625" style="13"/>
    <col min="7933" max="7933" width="0.81640625" style="13" customWidth="1"/>
    <col min="7934" max="7934" width="39.81640625" style="13" customWidth="1"/>
    <col min="7935" max="7936" width="7.1796875" style="13" bestFit="1" customWidth="1"/>
    <col min="7937" max="7937" width="8" style="13" bestFit="1" customWidth="1"/>
    <col min="7938" max="7938" width="4.453125" style="13" bestFit="1" customWidth="1"/>
    <col min="7939" max="7939" width="12.1796875" style="13" customWidth="1"/>
    <col min="7940" max="7940" width="7" style="13" bestFit="1" customWidth="1"/>
    <col min="7941" max="7941" width="10" style="13" bestFit="1" customWidth="1"/>
    <col min="7942" max="7942" width="6.453125" style="13" bestFit="1" customWidth="1"/>
    <col min="7943" max="7943" width="8" style="13" bestFit="1" customWidth="1"/>
    <col min="7944" max="7944" width="12" style="13" customWidth="1"/>
    <col min="7945" max="7946" width="10" style="13" bestFit="1" customWidth="1"/>
    <col min="7947" max="7948" width="10" style="13" customWidth="1"/>
    <col min="7949" max="7949" width="8.81640625" style="13"/>
    <col min="7950" max="7950" width="12.1796875" style="13" customWidth="1"/>
    <col min="7951" max="8188" width="8.81640625" style="13"/>
    <col min="8189" max="8189" width="0.81640625" style="13" customWidth="1"/>
    <col min="8190" max="8190" width="39.81640625" style="13" customWidth="1"/>
    <col min="8191" max="8192" width="7.1796875" style="13" bestFit="1" customWidth="1"/>
    <col min="8193" max="8193" width="8" style="13" bestFit="1" customWidth="1"/>
    <col min="8194" max="8194" width="4.453125" style="13" bestFit="1" customWidth="1"/>
    <col min="8195" max="8195" width="12.1796875" style="13" customWidth="1"/>
    <col min="8196" max="8196" width="7" style="13" bestFit="1" customWidth="1"/>
    <col min="8197" max="8197" width="10" style="13" bestFit="1" customWidth="1"/>
    <col min="8198" max="8198" width="6.453125" style="13" bestFit="1" customWidth="1"/>
    <col min="8199" max="8199" width="8" style="13" bestFit="1" customWidth="1"/>
    <col min="8200" max="8200" width="12" style="13" customWidth="1"/>
    <col min="8201" max="8202" width="10" style="13" bestFit="1" customWidth="1"/>
    <col min="8203" max="8204" width="10" style="13" customWidth="1"/>
    <col min="8205" max="8205" width="8.81640625" style="13"/>
    <col min="8206" max="8206" width="12.1796875" style="13" customWidth="1"/>
    <col min="8207" max="8444" width="8.81640625" style="13"/>
    <col min="8445" max="8445" width="0.81640625" style="13" customWidth="1"/>
    <col min="8446" max="8446" width="39.81640625" style="13" customWidth="1"/>
    <col min="8447" max="8448" width="7.1796875" style="13" bestFit="1" customWidth="1"/>
    <col min="8449" max="8449" width="8" style="13" bestFit="1" customWidth="1"/>
    <col min="8450" max="8450" width="4.453125" style="13" bestFit="1" customWidth="1"/>
    <col min="8451" max="8451" width="12.1796875" style="13" customWidth="1"/>
    <col min="8452" max="8452" width="7" style="13" bestFit="1" customWidth="1"/>
    <col min="8453" max="8453" width="10" style="13" bestFit="1" customWidth="1"/>
    <col min="8454" max="8454" width="6.453125" style="13" bestFit="1" customWidth="1"/>
    <col min="8455" max="8455" width="8" style="13" bestFit="1" customWidth="1"/>
    <col min="8456" max="8456" width="12" style="13" customWidth="1"/>
    <col min="8457" max="8458" width="10" style="13" bestFit="1" customWidth="1"/>
    <col min="8459" max="8460" width="10" style="13" customWidth="1"/>
    <col min="8461" max="8461" width="8.81640625" style="13"/>
    <col min="8462" max="8462" width="12.1796875" style="13" customWidth="1"/>
    <col min="8463" max="8700" width="8.81640625" style="13"/>
    <col min="8701" max="8701" width="0.81640625" style="13" customWidth="1"/>
    <col min="8702" max="8702" width="39.81640625" style="13" customWidth="1"/>
    <col min="8703" max="8704" width="7.1796875" style="13" bestFit="1" customWidth="1"/>
    <col min="8705" max="8705" width="8" style="13" bestFit="1" customWidth="1"/>
    <col min="8706" max="8706" width="4.453125" style="13" bestFit="1" customWidth="1"/>
    <col min="8707" max="8707" width="12.1796875" style="13" customWidth="1"/>
    <col min="8708" max="8708" width="7" style="13" bestFit="1" customWidth="1"/>
    <col min="8709" max="8709" width="10" style="13" bestFit="1" customWidth="1"/>
    <col min="8710" max="8710" width="6.453125" style="13" bestFit="1" customWidth="1"/>
    <col min="8711" max="8711" width="8" style="13" bestFit="1" customWidth="1"/>
    <col min="8712" max="8712" width="12" style="13" customWidth="1"/>
    <col min="8713" max="8714" width="10" style="13" bestFit="1" customWidth="1"/>
    <col min="8715" max="8716" width="10" style="13" customWidth="1"/>
    <col min="8717" max="8717" width="8.81640625" style="13"/>
    <col min="8718" max="8718" width="12.1796875" style="13" customWidth="1"/>
    <col min="8719" max="8956" width="8.81640625" style="13"/>
    <col min="8957" max="8957" width="0.81640625" style="13" customWidth="1"/>
    <col min="8958" max="8958" width="39.81640625" style="13" customWidth="1"/>
    <col min="8959" max="8960" width="7.1796875" style="13" bestFit="1" customWidth="1"/>
    <col min="8961" max="8961" width="8" style="13" bestFit="1" customWidth="1"/>
    <col min="8962" max="8962" width="4.453125" style="13" bestFit="1" customWidth="1"/>
    <col min="8963" max="8963" width="12.1796875" style="13" customWidth="1"/>
    <col min="8964" max="8964" width="7" style="13" bestFit="1" customWidth="1"/>
    <col min="8965" max="8965" width="10" style="13" bestFit="1" customWidth="1"/>
    <col min="8966" max="8966" width="6.453125" style="13" bestFit="1" customWidth="1"/>
    <col min="8967" max="8967" width="8" style="13" bestFit="1" customWidth="1"/>
    <col min="8968" max="8968" width="12" style="13" customWidth="1"/>
    <col min="8969" max="8970" width="10" style="13" bestFit="1" customWidth="1"/>
    <col min="8971" max="8972" width="10" style="13" customWidth="1"/>
    <col min="8973" max="8973" width="8.81640625" style="13"/>
    <col min="8974" max="8974" width="12.1796875" style="13" customWidth="1"/>
    <col min="8975" max="9212" width="8.81640625" style="13"/>
    <col min="9213" max="9213" width="0.81640625" style="13" customWidth="1"/>
    <col min="9214" max="9214" width="39.81640625" style="13" customWidth="1"/>
    <col min="9215" max="9216" width="7.1796875" style="13" bestFit="1" customWidth="1"/>
    <col min="9217" max="9217" width="8" style="13" bestFit="1" customWidth="1"/>
    <col min="9218" max="9218" width="4.453125" style="13" bestFit="1" customWidth="1"/>
    <col min="9219" max="9219" width="12.1796875" style="13" customWidth="1"/>
    <col min="9220" max="9220" width="7" style="13" bestFit="1" customWidth="1"/>
    <col min="9221" max="9221" width="10" style="13" bestFit="1" customWidth="1"/>
    <col min="9222" max="9222" width="6.453125" style="13" bestFit="1" customWidth="1"/>
    <col min="9223" max="9223" width="8" style="13" bestFit="1" customWidth="1"/>
    <col min="9224" max="9224" width="12" style="13" customWidth="1"/>
    <col min="9225" max="9226" width="10" style="13" bestFit="1" customWidth="1"/>
    <col min="9227" max="9228" width="10" style="13" customWidth="1"/>
    <col min="9229" max="9229" width="8.81640625" style="13"/>
    <col min="9230" max="9230" width="12.1796875" style="13" customWidth="1"/>
    <col min="9231" max="9468" width="8.81640625" style="13"/>
    <col min="9469" max="9469" width="0.81640625" style="13" customWidth="1"/>
    <col min="9470" max="9470" width="39.81640625" style="13" customWidth="1"/>
    <col min="9471" max="9472" width="7.1796875" style="13" bestFit="1" customWidth="1"/>
    <col min="9473" max="9473" width="8" style="13" bestFit="1" customWidth="1"/>
    <col min="9474" max="9474" width="4.453125" style="13" bestFit="1" customWidth="1"/>
    <col min="9475" max="9475" width="12.1796875" style="13" customWidth="1"/>
    <col min="9476" max="9476" width="7" style="13" bestFit="1" customWidth="1"/>
    <col min="9477" max="9477" width="10" style="13" bestFit="1" customWidth="1"/>
    <col min="9478" max="9478" width="6.453125" style="13" bestFit="1" customWidth="1"/>
    <col min="9479" max="9479" width="8" style="13" bestFit="1" customWidth="1"/>
    <col min="9480" max="9480" width="12" style="13" customWidth="1"/>
    <col min="9481" max="9482" width="10" style="13" bestFit="1" customWidth="1"/>
    <col min="9483" max="9484" width="10" style="13" customWidth="1"/>
    <col min="9485" max="9485" width="8.81640625" style="13"/>
    <col min="9486" max="9486" width="12.1796875" style="13" customWidth="1"/>
    <col min="9487" max="9724" width="8.81640625" style="13"/>
    <col min="9725" max="9725" width="0.81640625" style="13" customWidth="1"/>
    <col min="9726" max="9726" width="39.81640625" style="13" customWidth="1"/>
    <col min="9727" max="9728" width="7.1796875" style="13" bestFit="1" customWidth="1"/>
    <col min="9729" max="9729" width="8" style="13" bestFit="1" customWidth="1"/>
    <col min="9730" max="9730" width="4.453125" style="13" bestFit="1" customWidth="1"/>
    <col min="9731" max="9731" width="12.1796875" style="13" customWidth="1"/>
    <col min="9732" max="9732" width="7" style="13" bestFit="1" customWidth="1"/>
    <col min="9733" max="9733" width="10" style="13" bestFit="1" customWidth="1"/>
    <col min="9734" max="9734" width="6.453125" style="13" bestFit="1" customWidth="1"/>
    <col min="9735" max="9735" width="8" style="13" bestFit="1" customWidth="1"/>
    <col min="9736" max="9736" width="12" style="13" customWidth="1"/>
    <col min="9737" max="9738" width="10" style="13" bestFit="1" customWidth="1"/>
    <col min="9739" max="9740" width="10" style="13" customWidth="1"/>
    <col min="9741" max="9741" width="8.81640625" style="13"/>
    <col min="9742" max="9742" width="12.1796875" style="13" customWidth="1"/>
    <col min="9743" max="9980" width="8.81640625" style="13"/>
    <col min="9981" max="9981" width="0.81640625" style="13" customWidth="1"/>
    <col min="9982" max="9982" width="39.81640625" style="13" customWidth="1"/>
    <col min="9983" max="9984" width="7.1796875" style="13" bestFit="1" customWidth="1"/>
    <col min="9985" max="9985" width="8" style="13" bestFit="1" customWidth="1"/>
    <col min="9986" max="9986" width="4.453125" style="13" bestFit="1" customWidth="1"/>
    <col min="9987" max="9987" width="12.1796875" style="13" customWidth="1"/>
    <col min="9988" max="9988" width="7" style="13" bestFit="1" customWidth="1"/>
    <col min="9989" max="9989" width="10" style="13" bestFit="1" customWidth="1"/>
    <col min="9990" max="9990" width="6.453125" style="13" bestFit="1" customWidth="1"/>
    <col min="9991" max="9991" width="8" style="13" bestFit="1" customWidth="1"/>
    <col min="9992" max="9992" width="12" style="13" customWidth="1"/>
    <col min="9993" max="9994" width="10" style="13" bestFit="1" customWidth="1"/>
    <col min="9995" max="9996" width="10" style="13" customWidth="1"/>
    <col min="9997" max="9997" width="8.81640625" style="13"/>
    <col min="9998" max="9998" width="12.1796875" style="13" customWidth="1"/>
    <col min="9999" max="10236" width="8.81640625" style="13"/>
    <col min="10237" max="10237" width="0.81640625" style="13" customWidth="1"/>
    <col min="10238" max="10238" width="39.81640625" style="13" customWidth="1"/>
    <col min="10239" max="10240" width="7.1796875" style="13" bestFit="1" customWidth="1"/>
    <col min="10241" max="10241" width="8" style="13" bestFit="1" customWidth="1"/>
    <col min="10242" max="10242" width="4.453125" style="13" bestFit="1" customWidth="1"/>
    <col min="10243" max="10243" width="12.1796875" style="13" customWidth="1"/>
    <col min="10244" max="10244" width="7" style="13" bestFit="1" customWidth="1"/>
    <col min="10245" max="10245" width="10" style="13" bestFit="1" customWidth="1"/>
    <col min="10246" max="10246" width="6.453125" style="13" bestFit="1" customWidth="1"/>
    <col min="10247" max="10247" width="8" style="13" bestFit="1" customWidth="1"/>
    <col min="10248" max="10248" width="12" style="13" customWidth="1"/>
    <col min="10249" max="10250" width="10" style="13" bestFit="1" customWidth="1"/>
    <col min="10251" max="10252" width="10" style="13" customWidth="1"/>
    <col min="10253" max="10253" width="8.81640625" style="13"/>
    <col min="10254" max="10254" width="12.1796875" style="13" customWidth="1"/>
    <col min="10255" max="10492" width="8.81640625" style="13"/>
    <col min="10493" max="10493" width="0.81640625" style="13" customWidth="1"/>
    <col min="10494" max="10494" width="39.81640625" style="13" customWidth="1"/>
    <col min="10495" max="10496" width="7.1796875" style="13" bestFit="1" customWidth="1"/>
    <col min="10497" max="10497" width="8" style="13" bestFit="1" customWidth="1"/>
    <col min="10498" max="10498" width="4.453125" style="13" bestFit="1" customWidth="1"/>
    <col min="10499" max="10499" width="12.1796875" style="13" customWidth="1"/>
    <col min="10500" max="10500" width="7" style="13" bestFit="1" customWidth="1"/>
    <col min="10501" max="10501" width="10" style="13" bestFit="1" customWidth="1"/>
    <col min="10502" max="10502" width="6.453125" style="13" bestFit="1" customWidth="1"/>
    <col min="10503" max="10503" width="8" style="13" bestFit="1" customWidth="1"/>
    <col min="10504" max="10504" width="12" style="13" customWidth="1"/>
    <col min="10505" max="10506" width="10" style="13" bestFit="1" customWidth="1"/>
    <col min="10507" max="10508" width="10" style="13" customWidth="1"/>
    <col min="10509" max="10509" width="8.81640625" style="13"/>
    <col min="10510" max="10510" width="12.1796875" style="13" customWidth="1"/>
    <col min="10511" max="10748" width="8.81640625" style="13"/>
    <col min="10749" max="10749" width="0.81640625" style="13" customWidth="1"/>
    <col min="10750" max="10750" width="39.81640625" style="13" customWidth="1"/>
    <col min="10751" max="10752" width="7.1796875" style="13" bestFit="1" customWidth="1"/>
    <col min="10753" max="10753" width="8" style="13" bestFit="1" customWidth="1"/>
    <col min="10754" max="10754" width="4.453125" style="13" bestFit="1" customWidth="1"/>
    <col min="10755" max="10755" width="12.1796875" style="13" customWidth="1"/>
    <col min="10756" max="10756" width="7" style="13" bestFit="1" customWidth="1"/>
    <col min="10757" max="10757" width="10" style="13" bestFit="1" customWidth="1"/>
    <col min="10758" max="10758" width="6.453125" style="13" bestFit="1" customWidth="1"/>
    <col min="10759" max="10759" width="8" style="13" bestFit="1" customWidth="1"/>
    <col min="10760" max="10760" width="12" style="13" customWidth="1"/>
    <col min="10761" max="10762" width="10" style="13" bestFit="1" customWidth="1"/>
    <col min="10763" max="10764" width="10" style="13" customWidth="1"/>
    <col min="10765" max="10765" width="8.81640625" style="13"/>
    <col min="10766" max="10766" width="12.1796875" style="13" customWidth="1"/>
    <col min="10767" max="11004" width="8.81640625" style="13"/>
    <col min="11005" max="11005" width="0.81640625" style="13" customWidth="1"/>
    <col min="11006" max="11006" width="39.81640625" style="13" customWidth="1"/>
    <col min="11007" max="11008" width="7.1796875" style="13" bestFit="1" customWidth="1"/>
    <col min="11009" max="11009" width="8" style="13" bestFit="1" customWidth="1"/>
    <col min="11010" max="11010" width="4.453125" style="13" bestFit="1" customWidth="1"/>
    <col min="11011" max="11011" width="12.1796875" style="13" customWidth="1"/>
    <col min="11012" max="11012" width="7" style="13" bestFit="1" customWidth="1"/>
    <col min="11013" max="11013" width="10" style="13" bestFit="1" customWidth="1"/>
    <col min="11014" max="11014" width="6.453125" style="13" bestFit="1" customWidth="1"/>
    <col min="11015" max="11015" width="8" style="13" bestFit="1" customWidth="1"/>
    <col min="11016" max="11016" width="12" style="13" customWidth="1"/>
    <col min="11017" max="11018" width="10" style="13" bestFit="1" customWidth="1"/>
    <col min="11019" max="11020" width="10" style="13" customWidth="1"/>
    <col min="11021" max="11021" width="8.81640625" style="13"/>
    <col min="11022" max="11022" width="12.1796875" style="13" customWidth="1"/>
    <col min="11023" max="11260" width="8.81640625" style="13"/>
    <col min="11261" max="11261" width="0.81640625" style="13" customWidth="1"/>
    <col min="11262" max="11262" width="39.81640625" style="13" customWidth="1"/>
    <col min="11263" max="11264" width="7.1796875" style="13" bestFit="1" customWidth="1"/>
    <col min="11265" max="11265" width="8" style="13" bestFit="1" customWidth="1"/>
    <col min="11266" max="11266" width="4.453125" style="13" bestFit="1" customWidth="1"/>
    <col min="11267" max="11267" width="12.1796875" style="13" customWidth="1"/>
    <col min="11268" max="11268" width="7" style="13" bestFit="1" customWidth="1"/>
    <col min="11269" max="11269" width="10" style="13" bestFit="1" customWidth="1"/>
    <col min="11270" max="11270" width="6.453125" style="13" bestFit="1" customWidth="1"/>
    <col min="11271" max="11271" width="8" style="13" bestFit="1" customWidth="1"/>
    <col min="11272" max="11272" width="12" style="13" customWidth="1"/>
    <col min="11273" max="11274" width="10" style="13" bestFit="1" customWidth="1"/>
    <col min="11275" max="11276" width="10" style="13" customWidth="1"/>
    <col min="11277" max="11277" width="8.81640625" style="13"/>
    <col min="11278" max="11278" width="12.1796875" style="13" customWidth="1"/>
    <col min="11279" max="11516" width="8.81640625" style="13"/>
    <col min="11517" max="11517" width="0.81640625" style="13" customWidth="1"/>
    <col min="11518" max="11518" width="39.81640625" style="13" customWidth="1"/>
    <col min="11519" max="11520" width="7.1796875" style="13" bestFit="1" customWidth="1"/>
    <col min="11521" max="11521" width="8" style="13" bestFit="1" customWidth="1"/>
    <col min="11522" max="11522" width="4.453125" style="13" bestFit="1" customWidth="1"/>
    <col min="11523" max="11523" width="12.1796875" style="13" customWidth="1"/>
    <col min="11524" max="11524" width="7" style="13" bestFit="1" customWidth="1"/>
    <col min="11525" max="11525" width="10" style="13" bestFit="1" customWidth="1"/>
    <col min="11526" max="11526" width="6.453125" style="13" bestFit="1" customWidth="1"/>
    <col min="11527" max="11527" width="8" style="13" bestFit="1" customWidth="1"/>
    <col min="11528" max="11528" width="12" style="13" customWidth="1"/>
    <col min="11529" max="11530" width="10" style="13" bestFit="1" customWidth="1"/>
    <col min="11531" max="11532" width="10" style="13" customWidth="1"/>
    <col min="11533" max="11533" width="8.81640625" style="13"/>
    <col min="11534" max="11534" width="12.1796875" style="13" customWidth="1"/>
    <col min="11535" max="11772" width="8.81640625" style="13"/>
    <col min="11773" max="11773" width="0.81640625" style="13" customWidth="1"/>
    <col min="11774" max="11774" width="39.81640625" style="13" customWidth="1"/>
    <col min="11775" max="11776" width="7.1796875" style="13" bestFit="1" customWidth="1"/>
    <col min="11777" max="11777" width="8" style="13" bestFit="1" customWidth="1"/>
    <col min="11778" max="11778" width="4.453125" style="13" bestFit="1" customWidth="1"/>
    <col min="11779" max="11779" width="12.1796875" style="13" customWidth="1"/>
    <col min="11780" max="11780" width="7" style="13" bestFit="1" customWidth="1"/>
    <col min="11781" max="11781" width="10" style="13" bestFit="1" customWidth="1"/>
    <col min="11782" max="11782" width="6.453125" style="13" bestFit="1" customWidth="1"/>
    <col min="11783" max="11783" width="8" style="13" bestFit="1" customWidth="1"/>
    <col min="11784" max="11784" width="12" style="13" customWidth="1"/>
    <col min="11785" max="11786" width="10" style="13" bestFit="1" customWidth="1"/>
    <col min="11787" max="11788" width="10" style="13" customWidth="1"/>
    <col min="11789" max="11789" width="8.81640625" style="13"/>
    <col min="11790" max="11790" width="12.1796875" style="13" customWidth="1"/>
    <col min="11791" max="12028" width="8.81640625" style="13"/>
    <col min="12029" max="12029" width="0.81640625" style="13" customWidth="1"/>
    <col min="12030" max="12030" width="39.81640625" style="13" customWidth="1"/>
    <col min="12031" max="12032" width="7.1796875" style="13" bestFit="1" customWidth="1"/>
    <col min="12033" max="12033" width="8" style="13" bestFit="1" customWidth="1"/>
    <col min="12034" max="12034" width="4.453125" style="13" bestFit="1" customWidth="1"/>
    <col min="12035" max="12035" width="12.1796875" style="13" customWidth="1"/>
    <col min="12036" max="12036" width="7" style="13" bestFit="1" customWidth="1"/>
    <col min="12037" max="12037" width="10" style="13" bestFit="1" customWidth="1"/>
    <col min="12038" max="12038" width="6.453125" style="13" bestFit="1" customWidth="1"/>
    <col min="12039" max="12039" width="8" style="13" bestFit="1" customWidth="1"/>
    <col min="12040" max="12040" width="12" style="13" customWidth="1"/>
    <col min="12041" max="12042" width="10" style="13" bestFit="1" customWidth="1"/>
    <col min="12043" max="12044" width="10" style="13" customWidth="1"/>
    <col min="12045" max="12045" width="8.81640625" style="13"/>
    <col min="12046" max="12046" width="12.1796875" style="13" customWidth="1"/>
    <col min="12047" max="12284" width="8.81640625" style="13"/>
    <col min="12285" max="12285" width="0.81640625" style="13" customWidth="1"/>
    <col min="12286" max="12286" width="39.81640625" style="13" customWidth="1"/>
    <col min="12287" max="12288" width="7.1796875" style="13" bestFit="1" customWidth="1"/>
    <col min="12289" max="12289" width="8" style="13" bestFit="1" customWidth="1"/>
    <col min="12290" max="12290" width="4.453125" style="13" bestFit="1" customWidth="1"/>
    <col min="12291" max="12291" width="12.1796875" style="13" customWidth="1"/>
    <col min="12292" max="12292" width="7" style="13" bestFit="1" customWidth="1"/>
    <col min="12293" max="12293" width="10" style="13" bestFit="1" customWidth="1"/>
    <col min="12294" max="12294" width="6.453125" style="13" bestFit="1" customWidth="1"/>
    <col min="12295" max="12295" width="8" style="13" bestFit="1" customWidth="1"/>
    <col min="12296" max="12296" width="12" style="13" customWidth="1"/>
    <col min="12297" max="12298" width="10" style="13" bestFit="1" customWidth="1"/>
    <col min="12299" max="12300" width="10" style="13" customWidth="1"/>
    <col min="12301" max="12301" width="8.81640625" style="13"/>
    <col min="12302" max="12302" width="12.1796875" style="13" customWidth="1"/>
    <col min="12303" max="12540" width="8.81640625" style="13"/>
    <col min="12541" max="12541" width="0.81640625" style="13" customWidth="1"/>
    <col min="12542" max="12542" width="39.81640625" style="13" customWidth="1"/>
    <col min="12543" max="12544" width="7.1796875" style="13" bestFit="1" customWidth="1"/>
    <col min="12545" max="12545" width="8" style="13" bestFit="1" customWidth="1"/>
    <col min="12546" max="12546" width="4.453125" style="13" bestFit="1" customWidth="1"/>
    <col min="12547" max="12547" width="12.1796875" style="13" customWidth="1"/>
    <col min="12548" max="12548" width="7" style="13" bestFit="1" customWidth="1"/>
    <col min="12549" max="12549" width="10" style="13" bestFit="1" customWidth="1"/>
    <col min="12550" max="12550" width="6.453125" style="13" bestFit="1" customWidth="1"/>
    <col min="12551" max="12551" width="8" style="13" bestFit="1" customWidth="1"/>
    <col min="12552" max="12552" width="12" style="13" customWidth="1"/>
    <col min="12553" max="12554" width="10" style="13" bestFit="1" customWidth="1"/>
    <col min="12555" max="12556" width="10" style="13" customWidth="1"/>
    <col min="12557" max="12557" width="8.81640625" style="13"/>
    <col min="12558" max="12558" width="12.1796875" style="13" customWidth="1"/>
    <col min="12559" max="12796" width="8.81640625" style="13"/>
    <col min="12797" max="12797" width="0.81640625" style="13" customWidth="1"/>
    <col min="12798" max="12798" width="39.81640625" style="13" customWidth="1"/>
    <col min="12799" max="12800" width="7.1796875" style="13" bestFit="1" customWidth="1"/>
    <col min="12801" max="12801" width="8" style="13" bestFit="1" customWidth="1"/>
    <col min="12802" max="12802" width="4.453125" style="13" bestFit="1" customWidth="1"/>
    <col min="12803" max="12803" width="12.1796875" style="13" customWidth="1"/>
    <col min="12804" max="12804" width="7" style="13" bestFit="1" customWidth="1"/>
    <col min="12805" max="12805" width="10" style="13" bestFit="1" customWidth="1"/>
    <col min="12806" max="12806" width="6.453125" style="13" bestFit="1" customWidth="1"/>
    <col min="12807" max="12807" width="8" style="13" bestFit="1" customWidth="1"/>
    <col min="12808" max="12808" width="12" style="13" customWidth="1"/>
    <col min="12809" max="12810" width="10" style="13" bestFit="1" customWidth="1"/>
    <col min="12811" max="12812" width="10" style="13" customWidth="1"/>
    <col min="12813" max="12813" width="8.81640625" style="13"/>
    <col min="12814" max="12814" width="12.1796875" style="13" customWidth="1"/>
    <col min="12815" max="13052" width="8.81640625" style="13"/>
    <col min="13053" max="13053" width="0.81640625" style="13" customWidth="1"/>
    <col min="13054" max="13054" width="39.81640625" style="13" customWidth="1"/>
    <col min="13055" max="13056" width="7.1796875" style="13" bestFit="1" customWidth="1"/>
    <col min="13057" max="13057" width="8" style="13" bestFit="1" customWidth="1"/>
    <col min="13058" max="13058" width="4.453125" style="13" bestFit="1" customWidth="1"/>
    <col min="13059" max="13059" width="12.1796875" style="13" customWidth="1"/>
    <col min="13060" max="13060" width="7" style="13" bestFit="1" customWidth="1"/>
    <col min="13061" max="13061" width="10" style="13" bestFit="1" customWidth="1"/>
    <col min="13062" max="13062" width="6.453125" style="13" bestFit="1" customWidth="1"/>
    <col min="13063" max="13063" width="8" style="13" bestFit="1" customWidth="1"/>
    <col min="13064" max="13064" width="12" style="13" customWidth="1"/>
    <col min="13065" max="13066" width="10" style="13" bestFit="1" customWidth="1"/>
    <col min="13067" max="13068" width="10" style="13" customWidth="1"/>
    <col min="13069" max="13069" width="8.81640625" style="13"/>
    <col min="13070" max="13070" width="12.1796875" style="13" customWidth="1"/>
    <col min="13071" max="13308" width="8.81640625" style="13"/>
    <col min="13309" max="13309" width="0.81640625" style="13" customWidth="1"/>
    <col min="13310" max="13310" width="39.81640625" style="13" customWidth="1"/>
    <col min="13311" max="13312" width="7.1796875" style="13" bestFit="1" customWidth="1"/>
    <col min="13313" max="13313" width="8" style="13" bestFit="1" customWidth="1"/>
    <col min="13314" max="13314" width="4.453125" style="13" bestFit="1" customWidth="1"/>
    <col min="13315" max="13315" width="12.1796875" style="13" customWidth="1"/>
    <col min="13316" max="13316" width="7" style="13" bestFit="1" customWidth="1"/>
    <col min="13317" max="13317" width="10" style="13" bestFit="1" customWidth="1"/>
    <col min="13318" max="13318" width="6.453125" style="13" bestFit="1" customWidth="1"/>
    <col min="13319" max="13319" width="8" style="13" bestFit="1" customWidth="1"/>
    <col min="13320" max="13320" width="12" style="13" customWidth="1"/>
    <col min="13321" max="13322" width="10" style="13" bestFit="1" customWidth="1"/>
    <col min="13323" max="13324" width="10" style="13" customWidth="1"/>
    <col min="13325" max="13325" width="8.81640625" style="13"/>
    <col min="13326" max="13326" width="12.1796875" style="13" customWidth="1"/>
    <col min="13327" max="13564" width="8.81640625" style="13"/>
    <col min="13565" max="13565" width="0.81640625" style="13" customWidth="1"/>
    <col min="13566" max="13566" width="39.81640625" style="13" customWidth="1"/>
    <col min="13567" max="13568" width="7.1796875" style="13" bestFit="1" customWidth="1"/>
    <col min="13569" max="13569" width="8" style="13" bestFit="1" customWidth="1"/>
    <col min="13570" max="13570" width="4.453125" style="13" bestFit="1" customWidth="1"/>
    <col min="13571" max="13571" width="12.1796875" style="13" customWidth="1"/>
    <col min="13572" max="13572" width="7" style="13" bestFit="1" customWidth="1"/>
    <col min="13573" max="13573" width="10" style="13" bestFit="1" customWidth="1"/>
    <col min="13574" max="13574" width="6.453125" style="13" bestFit="1" customWidth="1"/>
    <col min="13575" max="13575" width="8" style="13" bestFit="1" customWidth="1"/>
    <col min="13576" max="13576" width="12" style="13" customWidth="1"/>
    <col min="13577" max="13578" width="10" style="13" bestFit="1" customWidth="1"/>
    <col min="13579" max="13580" width="10" style="13" customWidth="1"/>
    <col min="13581" max="13581" width="8.81640625" style="13"/>
    <col min="13582" max="13582" width="12.1796875" style="13" customWidth="1"/>
    <col min="13583" max="13820" width="8.81640625" style="13"/>
    <col min="13821" max="13821" width="0.81640625" style="13" customWidth="1"/>
    <col min="13822" max="13822" width="39.81640625" style="13" customWidth="1"/>
    <col min="13823" max="13824" width="7.1796875" style="13" bestFit="1" customWidth="1"/>
    <col min="13825" max="13825" width="8" style="13" bestFit="1" customWidth="1"/>
    <col min="13826" max="13826" width="4.453125" style="13" bestFit="1" customWidth="1"/>
    <col min="13827" max="13827" width="12.1796875" style="13" customWidth="1"/>
    <col min="13828" max="13828" width="7" style="13" bestFit="1" customWidth="1"/>
    <col min="13829" max="13829" width="10" style="13" bestFit="1" customWidth="1"/>
    <col min="13830" max="13830" width="6.453125" style="13" bestFit="1" customWidth="1"/>
    <col min="13831" max="13831" width="8" style="13" bestFit="1" customWidth="1"/>
    <col min="13832" max="13832" width="12" style="13" customWidth="1"/>
    <col min="13833" max="13834" width="10" style="13" bestFit="1" customWidth="1"/>
    <col min="13835" max="13836" width="10" style="13" customWidth="1"/>
    <col min="13837" max="13837" width="8.81640625" style="13"/>
    <col min="13838" max="13838" width="12.1796875" style="13" customWidth="1"/>
    <col min="13839" max="14076" width="8.81640625" style="13"/>
    <col min="14077" max="14077" width="0.81640625" style="13" customWidth="1"/>
    <col min="14078" max="14078" width="39.81640625" style="13" customWidth="1"/>
    <col min="14079" max="14080" width="7.1796875" style="13" bestFit="1" customWidth="1"/>
    <col min="14081" max="14081" width="8" style="13" bestFit="1" customWidth="1"/>
    <col min="14082" max="14082" width="4.453125" style="13" bestFit="1" customWidth="1"/>
    <col min="14083" max="14083" width="12.1796875" style="13" customWidth="1"/>
    <col min="14084" max="14084" width="7" style="13" bestFit="1" customWidth="1"/>
    <col min="14085" max="14085" width="10" style="13" bestFit="1" customWidth="1"/>
    <col min="14086" max="14086" width="6.453125" style="13" bestFit="1" customWidth="1"/>
    <col min="14087" max="14087" width="8" style="13" bestFit="1" customWidth="1"/>
    <col min="14088" max="14088" width="12" style="13" customWidth="1"/>
    <col min="14089" max="14090" width="10" style="13" bestFit="1" customWidth="1"/>
    <col min="14091" max="14092" width="10" style="13" customWidth="1"/>
    <col min="14093" max="14093" width="8.81640625" style="13"/>
    <col min="14094" max="14094" width="12.1796875" style="13" customWidth="1"/>
    <col min="14095" max="14332" width="8.81640625" style="13"/>
    <col min="14333" max="14333" width="0.81640625" style="13" customWidth="1"/>
    <col min="14334" max="14334" width="39.81640625" style="13" customWidth="1"/>
    <col min="14335" max="14336" width="7.1796875" style="13" bestFit="1" customWidth="1"/>
    <col min="14337" max="14337" width="8" style="13" bestFit="1" customWidth="1"/>
    <col min="14338" max="14338" width="4.453125" style="13" bestFit="1" customWidth="1"/>
    <col min="14339" max="14339" width="12.1796875" style="13" customWidth="1"/>
    <col min="14340" max="14340" width="7" style="13" bestFit="1" customWidth="1"/>
    <col min="14341" max="14341" width="10" style="13" bestFit="1" customWidth="1"/>
    <col min="14342" max="14342" width="6.453125" style="13" bestFit="1" customWidth="1"/>
    <col min="14343" max="14343" width="8" style="13" bestFit="1" customWidth="1"/>
    <col min="14344" max="14344" width="12" style="13" customWidth="1"/>
    <col min="14345" max="14346" width="10" style="13" bestFit="1" customWidth="1"/>
    <col min="14347" max="14348" width="10" style="13" customWidth="1"/>
    <col min="14349" max="14349" width="8.81640625" style="13"/>
    <col min="14350" max="14350" width="12.1796875" style="13" customWidth="1"/>
    <col min="14351" max="14588" width="8.81640625" style="13"/>
    <col min="14589" max="14589" width="0.81640625" style="13" customWidth="1"/>
    <col min="14590" max="14590" width="39.81640625" style="13" customWidth="1"/>
    <col min="14591" max="14592" width="7.1796875" style="13" bestFit="1" customWidth="1"/>
    <col min="14593" max="14593" width="8" style="13" bestFit="1" customWidth="1"/>
    <col min="14594" max="14594" width="4.453125" style="13" bestFit="1" customWidth="1"/>
    <col min="14595" max="14595" width="12.1796875" style="13" customWidth="1"/>
    <col min="14596" max="14596" width="7" style="13" bestFit="1" customWidth="1"/>
    <col min="14597" max="14597" width="10" style="13" bestFit="1" customWidth="1"/>
    <col min="14598" max="14598" width="6.453125" style="13" bestFit="1" customWidth="1"/>
    <col min="14599" max="14599" width="8" style="13" bestFit="1" customWidth="1"/>
    <col min="14600" max="14600" width="12" style="13" customWidth="1"/>
    <col min="14601" max="14602" width="10" style="13" bestFit="1" customWidth="1"/>
    <col min="14603" max="14604" width="10" style="13" customWidth="1"/>
    <col min="14605" max="14605" width="8.81640625" style="13"/>
    <col min="14606" max="14606" width="12.1796875" style="13" customWidth="1"/>
    <col min="14607" max="14844" width="8.81640625" style="13"/>
    <col min="14845" max="14845" width="0.81640625" style="13" customWidth="1"/>
    <col min="14846" max="14846" width="39.81640625" style="13" customWidth="1"/>
    <col min="14847" max="14848" width="7.1796875" style="13" bestFit="1" customWidth="1"/>
    <col min="14849" max="14849" width="8" style="13" bestFit="1" customWidth="1"/>
    <col min="14850" max="14850" width="4.453125" style="13" bestFit="1" customWidth="1"/>
    <col min="14851" max="14851" width="12.1796875" style="13" customWidth="1"/>
    <col min="14852" max="14852" width="7" style="13" bestFit="1" customWidth="1"/>
    <col min="14853" max="14853" width="10" style="13" bestFit="1" customWidth="1"/>
    <col min="14854" max="14854" width="6.453125" style="13" bestFit="1" customWidth="1"/>
    <col min="14855" max="14855" width="8" style="13" bestFit="1" customWidth="1"/>
    <col min="14856" max="14856" width="12" style="13" customWidth="1"/>
    <col min="14857" max="14858" width="10" style="13" bestFit="1" customWidth="1"/>
    <col min="14859" max="14860" width="10" style="13" customWidth="1"/>
    <col min="14861" max="14861" width="8.81640625" style="13"/>
    <col min="14862" max="14862" width="12.1796875" style="13" customWidth="1"/>
    <col min="14863" max="15100" width="8.81640625" style="13"/>
    <col min="15101" max="15101" width="0.81640625" style="13" customWidth="1"/>
    <col min="15102" max="15102" width="39.81640625" style="13" customWidth="1"/>
    <col min="15103" max="15104" width="7.1796875" style="13" bestFit="1" customWidth="1"/>
    <col min="15105" max="15105" width="8" style="13" bestFit="1" customWidth="1"/>
    <col min="15106" max="15106" width="4.453125" style="13" bestFit="1" customWidth="1"/>
    <col min="15107" max="15107" width="12.1796875" style="13" customWidth="1"/>
    <col min="15108" max="15108" width="7" style="13" bestFit="1" customWidth="1"/>
    <col min="15109" max="15109" width="10" style="13" bestFit="1" customWidth="1"/>
    <col min="15110" max="15110" width="6.453125" style="13" bestFit="1" customWidth="1"/>
    <col min="15111" max="15111" width="8" style="13" bestFit="1" customWidth="1"/>
    <col min="15112" max="15112" width="12" style="13" customWidth="1"/>
    <col min="15113" max="15114" width="10" style="13" bestFit="1" customWidth="1"/>
    <col min="15115" max="15116" width="10" style="13" customWidth="1"/>
    <col min="15117" max="15117" width="8.81640625" style="13"/>
    <col min="15118" max="15118" width="12.1796875" style="13" customWidth="1"/>
    <col min="15119" max="15356" width="8.81640625" style="13"/>
    <col min="15357" max="15357" width="0.81640625" style="13" customWidth="1"/>
    <col min="15358" max="15358" width="39.81640625" style="13" customWidth="1"/>
    <col min="15359" max="15360" width="7.1796875" style="13" bestFit="1" customWidth="1"/>
    <col min="15361" max="15361" width="8" style="13" bestFit="1" customWidth="1"/>
    <col min="15362" max="15362" width="4.453125" style="13" bestFit="1" customWidth="1"/>
    <col min="15363" max="15363" width="12.1796875" style="13" customWidth="1"/>
    <col min="15364" max="15364" width="7" style="13" bestFit="1" customWidth="1"/>
    <col min="15365" max="15365" width="10" style="13" bestFit="1" customWidth="1"/>
    <col min="15366" max="15366" width="6.453125" style="13" bestFit="1" customWidth="1"/>
    <col min="15367" max="15367" width="8" style="13" bestFit="1" customWidth="1"/>
    <col min="15368" max="15368" width="12" style="13" customWidth="1"/>
    <col min="15369" max="15370" width="10" style="13" bestFit="1" customWidth="1"/>
    <col min="15371" max="15372" width="10" style="13" customWidth="1"/>
    <col min="15373" max="15373" width="8.81640625" style="13"/>
    <col min="15374" max="15374" width="12.1796875" style="13" customWidth="1"/>
    <col min="15375" max="15612" width="8.81640625" style="13"/>
    <col min="15613" max="15613" width="0.81640625" style="13" customWidth="1"/>
    <col min="15614" max="15614" width="39.81640625" style="13" customWidth="1"/>
    <col min="15615" max="15616" width="7.1796875" style="13" bestFit="1" customWidth="1"/>
    <col min="15617" max="15617" width="8" style="13" bestFit="1" customWidth="1"/>
    <col min="15618" max="15618" width="4.453125" style="13" bestFit="1" customWidth="1"/>
    <col min="15619" max="15619" width="12.1796875" style="13" customWidth="1"/>
    <col min="15620" max="15620" width="7" style="13" bestFit="1" customWidth="1"/>
    <col min="15621" max="15621" width="10" style="13" bestFit="1" customWidth="1"/>
    <col min="15622" max="15622" width="6.453125" style="13" bestFit="1" customWidth="1"/>
    <col min="15623" max="15623" width="8" style="13" bestFit="1" customWidth="1"/>
    <col min="15624" max="15624" width="12" style="13" customWidth="1"/>
    <col min="15625" max="15626" width="10" style="13" bestFit="1" customWidth="1"/>
    <col min="15627" max="15628" width="10" style="13" customWidth="1"/>
    <col min="15629" max="15629" width="8.81640625" style="13"/>
    <col min="15630" max="15630" width="12.1796875" style="13" customWidth="1"/>
    <col min="15631" max="15868" width="8.81640625" style="13"/>
    <col min="15869" max="15869" width="0.81640625" style="13" customWidth="1"/>
    <col min="15870" max="15870" width="39.81640625" style="13" customWidth="1"/>
    <col min="15871" max="15872" width="7.1796875" style="13" bestFit="1" customWidth="1"/>
    <col min="15873" max="15873" width="8" style="13" bestFit="1" customWidth="1"/>
    <col min="15874" max="15874" width="4.453125" style="13" bestFit="1" customWidth="1"/>
    <col min="15875" max="15875" width="12.1796875" style="13" customWidth="1"/>
    <col min="15876" max="15876" width="7" style="13" bestFit="1" customWidth="1"/>
    <col min="15877" max="15877" width="10" style="13" bestFit="1" customWidth="1"/>
    <col min="15878" max="15878" width="6.453125" style="13" bestFit="1" customWidth="1"/>
    <col min="15879" max="15879" width="8" style="13" bestFit="1" customWidth="1"/>
    <col min="15880" max="15880" width="12" style="13" customWidth="1"/>
    <col min="15881" max="15882" width="10" style="13" bestFit="1" customWidth="1"/>
    <col min="15883" max="15884" width="10" style="13" customWidth="1"/>
    <col min="15885" max="15885" width="8.81640625" style="13"/>
    <col min="15886" max="15886" width="12.1796875" style="13" customWidth="1"/>
    <col min="15887" max="16124" width="8.81640625" style="13"/>
    <col min="16125" max="16125" width="0.81640625" style="13" customWidth="1"/>
    <col min="16126" max="16126" width="39.81640625" style="13" customWidth="1"/>
    <col min="16127" max="16128" width="7.1796875" style="13" bestFit="1" customWidth="1"/>
    <col min="16129" max="16129" width="8" style="13" bestFit="1" customWidth="1"/>
    <col min="16130" max="16130" width="4.453125" style="13" bestFit="1" customWidth="1"/>
    <col min="16131" max="16131" width="12.1796875" style="13" customWidth="1"/>
    <col min="16132" max="16132" width="7" style="13" bestFit="1" customWidth="1"/>
    <col min="16133" max="16133" width="10" style="13" bestFit="1" customWidth="1"/>
    <col min="16134" max="16134" width="6.453125" style="13" bestFit="1" customWidth="1"/>
    <col min="16135" max="16135" width="8" style="13" bestFit="1" customWidth="1"/>
    <col min="16136" max="16136" width="12" style="13" customWidth="1"/>
    <col min="16137" max="16138" width="10" style="13" bestFit="1" customWidth="1"/>
    <col min="16139" max="16140" width="10" style="13" customWidth="1"/>
    <col min="16141" max="16141" width="8.81640625" style="13"/>
    <col min="16142" max="16142" width="12.1796875" style="13" customWidth="1"/>
    <col min="16143" max="16384" width="8.81640625" style="13"/>
  </cols>
  <sheetData>
    <row r="2" spans="3:17" ht="14.25" customHeight="1" x14ac:dyDescent="0.25">
      <c r="C2" s="391" t="s">
        <v>144</v>
      </c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</row>
    <row r="3" spans="3:17" ht="15" customHeight="1" x14ac:dyDescent="0.25">
      <c r="C3" s="391" t="s">
        <v>145</v>
      </c>
      <c r="D3" s="395" t="s">
        <v>146</v>
      </c>
      <c r="E3" s="395"/>
      <c r="F3" s="395" t="s">
        <v>139</v>
      </c>
      <c r="G3" s="395"/>
      <c r="H3" s="391" t="s">
        <v>147</v>
      </c>
      <c r="I3" s="391"/>
      <c r="J3" s="391"/>
      <c r="K3" s="391"/>
      <c r="L3" s="391"/>
      <c r="M3" s="391" t="s">
        <v>148</v>
      </c>
      <c r="N3" s="391"/>
      <c r="O3" s="391"/>
      <c r="P3" s="391"/>
      <c r="Q3" s="391"/>
    </row>
    <row r="4" spans="3:17" ht="40.5" customHeight="1" x14ac:dyDescent="0.25">
      <c r="C4" s="391"/>
      <c r="D4" s="395" t="s">
        <v>149</v>
      </c>
      <c r="E4" s="395" t="s">
        <v>150</v>
      </c>
      <c r="F4" s="395" t="s">
        <v>151</v>
      </c>
      <c r="G4" s="395" t="s">
        <v>152</v>
      </c>
      <c r="H4" s="395" t="s">
        <v>153</v>
      </c>
      <c r="I4" s="395" t="s">
        <v>154</v>
      </c>
      <c r="J4" s="395"/>
      <c r="K4" s="394" t="s">
        <v>155</v>
      </c>
      <c r="L4" s="394"/>
      <c r="M4" s="395" t="s">
        <v>153</v>
      </c>
      <c r="N4" s="395" t="s">
        <v>156</v>
      </c>
      <c r="O4" s="395"/>
      <c r="P4" s="394" t="s">
        <v>155</v>
      </c>
      <c r="Q4" s="394"/>
    </row>
    <row r="5" spans="3:17" ht="27" customHeight="1" x14ac:dyDescent="0.25">
      <c r="C5" s="391"/>
      <c r="D5" s="395"/>
      <c r="E5" s="395"/>
      <c r="F5" s="395"/>
      <c r="G5" s="395"/>
      <c r="H5" s="395"/>
      <c r="I5" s="348" t="s">
        <v>157</v>
      </c>
      <c r="J5" s="348" t="s">
        <v>139</v>
      </c>
      <c r="K5" s="364" t="s">
        <v>157</v>
      </c>
      <c r="L5" s="364" t="s">
        <v>139</v>
      </c>
      <c r="M5" s="395"/>
      <c r="N5" s="348" t="s">
        <v>157</v>
      </c>
      <c r="O5" s="348" t="s">
        <v>139</v>
      </c>
      <c r="P5" s="365" t="s">
        <v>157</v>
      </c>
      <c r="Q5" s="365" t="s">
        <v>139</v>
      </c>
    </row>
    <row r="6" spans="3:17" ht="13" x14ac:dyDescent="0.25">
      <c r="C6" s="30"/>
      <c r="D6" s="348">
        <v>1</v>
      </c>
      <c r="E6" s="348">
        <v>2</v>
      </c>
      <c r="F6" s="348">
        <v>3</v>
      </c>
      <c r="G6" s="348">
        <v>4</v>
      </c>
      <c r="H6" s="348">
        <v>5</v>
      </c>
      <c r="I6" s="348">
        <v>6</v>
      </c>
      <c r="J6" s="348">
        <v>7</v>
      </c>
      <c r="K6" s="365">
        <v>8</v>
      </c>
      <c r="L6" s="365">
        <v>9</v>
      </c>
      <c r="M6" s="348">
        <v>10</v>
      </c>
      <c r="N6" s="348">
        <v>11</v>
      </c>
      <c r="O6" s="348">
        <v>12</v>
      </c>
      <c r="P6" s="365">
        <v>13</v>
      </c>
      <c r="Q6" s="365">
        <v>14</v>
      </c>
    </row>
    <row r="7" spans="3:17" ht="13" x14ac:dyDescent="0.25">
      <c r="C7" s="30" t="s">
        <v>8</v>
      </c>
      <c r="D7" s="391"/>
      <c r="E7" s="391"/>
      <c r="F7" s="391"/>
      <c r="G7" s="391"/>
      <c r="H7" s="391"/>
      <c r="I7" s="391"/>
      <c r="J7" s="391"/>
      <c r="K7" s="391"/>
      <c r="L7" s="391"/>
      <c r="M7" s="391"/>
      <c r="N7" s="391"/>
      <c r="O7" s="391"/>
      <c r="P7" s="391"/>
      <c r="Q7" s="391"/>
    </row>
    <row r="8" spans="3:17" ht="13" x14ac:dyDescent="0.25">
      <c r="C8" s="30" t="s">
        <v>158</v>
      </c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1"/>
      <c r="Q8" s="391"/>
    </row>
    <row r="9" spans="3:17" x14ac:dyDescent="0.25">
      <c r="C9" s="1" t="s">
        <v>101</v>
      </c>
      <c r="D9" s="32">
        <f>'[1]Downloaded Data'!E8</f>
        <v>869</v>
      </c>
      <c r="E9" s="32">
        <f>'[1]Downloaded Data'!F8</f>
        <v>94</v>
      </c>
      <c r="F9" s="3">
        <f>'[1]Downloaded Data'!G8</f>
        <v>3286</v>
      </c>
      <c r="G9" s="3">
        <f>'[1]Downloaded Data'!H8</f>
        <v>0</v>
      </c>
      <c r="H9" s="3">
        <f>'[1]Downloaded Data'!J8</f>
        <v>0</v>
      </c>
      <c r="I9" s="3">
        <f>'[1]Downloaded Data'!L8+'[1]Downloaded Data'!M8</f>
        <v>0</v>
      </c>
      <c r="J9" s="3">
        <f>'[1]Downloaded Data'!P8+'[1]Downloaded Data'!Q8</f>
        <v>0</v>
      </c>
      <c r="K9" s="3">
        <f>('[1]Downloaded Data'!N8+'[1]Downloaded Data'!O8)/100000</f>
        <v>0</v>
      </c>
      <c r="L9" s="3">
        <f>('[1]Downloaded Data'!R8+'[1]Downloaded Data'!S8)/100000</f>
        <v>0</v>
      </c>
      <c r="M9" s="3">
        <f>'[1]Downloaded Data'!T8</f>
        <v>6873972</v>
      </c>
      <c r="N9" s="3">
        <f>'[1]Downloaded Data'!V8+'[1]Downloaded Data'!W8</f>
        <v>5120231</v>
      </c>
      <c r="O9" s="3">
        <f>'[1]Downloaded Data'!Z8+'[1]Downloaded Data'!AA8</f>
        <v>3495728</v>
      </c>
      <c r="P9" s="3">
        <f>('[1]Downloaded Data'!X8+'[1]Downloaded Data'!Y8)/100000</f>
        <v>211306</v>
      </c>
      <c r="Q9" s="3">
        <f>('[1]Downloaded Data'!AB8+'[1]Downloaded Data'!AC8)/100000</f>
        <v>32626.000000000004</v>
      </c>
    </row>
    <row r="10" spans="3:17" x14ac:dyDescent="0.25">
      <c r="C10" s="1" t="s">
        <v>102</v>
      </c>
      <c r="D10" s="32">
        <f>'[1]Downloaded Data'!E9</f>
        <v>3027</v>
      </c>
      <c r="E10" s="32">
        <f>'[1]Downloaded Data'!F9</f>
        <v>766</v>
      </c>
      <c r="F10" s="3">
        <f>'[1]Downloaded Data'!G9</f>
        <v>13782</v>
      </c>
      <c r="G10" s="3">
        <f>'[1]Downloaded Data'!H9</f>
        <v>0</v>
      </c>
      <c r="H10" s="3">
        <f>'[1]Downloaded Data'!J9</f>
        <v>303962</v>
      </c>
      <c r="I10" s="3">
        <f>'[1]Downloaded Data'!L9+'[1]Downloaded Data'!M9</f>
        <v>8361</v>
      </c>
      <c r="J10" s="3">
        <f>'[1]Downloaded Data'!P9+'[1]Downloaded Data'!Q9</f>
        <v>535293</v>
      </c>
      <c r="K10" s="3">
        <f>('[1]Downloaded Data'!N9+'[1]Downloaded Data'!O9)/100000</f>
        <v>407.94944369999996</v>
      </c>
      <c r="L10" s="3">
        <f>('[1]Downloaded Data'!R9+'[1]Downloaded Data'!S9)/100000</f>
        <v>12615.9329234</v>
      </c>
      <c r="M10" s="3">
        <f>'[1]Downloaded Data'!T9</f>
        <v>13153572</v>
      </c>
      <c r="N10" s="3">
        <f>'[1]Downloaded Data'!V9+'[1]Downloaded Data'!W9</f>
        <v>10293297</v>
      </c>
      <c r="O10" s="3">
        <f>'[1]Downloaded Data'!Z9+'[1]Downloaded Data'!AA9</f>
        <v>6430611</v>
      </c>
      <c r="P10" s="3">
        <f>('[1]Downloaded Data'!X9+'[1]Downloaded Data'!Y9)/100000</f>
        <v>434436.67574149999</v>
      </c>
      <c r="Q10" s="3">
        <f>('[1]Downloaded Data'!AB9+'[1]Downloaded Data'!AC9)/100000</f>
        <v>84204.2861557</v>
      </c>
    </row>
    <row r="11" spans="3:17" x14ac:dyDescent="0.25">
      <c r="C11" s="1" t="s">
        <v>16</v>
      </c>
      <c r="D11" s="32">
        <f>'[1]Downloaded Data'!E10</f>
        <v>9354</v>
      </c>
      <c r="E11" s="32">
        <f>'[1]Downloaded Data'!F10</f>
        <v>3839</v>
      </c>
      <c r="F11" s="3">
        <f>'[1]Downloaded Data'!G10</f>
        <v>59959</v>
      </c>
      <c r="G11" s="3">
        <f>'[1]Downloaded Data'!H10</f>
        <v>0</v>
      </c>
      <c r="H11" s="3">
        <f>'[1]Downloaded Data'!J10</f>
        <v>467879</v>
      </c>
      <c r="I11" s="3">
        <f>'[1]Downloaded Data'!L10+'[1]Downloaded Data'!M10</f>
        <v>12997</v>
      </c>
      <c r="J11" s="3">
        <f>'[1]Downloaded Data'!P10+'[1]Downloaded Data'!Q10</f>
        <v>979604</v>
      </c>
      <c r="K11" s="3">
        <f>('[1]Downloaded Data'!N10+'[1]Downloaded Data'!O10)/100000</f>
        <v>560.30700000000002</v>
      </c>
      <c r="L11" s="3">
        <f>('[1]Downloaded Data'!R10+'[1]Downloaded Data'!S10)/100000</f>
        <v>21086.459159999999</v>
      </c>
      <c r="M11" s="3">
        <f>'[1]Downloaded Data'!T10</f>
        <v>54044749</v>
      </c>
      <c r="N11" s="3">
        <v>25998678</v>
      </c>
      <c r="O11" s="3">
        <f>'[1]Downloaded Data'!Z10+'[1]Downloaded Data'!AA10</f>
        <v>15701935</v>
      </c>
      <c r="P11" s="3">
        <v>1120781.1547600001</v>
      </c>
      <c r="Q11" s="3">
        <f>('[1]Downloaded Data'!AB10+'[1]Downloaded Data'!AC10)/100000</f>
        <v>194246.65176000001</v>
      </c>
    </row>
    <row r="12" spans="3:17" x14ac:dyDescent="0.25">
      <c r="C12" s="1" t="s">
        <v>35</v>
      </c>
      <c r="D12" s="32">
        <f>'[1]Downloaded Data'!E11</f>
        <v>2413</v>
      </c>
      <c r="E12" s="32">
        <f>'[1]Downloaded Data'!F11</f>
        <v>3337</v>
      </c>
      <c r="F12" s="3">
        <f>'[1]Downloaded Data'!G11</f>
        <v>48361</v>
      </c>
      <c r="G12" s="3">
        <f>'[1]Downloaded Data'!H11</f>
        <v>0</v>
      </c>
      <c r="H12" s="3">
        <f>'[1]Downloaded Data'!J11</f>
        <v>164223</v>
      </c>
      <c r="I12" s="3">
        <f>'[1]Downloaded Data'!L11+'[1]Downloaded Data'!M11</f>
        <v>14079</v>
      </c>
      <c r="J12" s="3">
        <f>'[1]Downloaded Data'!P11+'[1]Downloaded Data'!Q11</f>
        <v>387725</v>
      </c>
      <c r="K12" s="3">
        <f>('[1]Downloaded Data'!N11+'[1]Downloaded Data'!O11)/100000</f>
        <v>831.24942069999997</v>
      </c>
      <c r="L12" s="3">
        <f>('[1]Downloaded Data'!R11+'[1]Downloaded Data'!S11)/100000</f>
        <v>8129.6616363000003</v>
      </c>
      <c r="M12" s="3">
        <f>'[1]Downloaded Data'!T11</f>
        <v>40062795</v>
      </c>
      <c r="N12" s="3">
        <f>'[1]Downloaded Data'!V11+'[1]Downloaded Data'!W11</f>
        <v>17711223</v>
      </c>
      <c r="O12" s="3">
        <f>'[1]Downloaded Data'!Z11+'[1]Downloaded Data'!AA11</f>
        <v>10077058</v>
      </c>
      <c r="P12" s="3">
        <f>('[1]Downloaded Data'!X11+'[1]Downloaded Data'!Y11)/100000</f>
        <v>645229.05110529996</v>
      </c>
      <c r="Q12" s="3">
        <f>('[1]Downloaded Data'!AB11+'[1]Downloaded Data'!AC11)/100000</f>
        <v>105438.7760591</v>
      </c>
    </row>
    <row r="13" spans="3:17" x14ac:dyDescent="0.25">
      <c r="C13" s="1" t="s">
        <v>40</v>
      </c>
      <c r="D13" s="32">
        <f>'[1]Downloaded Data'!E12</f>
        <v>1381</v>
      </c>
      <c r="E13" s="32">
        <f>'[1]Downloaded Data'!F12</f>
        <v>545</v>
      </c>
      <c r="F13" s="3">
        <f>'[1]Downloaded Data'!G12</f>
        <v>2512</v>
      </c>
      <c r="G13" s="3">
        <f>'[1]Downloaded Data'!H12</f>
        <v>0</v>
      </c>
      <c r="H13" s="3">
        <f>'[1]Downloaded Data'!J12</f>
        <v>0</v>
      </c>
      <c r="I13" s="3">
        <f>'[1]Downloaded Data'!L12+'[1]Downloaded Data'!M12</f>
        <v>0</v>
      </c>
      <c r="J13" s="3">
        <f>'[1]Downloaded Data'!P12+'[1]Downloaded Data'!Q12</f>
        <v>0</v>
      </c>
      <c r="K13" s="3">
        <f>('[1]Downloaded Data'!N12+'[1]Downloaded Data'!O12)/100000</f>
        <v>0</v>
      </c>
      <c r="L13" s="3">
        <f>('[1]Downloaded Data'!R12+'[1]Downloaded Data'!S12)/100000</f>
        <v>0</v>
      </c>
      <c r="M13" s="3">
        <f>'[1]Downloaded Data'!T12</f>
        <v>7643666</v>
      </c>
      <c r="N13" s="3">
        <v>6693313</v>
      </c>
      <c r="O13" s="3">
        <f>'[1]Downloaded Data'!Z12+'[1]Downloaded Data'!AA12</f>
        <v>4547972</v>
      </c>
      <c r="P13" s="3">
        <v>255670.00991739999</v>
      </c>
      <c r="Q13" s="3">
        <f>('[1]Downloaded Data'!AB12+'[1]Downloaded Data'!AC12)/100000</f>
        <v>46830.574679999998</v>
      </c>
    </row>
    <row r="14" spans="3:17" x14ac:dyDescent="0.25">
      <c r="C14" s="1" t="s">
        <v>23</v>
      </c>
      <c r="D14" s="32">
        <f>'[1]Downloaded Data'!E13</f>
        <v>4734</v>
      </c>
      <c r="E14" s="32">
        <f>'[1]Downloaded Data'!F13</f>
        <v>4038</v>
      </c>
      <c r="F14" s="3">
        <f>'[1]Downloaded Data'!G13</f>
        <v>24881</v>
      </c>
      <c r="G14" s="3">
        <f>'[1]Downloaded Data'!H13</f>
        <v>0</v>
      </c>
      <c r="H14" s="3">
        <f>'[1]Downloaded Data'!J13</f>
        <v>537292</v>
      </c>
      <c r="I14" s="3">
        <f>'[1]Downloaded Data'!L13+'[1]Downloaded Data'!M13</f>
        <v>51698</v>
      </c>
      <c r="J14" s="3">
        <f>'[1]Downloaded Data'!P13+'[1]Downloaded Data'!Q13</f>
        <v>741506</v>
      </c>
      <c r="K14" s="3">
        <f>('[1]Downloaded Data'!N13+'[1]Downloaded Data'!O13)/100000</f>
        <v>2515.9610158</v>
      </c>
      <c r="L14" s="3">
        <f>('[1]Downloaded Data'!R13+'[1]Downloaded Data'!S13)/100000</f>
        <v>16166.489582599999</v>
      </c>
      <c r="M14" s="3">
        <f>'[1]Downloaded Data'!T13</f>
        <v>24369941</v>
      </c>
      <c r="N14" s="3">
        <f>'[1]Downloaded Data'!V13+'[1]Downloaded Data'!W13</f>
        <v>22983072</v>
      </c>
      <c r="O14" s="3">
        <f>'[1]Downloaded Data'!Z13+'[1]Downloaded Data'!AA13</f>
        <v>12444476</v>
      </c>
      <c r="P14" s="3">
        <f>('[1]Downloaded Data'!X13+'[1]Downloaded Data'!Y13)/100000</f>
        <v>1043515.9317012</v>
      </c>
      <c r="Q14" s="3">
        <f>('[1]Downloaded Data'!AB13+'[1]Downloaded Data'!AC13)/100000</f>
        <v>153336.9003757</v>
      </c>
    </row>
    <row r="15" spans="3:17" x14ac:dyDescent="0.25">
      <c r="C15" s="1" t="s">
        <v>49</v>
      </c>
      <c r="D15" s="32">
        <f>'[1]Downloaded Data'!E14</f>
        <v>2752</v>
      </c>
      <c r="E15" s="32">
        <f>'[1]Downloaded Data'!F14</f>
        <v>890</v>
      </c>
      <c r="F15" s="3">
        <f>'[1]Downloaded Data'!G14</f>
        <v>3635</v>
      </c>
      <c r="G15" s="3">
        <f>'[1]Downloaded Data'!H14</f>
        <v>0</v>
      </c>
      <c r="H15" s="3">
        <f>'[1]Downloaded Data'!J14</f>
        <v>87470</v>
      </c>
      <c r="I15" s="3">
        <f>'[1]Downloaded Data'!L14+'[1]Downloaded Data'!M14</f>
        <v>1183</v>
      </c>
      <c r="J15" s="3">
        <f>'[1]Downloaded Data'!P14+'[1]Downloaded Data'!Q14</f>
        <v>117246</v>
      </c>
      <c r="K15" s="3">
        <f>('[1]Downloaded Data'!N14+'[1]Downloaded Data'!O14)/100000</f>
        <v>55.409299299999994</v>
      </c>
      <c r="L15" s="3">
        <f>('[1]Downloaded Data'!R14+'[1]Downloaded Data'!S14)/100000</f>
        <v>2291.1010451000002</v>
      </c>
      <c r="M15" s="3">
        <f>'[1]Downloaded Data'!T14</f>
        <v>24099971</v>
      </c>
      <c r="N15" s="3">
        <f>'[1]Downloaded Data'!V14+'[1]Downloaded Data'!W14</f>
        <v>10728352</v>
      </c>
      <c r="O15" s="3">
        <f>'[1]Downloaded Data'!Z14+'[1]Downloaded Data'!AA14</f>
        <v>5873986</v>
      </c>
      <c r="P15" s="3">
        <f>('[1]Downloaded Data'!X14+'[1]Downloaded Data'!Y14)/100000</f>
        <v>444490.65012000001</v>
      </c>
      <c r="Q15" s="3">
        <f>('[1]Downloaded Data'!AB14+'[1]Downloaded Data'!AC14)/100000</f>
        <v>74154.716397299999</v>
      </c>
    </row>
    <row r="16" spans="3:17" x14ac:dyDescent="0.25">
      <c r="C16" s="1" t="s">
        <v>100</v>
      </c>
      <c r="D16" s="32">
        <f>'[1]Downloaded Data'!E15</f>
        <v>2267</v>
      </c>
      <c r="E16" s="32">
        <f>'[1]Downloaded Data'!F15</f>
        <v>356</v>
      </c>
      <c r="F16" s="3">
        <f>'[1]Downloaded Data'!G15</f>
        <v>301195</v>
      </c>
      <c r="G16" s="3">
        <f>'[1]Downloaded Data'!H15</f>
        <v>0</v>
      </c>
      <c r="H16" s="3">
        <f>'[1]Downloaded Data'!J15</f>
        <v>114497</v>
      </c>
      <c r="I16" s="3">
        <f>'[1]Downloaded Data'!L15+'[1]Downloaded Data'!M15</f>
        <v>1414</v>
      </c>
      <c r="J16" s="3">
        <f>'[1]Downloaded Data'!P15+'[1]Downloaded Data'!Q15</f>
        <v>132851</v>
      </c>
      <c r="K16" s="3">
        <f>('[1]Downloaded Data'!N15+'[1]Downloaded Data'!O15)/100000</f>
        <v>72.380754800000005</v>
      </c>
      <c r="L16" s="3">
        <f>('[1]Downloaded Data'!R15+'[1]Downloaded Data'!S15)/100000</f>
        <v>3020.9308064999996</v>
      </c>
      <c r="M16" s="3">
        <f>'[1]Downloaded Data'!T15</f>
        <v>8143209</v>
      </c>
      <c r="N16" s="3">
        <f>'[1]Downloaded Data'!V15+'[1]Downloaded Data'!W15</f>
        <v>6212862</v>
      </c>
      <c r="O16" s="3">
        <f>'[1]Downloaded Data'!Z15+'[1]Downloaded Data'!AA15</f>
        <v>3864931</v>
      </c>
      <c r="P16" s="3">
        <f>('[1]Downloaded Data'!X15+'[1]Downloaded Data'!Y15)/100000</f>
        <v>258285.0214655</v>
      </c>
      <c r="Q16" s="3">
        <f>('[1]Downloaded Data'!AB15+'[1]Downloaded Data'!AC15)/100000</f>
        <v>44989.4131671</v>
      </c>
    </row>
    <row r="17" spans="3:17" x14ac:dyDescent="0.25">
      <c r="C17" s="1" t="s">
        <v>31</v>
      </c>
      <c r="D17" s="32">
        <f>'[1]Downloaded Data'!E16</f>
        <v>3359</v>
      </c>
      <c r="E17" s="32">
        <f>'[1]Downloaded Data'!F16</f>
        <v>700</v>
      </c>
      <c r="F17" s="3">
        <f>'[1]Downloaded Data'!G16</f>
        <v>10566</v>
      </c>
      <c r="G17" s="3">
        <f>'[1]Downloaded Data'!H16</f>
        <v>0</v>
      </c>
      <c r="H17" s="3">
        <f>'[1]Downloaded Data'!J16</f>
        <v>103284</v>
      </c>
      <c r="I17" s="3">
        <f>'[1]Downloaded Data'!L16+'[1]Downloaded Data'!M16</f>
        <v>3763</v>
      </c>
      <c r="J17" s="3">
        <f>'[1]Downloaded Data'!P16+'[1]Downloaded Data'!Q16</f>
        <v>155636</v>
      </c>
      <c r="K17" s="3">
        <f>('[1]Downloaded Data'!N16+'[1]Downloaded Data'!O16)/100000</f>
        <v>237.85795999999999</v>
      </c>
      <c r="L17" s="3">
        <f>('[1]Downloaded Data'!R16+'[1]Downloaded Data'!S16)/100000</f>
        <v>3465.1738760000003</v>
      </c>
      <c r="M17" s="3">
        <f>'[1]Downloaded Data'!T16</f>
        <v>14727798</v>
      </c>
      <c r="N17" s="3">
        <f>'[1]Downloaded Data'!V16+'[1]Downloaded Data'!W16</f>
        <v>22292568</v>
      </c>
      <c r="O17" s="3">
        <f>'[1]Downloaded Data'!Z16+'[1]Downloaded Data'!AA16</f>
        <v>7093535</v>
      </c>
      <c r="P17" s="3">
        <f>('[1]Downloaded Data'!X16+'[1]Downloaded Data'!Y16)/100000</f>
        <v>834984.16873999999</v>
      </c>
      <c r="Q17" s="3">
        <f>('[1]Downloaded Data'!AB16+'[1]Downloaded Data'!AC16)/100000</f>
        <v>83354.942931999991</v>
      </c>
    </row>
    <row r="18" spans="3:17" x14ac:dyDescent="0.25">
      <c r="C18" s="1" t="s">
        <v>37</v>
      </c>
      <c r="D18" s="32">
        <f>'[1]Downloaded Data'!E17</f>
        <v>2678</v>
      </c>
      <c r="E18" s="32">
        <f>'[1]Downloaded Data'!F17</f>
        <v>354</v>
      </c>
      <c r="F18" s="3">
        <v>19750</v>
      </c>
      <c r="G18" s="3">
        <f>'[1]Downloaded Data'!H17</f>
        <v>0</v>
      </c>
      <c r="H18" s="3">
        <f>'[1]Downloaded Data'!J17</f>
        <v>60116</v>
      </c>
      <c r="I18" s="3">
        <f>'[1]Downloaded Data'!L17+'[1]Downloaded Data'!M17</f>
        <v>827</v>
      </c>
      <c r="J18" s="3">
        <f>'[1]Downloaded Data'!P17+'[1]Downloaded Data'!Q17</f>
        <v>82296</v>
      </c>
      <c r="K18" s="3">
        <f>('[1]Downloaded Data'!N17+'[1]Downloaded Data'!O17)/100000</f>
        <v>37.526960000000003</v>
      </c>
      <c r="L18" s="3">
        <f>('[1]Downloaded Data'!R17+'[1]Downloaded Data'!S17)/100000</f>
        <v>1421.8188700000001</v>
      </c>
      <c r="M18" s="3">
        <f>'[1]Downloaded Data'!T17</f>
        <v>17924815</v>
      </c>
      <c r="N18" s="3">
        <v>11958822</v>
      </c>
      <c r="O18" s="3">
        <f>'[1]Downloaded Data'!Z17+'[1]Downloaded Data'!AA17</f>
        <v>4878567</v>
      </c>
      <c r="P18" s="3">
        <v>471595.32699999999</v>
      </c>
      <c r="Q18" s="3">
        <f>('[1]Downloaded Data'!AB17+'[1]Downloaded Data'!AC17)/100000</f>
        <v>59386.800139999999</v>
      </c>
    </row>
    <row r="19" spans="3:17" x14ac:dyDescent="0.25">
      <c r="C19" s="1" t="s">
        <v>99</v>
      </c>
      <c r="D19" s="32">
        <f>'[1]Downloaded Data'!E18</f>
        <v>2340</v>
      </c>
      <c r="E19" s="32">
        <f>'[1]Downloaded Data'!F18</f>
        <v>272</v>
      </c>
      <c r="F19" s="3">
        <f>'[1]Downloaded Data'!G18</f>
        <v>10142</v>
      </c>
      <c r="G19" s="3">
        <f>'[1]Downloaded Data'!H18</f>
        <v>0</v>
      </c>
      <c r="H19" s="3">
        <f>'[1]Downloaded Data'!J18</f>
        <v>0</v>
      </c>
      <c r="I19" s="3">
        <f>'[1]Downloaded Data'!L18+'[1]Downloaded Data'!M18</f>
        <v>0</v>
      </c>
      <c r="J19" s="3">
        <f>'[1]Downloaded Data'!P18+'[1]Downloaded Data'!Q18</f>
        <v>0</v>
      </c>
      <c r="K19" s="3">
        <f>('[1]Downloaded Data'!N18+'[1]Downloaded Data'!O18)/100000</f>
        <v>0</v>
      </c>
      <c r="L19" s="3">
        <f>('[1]Downloaded Data'!R18+'[1]Downloaded Data'!S18)/100000</f>
        <v>0</v>
      </c>
      <c r="M19" s="3">
        <f>'[1]Downloaded Data'!T18</f>
        <v>8172952</v>
      </c>
      <c r="N19" s="3">
        <f>'[1]Downloaded Data'!V18+'[1]Downloaded Data'!W18</f>
        <v>4858451</v>
      </c>
      <c r="O19" s="3">
        <f>'[1]Downloaded Data'!Z18+'[1]Downloaded Data'!AA18</f>
        <v>3537318</v>
      </c>
      <c r="P19" s="3">
        <f>('[1]Downloaded Data'!X18+'[1]Downloaded Data'!Y18)/100000</f>
        <v>213592.6942646</v>
      </c>
      <c r="Q19" s="3">
        <f>('[1]Downloaded Data'!AB18+'[1]Downloaded Data'!AC18)/100000</f>
        <v>40287.7363128</v>
      </c>
    </row>
    <row r="20" spans="3:17" x14ac:dyDescent="0.25">
      <c r="C20" s="1" t="s">
        <v>50</v>
      </c>
      <c r="D20" s="32">
        <f>'[1]Downloaded Data'!E19</f>
        <v>1024</v>
      </c>
      <c r="E20" s="32">
        <f>'[1]Downloaded Data'!F19</f>
        <v>30</v>
      </c>
      <c r="F20" s="3">
        <f>'[1]Downloaded Data'!G19</f>
        <v>894</v>
      </c>
      <c r="G20" s="3">
        <f>'[1]Downloaded Data'!H19</f>
        <v>0</v>
      </c>
      <c r="H20" s="3">
        <f>'[1]Downloaded Data'!J19</f>
        <v>0</v>
      </c>
      <c r="I20" s="3">
        <f>'[1]Downloaded Data'!L19+'[1]Downloaded Data'!M19</f>
        <v>0</v>
      </c>
      <c r="J20" s="3">
        <f>'[1]Downloaded Data'!P19+'[1]Downloaded Data'!Q19</f>
        <v>0</v>
      </c>
      <c r="K20" s="3">
        <f>('[1]Downloaded Data'!N19+'[1]Downloaded Data'!O19)/100000</f>
        <v>0</v>
      </c>
      <c r="L20" s="3">
        <f>('[1]Downloaded Data'!R19+'[1]Downloaded Data'!S19)/100000</f>
        <v>0</v>
      </c>
      <c r="M20" s="3">
        <f>'[1]Downloaded Data'!T19</f>
        <v>2755251</v>
      </c>
      <c r="N20" s="3">
        <f>'[1]Downloaded Data'!V19+'[1]Downloaded Data'!W19</f>
        <v>1433112</v>
      </c>
      <c r="O20" s="3">
        <f>'[1]Downloaded Data'!Z19+'[1]Downloaded Data'!AA19</f>
        <v>916743</v>
      </c>
      <c r="P20" s="3">
        <f>('[1]Downloaded Data'!X19+'[1]Downloaded Data'!Y19)/100000</f>
        <v>60426.476999999999</v>
      </c>
      <c r="Q20" s="3">
        <f>('[1]Downloaded Data'!AB19+'[1]Downloaded Data'!AC19)/100000</f>
        <v>11845.398737200001</v>
      </c>
    </row>
    <row r="21" spans="3:17" x14ac:dyDescent="0.25">
      <c r="C21" s="1" t="s">
        <v>27</v>
      </c>
      <c r="D21" s="32">
        <f>'[1]Downloaded Data'!E20</f>
        <v>5430</v>
      </c>
      <c r="E21" s="32">
        <f>'[1]Downloaded Data'!F20</f>
        <v>3738</v>
      </c>
      <c r="F21" s="3">
        <v>80318</v>
      </c>
      <c r="G21" s="3">
        <f>'[1]Downloaded Data'!H20</f>
        <v>0</v>
      </c>
      <c r="H21" s="3">
        <f>'[1]Downloaded Data'!J20</f>
        <v>346663</v>
      </c>
      <c r="I21" s="3">
        <f>'[1]Downloaded Data'!L20+'[1]Downloaded Data'!M20</f>
        <v>3546</v>
      </c>
      <c r="J21" s="3">
        <f>'[1]Downloaded Data'!P20+'[1]Downloaded Data'!Q20</f>
        <v>539446</v>
      </c>
      <c r="K21" s="3">
        <f>('[1]Downloaded Data'!N20+'[1]Downloaded Data'!O20)/100000</f>
        <v>94.369536200000013</v>
      </c>
      <c r="L21" s="3">
        <f>('[1]Downloaded Data'!R20+'[1]Downloaded Data'!S20)/100000</f>
        <v>11169.552930399999</v>
      </c>
      <c r="M21" s="3">
        <f>'[1]Downloaded Data'!T20</f>
        <v>24403555</v>
      </c>
      <c r="N21" s="3">
        <f>'[1]Downloaded Data'!V20+'[1]Downloaded Data'!W20</f>
        <v>21774219</v>
      </c>
      <c r="O21" s="3">
        <f>'[1]Downloaded Data'!Z20+'[1]Downloaded Data'!AA20</f>
        <v>12501815</v>
      </c>
      <c r="P21" s="3">
        <f>('[1]Downloaded Data'!X20+'[1]Downloaded Data'!Y20)/100000</f>
        <v>994975.49348600011</v>
      </c>
      <c r="Q21" s="3">
        <f>('[1]Downloaded Data'!AB20+'[1]Downloaded Data'!AC20)/100000</f>
        <v>175729.04902770001</v>
      </c>
    </row>
    <row r="22" spans="3:17" x14ac:dyDescent="0.25">
      <c r="C22" s="1" t="s">
        <v>98</v>
      </c>
      <c r="D22" s="32">
        <f>'[1]Downloaded Data'!E21</f>
        <v>4172</v>
      </c>
      <c r="E22" s="32">
        <f>'[1]Downloaded Data'!F21</f>
        <v>401</v>
      </c>
      <c r="F22" s="3">
        <f>'[1]Downloaded Data'!G21</f>
        <v>12497</v>
      </c>
      <c r="G22" s="3">
        <f>'[1]Downloaded Data'!H21</f>
        <v>0</v>
      </c>
      <c r="H22" s="3">
        <f>'[1]Downloaded Data'!J21</f>
        <v>46511</v>
      </c>
      <c r="I22" s="3">
        <f>'[1]Downloaded Data'!L21+'[1]Downloaded Data'!M21</f>
        <v>2125</v>
      </c>
      <c r="J22" s="3">
        <f>'[1]Downloaded Data'!P21+'[1]Downloaded Data'!Q21</f>
        <v>158950</v>
      </c>
      <c r="K22" s="3">
        <f>('[1]Downloaded Data'!N21+'[1]Downloaded Data'!O21)/100000</f>
        <v>97.289349999999999</v>
      </c>
      <c r="L22" s="3">
        <f>('[1]Downloaded Data'!R21+'[1]Downloaded Data'!S21)/100000</f>
        <v>2175.2334500000002</v>
      </c>
      <c r="M22" s="3">
        <f>'[1]Downloaded Data'!T21</f>
        <v>9871132</v>
      </c>
      <c r="N22" s="3">
        <f>'[1]Downloaded Data'!V21+'[1]Downloaded Data'!W21</f>
        <v>8002269</v>
      </c>
      <c r="O22" s="3">
        <f>'[1]Downloaded Data'!Z21+'[1]Downloaded Data'!AA21</f>
        <v>4964775</v>
      </c>
      <c r="P22" s="3">
        <f>('[1]Downloaded Data'!X21+'[1]Downloaded Data'!Y21)/100000</f>
        <v>331785.71327000001</v>
      </c>
      <c r="Q22" s="3">
        <f>('[1]Downloaded Data'!AB21+'[1]Downloaded Data'!AC21)/100000</f>
        <v>55204.739889999997</v>
      </c>
    </row>
    <row r="23" spans="3:17" x14ac:dyDescent="0.25">
      <c r="C23" s="1" t="s">
        <v>51</v>
      </c>
      <c r="D23" s="32">
        <f>'[1]Downloaded Data'!E22</f>
        <v>2050</v>
      </c>
      <c r="E23" s="32">
        <f>'[1]Downloaded Data'!F22</f>
        <v>186</v>
      </c>
      <c r="F23" s="3">
        <f>'[1]Downloaded Data'!G22</f>
        <v>8260</v>
      </c>
      <c r="G23" s="3">
        <f>'[1]Downloaded Data'!H22</f>
        <v>0</v>
      </c>
      <c r="H23" s="3">
        <f>'[1]Downloaded Data'!J22</f>
        <v>0</v>
      </c>
      <c r="I23" s="3">
        <f>'[1]Downloaded Data'!L22+'[1]Downloaded Data'!M22</f>
        <v>0</v>
      </c>
      <c r="J23" s="3">
        <f>'[1]Downloaded Data'!P22+'[1]Downloaded Data'!Q22</f>
        <v>0</v>
      </c>
      <c r="K23" s="3">
        <f>('[1]Downloaded Data'!N22+'[1]Downloaded Data'!O22)/100000</f>
        <v>0</v>
      </c>
      <c r="L23" s="3">
        <f>('[1]Downloaded Data'!R22+'[1]Downloaded Data'!S22)/100000</f>
        <v>0</v>
      </c>
      <c r="M23" s="3">
        <f>'[1]Downloaded Data'!T22</f>
        <v>8422524</v>
      </c>
      <c r="N23" s="3">
        <f>'[1]Downloaded Data'!V22+'[1]Downloaded Data'!W22</f>
        <v>5737998</v>
      </c>
      <c r="O23" s="3">
        <f>'[1]Downloaded Data'!Z22+'[1]Downloaded Data'!AA22</f>
        <v>3505914</v>
      </c>
      <c r="P23" s="3">
        <f>('[1]Downloaded Data'!X22+'[1]Downloaded Data'!Y22)/100000</f>
        <v>232191.27176</v>
      </c>
      <c r="Q23" s="3">
        <f>('[1]Downloaded Data'!AB22+'[1]Downloaded Data'!AC22)/100000</f>
        <v>39695.899890000001</v>
      </c>
    </row>
    <row r="24" spans="3:17" x14ac:dyDescent="0.25">
      <c r="C24" s="1" t="s">
        <v>28</v>
      </c>
      <c r="D24" s="32">
        <f>'[1]Downloaded Data'!E23</f>
        <v>3979</v>
      </c>
      <c r="E24" s="32">
        <f>'[1]Downloaded Data'!F23</f>
        <v>2916</v>
      </c>
      <c r="F24" s="3">
        <f>'[1]Downloaded Data'!G23</f>
        <v>55245</v>
      </c>
      <c r="G24" s="3">
        <f>'[1]Downloaded Data'!H23</f>
        <v>0</v>
      </c>
      <c r="H24" s="3">
        <f>'[1]Downloaded Data'!J23</f>
        <v>44214</v>
      </c>
      <c r="I24" s="3">
        <f>'[1]Downloaded Data'!L23+'[1]Downloaded Data'!M23</f>
        <v>2881</v>
      </c>
      <c r="J24" s="3">
        <f>'[1]Downloaded Data'!P23+'[1]Downloaded Data'!Q23</f>
        <v>185217</v>
      </c>
      <c r="K24" s="3">
        <f>('[1]Downloaded Data'!N23+'[1]Downloaded Data'!O23)/100000</f>
        <v>152.29157079999999</v>
      </c>
      <c r="L24" s="3">
        <f>('[1]Downloaded Data'!R23+'[1]Downloaded Data'!S23)/100000</f>
        <v>4235.4869905000005</v>
      </c>
      <c r="M24" s="3">
        <f>'[1]Downloaded Data'!T23</f>
        <v>20378661</v>
      </c>
      <c r="N24" s="3">
        <f>'[1]Downloaded Data'!V23+'[1]Downloaded Data'!W23</f>
        <v>24470877</v>
      </c>
      <c r="O24" s="3">
        <f>'[1]Downloaded Data'!Z23+'[1]Downloaded Data'!AA23</f>
        <v>8973398</v>
      </c>
      <c r="P24" s="3">
        <f>('[1]Downloaded Data'!X23+'[1]Downloaded Data'!Y23)/100000</f>
        <v>286724.35301000002</v>
      </c>
      <c r="Q24" s="3">
        <f>('[1]Downloaded Data'!AB23+'[1]Downloaded Data'!AC23)/100000</f>
        <v>97218.001690999998</v>
      </c>
    </row>
    <row r="25" spans="3:17" x14ac:dyDescent="0.25">
      <c r="C25" s="1" t="s">
        <v>97</v>
      </c>
      <c r="D25" s="32">
        <f>'[1]Downloaded Data'!E24</f>
        <v>1021</v>
      </c>
      <c r="E25" s="32">
        <f>'[1]Downloaded Data'!F24</f>
        <v>996</v>
      </c>
      <c r="F25" s="3">
        <v>7596</v>
      </c>
      <c r="G25" s="3">
        <f>'[1]Downloaded Data'!H24</f>
        <v>0</v>
      </c>
      <c r="H25" s="3">
        <f>'[1]Downloaded Data'!J24</f>
        <v>7643</v>
      </c>
      <c r="I25" s="3">
        <f>'[1]Downloaded Data'!L24+'[1]Downloaded Data'!M24</f>
        <v>215</v>
      </c>
      <c r="J25" s="3">
        <f>'[1]Downloaded Data'!P24+'[1]Downloaded Data'!Q24</f>
        <v>13864</v>
      </c>
      <c r="K25" s="366">
        <f>('[1]Downloaded Data'!N24+'[1]Downloaded Data'!O24)/100000</f>
        <v>9.26</v>
      </c>
      <c r="L25" s="3">
        <f>('[1]Downloaded Data'!R24+'[1]Downloaded Data'!S24)/100000</f>
        <v>248.82473160000001</v>
      </c>
      <c r="M25" s="3">
        <f>'[1]Downloaded Data'!T24</f>
        <v>9311730</v>
      </c>
      <c r="N25" s="3">
        <f>'[1]Downloaded Data'!V24+'[1]Downloaded Data'!W24</f>
        <v>4526005</v>
      </c>
      <c r="O25" s="3">
        <f>'[1]Downloaded Data'!Z24+'[1]Downloaded Data'!AA24</f>
        <v>2363495</v>
      </c>
      <c r="P25" s="3">
        <f>('[1]Downloaded Data'!X24+'[1]Downloaded Data'!Y24)/100000</f>
        <v>213843.41794089999</v>
      </c>
      <c r="Q25" s="3">
        <f>('[1]Downloaded Data'!AB24+'[1]Downloaded Data'!AC24)/100000</f>
        <v>27073.073349999999</v>
      </c>
    </row>
    <row r="26" spans="3:17" x14ac:dyDescent="0.25">
      <c r="C26" s="91" t="s">
        <v>38</v>
      </c>
      <c r="D26" s="32">
        <f>'[1]Downloaded Data'!E25</f>
        <v>2207</v>
      </c>
      <c r="E26" s="32">
        <f>'[1]Downloaded Data'!F25</f>
        <v>1476</v>
      </c>
      <c r="F26" s="3">
        <f>'[1]Downloaded Data'!G25</f>
        <v>34775</v>
      </c>
      <c r="G26" s="3">
        <f>'[1]Downloaded Data'!H25</f>
        <v>0</v>
      </c>
      <c r="H26" s="3">
        <f>'[1]Downloaded Data'!J25</f>
        <v>36372</v>
      </c>
      <c r="I26" s="3">
        <f>'[1]Downloaded Data'!L25+'[1]Downloaded Data'!M25</f>
        <v>612</v>
      </c>
      <c r="J26" s="3">
        <f>'[1]Downloaded Data'!P25+'[1]Downloaded Data'!Q25</f>
        <v>111312</v>
      </c>
      <c r="K26" s="3">
        <f>('[1]Downloaded Data'!N25+'[1]Downloaded Data'!O25)/100000</f>
        <v>35.341999999999999</v>
      </c>
      <c r="L26" s="3">
        <f>('[1]Downloaded Data'!R25+'[1]Downloaded Data'!S25)/100000</f>
        <v>2583.0572980000002</v>
      </c>
      <c r="M26" s="3">
        <f>'[1]Downloaded Data'!T25</f>
        <v>12640911</v>
      </c>
      <c r="N26" s="3">
        <v>7663416</v>
      </c>
      <c r="O26" s="3">
        <f>'[1]Downloaded Data'!Z25+'[1]Downloaded Data'!AA25</f>
        <v>5083174</v>
      </c>
      <c r="P26" s="3">
        <v>358933.97252959997</v>
      </c>
      <c r="Q26" s="3">
        <f>('[1]Downloaded Data'!AB25+'[1]Downloaded Data'!AC25)/100000</f>
        <v>67071.176686399995</v>
      </c>
    </row>
    <row r="27" spans="3:17" x14ac:dyDescent="0.25">
      <c r="C27" s="1" t="s">
        <v>9</v>
      </c>
      <c r="D27" s="32">
        <f>'[1]Downloaded Data'!E26</f>
        <v>25634</v>
      </c>
      <c r="E27" s="32">
        <f>'[1]Downloaded Data'!F26</f>
        <v>32921</v>
      </c>
      <c r="F27" s="3">
        <f>'[1]Downloaded Data'!G26</f>
        <v>672862</v>
      </c>
      <c r="G27" s="3">
        <f>'[1]Downloaded Data'!H26</f>
        <v>0</v>
      </c>
      <c r="H27" s="3">
        <f>'[1]Downloaded Data'!J26</f>
        <v>10547502</v>
      </c>
      <c r="I27" s="3">
        <f>'[1]Downloaded Data'!L26+'[1]Downloaded Data'!M26</f>
        <v>125814</v>
      </c>
      <c r="J27" s="3">
        <f>'[1]Downloaded Data'!P26+'[1]Downloaded Data'!Q26</f>
        <v>31230912</v>
      </c>
      <c r="K27" s="3">
        <f>('[1]Downloaded Data'!N26+'[1]Downloaded Data'!O26)/100000</f>
        <v>5036.4391299999997</v>
      </c>
      <c r="L27" s="3">
        <f>('[1]Downloaded Data'!R26+'[1]Downloaded Data'!S26)/100000</f>
        <v>953301.73268000002</v>
      </c>
      <c r="M27" s="3">
        <f>'[1]Downloaded Data'!T26</f>
        <v>278133593</v>
      </c>
      <c r="N27" s="3">
        <v>170888905</v>
      </c>
      <c r="O27" s="3">
        <f>'[1]Downloaded Data'!Z26+'[1]Downloaded Data'!AA26</f>
        <v>104990278</v>
      </c>
      <c r="P27" s="3">
        <v>8850193.2202199996</v>
      </c>
      <c r="Q27" s="3">
        <f>('[1]Downloaded Data'!AB26+'[1]Downloaded Data'!AC26)/100000</f>
        <v>1390532.70722</v>
      </c>
    </row>
    <row r="28" spans="3:17" ht="13" x14ac:dyDescent="0.3">
      <c r="C28" s="2" t="s">
        <v>6</v>
      </c>
      <c r="D28" s="392"/>
      <c r="E28" s="392"/>
      <c r="F28" s="392"/>
      <c r="G28" s="392"/>
      <c r="H28" s="392"/>
      <c r="I28" s="392"/>
      <c r="J28" s="392"/>
      <c r="K28" s="392"/>
      <c r="L28" s="392"/>
      <c r="M28" s="392"/>
      <c r="N28" s="392"/>
      <c r="O28" s="392"/>
      <c r="P28" s="392"/>
      <c r="Q28" s="392"/>
    </row>
    <row r="29" spans="3:17" x14ac:dyDescent="0.25">
      <c r="C29" s="1" t="s">
        <v>11</v>
      </c>
      <c r="D29" s="32">
        <f>'[1]Downloaded Data'!E27</f>
        <v>5447</v>
      </c>
      <c r="E29" s="32">
        <f>'[1]Downloaded Data'!F27</f>
        <v>12030</v>
      </c>
      <c r="F29" s="3">
        <f>'[1]Downloaded Data'!G27</f>
        <v>522523</v>
      </c>
      <c r="G29" s="3">
        <f>'[1]Downloaded Data'!H27</f>
        <v>0</v>
      </c>
      <c r="H29" s="3">
        <f>'[1]Downloaded Data'!J27</f>
        <v>6985774</v>
      </c>
      <c r="I29" s="3">
        <f>'[1]Downloaded Data'!L27+'[1]Downloaded Data'!M27</f>
        <v>50464</v>
      </c>
      <c r="J29" s="3">
        <f>'[1]Downloaded Data'!P27+'[1]Downloaded Data'!Q27</f>
        <v>14160907</v>
      </c>
      <c r="K29" s="3">
        <f>('[1]Downloaded Data'!N27+'[1]Downloaded Data'!O27)/100000</f>
        <v>2496.9840600000002</v>
      </c>
      <c r="L29" s="3">
        <f>('[1]Downloaded Data'!R27+'[1]Downloaded Data'!S27)/100000</f>
        <v>496497.43559000001</v>
      </c>
      <c r="M29" s="3">
        <f>'[1]Downloaded Data'!T27</f>
        <v>24487900</v>
      </c>
      <c r="N29" s="3">
        <v>23644098</v>
      </c>
      <c r="O29" s="3">
        <f>'[1]Downloaded Data'!Z27+'[1]Downloaded Data'!AA27</f>
        <v>22566009</v>
      </c>
      <c r="P29" s="3">
        <v>1248804.9652274</v>
      </c>
      <c r="Q29" s="3">
        <f>('[1]Downloaded Data'!AB27+'[1]Downloaded Data'!AC27)/100000</f>
        <v>334339.94477390009</v>
      </c>
    </row>
    <row r="30" spans="3:17" x14ac:dyDescent="0.25">
      <c r="C30" s="1" t="s">
        <v>52</v>
      </c>
      <c r="D30" s="32">
        <v>485</v>
      </c>
      <c r="E30" s="32">
        <v>0</v>
      </c>
      <c r="F30" s="3">
        <v>31629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3634522</v>
      </c>
      <c r="N30" s="3">
        <v>1762792</v>
      </c>
      <c r="O30" s="3">
        <v>1013374</v>
      </c>
      <c r="P30" s="3">
        <v>82832.181949999998</v>
      </c>
      <c r="Q30" s="3">
        <v>15153.915606100001</v>
      </c>
    </row>
    <row r="31" spans="3:17" x14ac:dyDescent="0.25">
      <c r="C31" s="91" t="s">
        <v>33</v>
      </c>
      <c r="D31" s="32">
        <f>'[1]Downloaded Data'!E29</f>
        <v>248</v>
      </c>
      <c r="E31" s="32">
        <f>'[1]Downloaded Data'!F29</f>
        <v>51</v>
      </c>
      <c r="F31" s="3">
        <f>'[1]Downloaded Data'!G29</f>
        <v>0</v>
      </c>
      <c r="G31" s="3">
        <f>'[1]Downloaded Data'!H29</f>
        <v>0</v>
      </c>
      <c r="H31" s="3">
        <f>'[1]Downloaded Data'!J29</f>
        <v>0</v>
      </c>
      <c r="I31" s="3">
        <f>'[1]Downloaded Data'!L29+'[1]Downloaded Data'!M29</f>
        <v>0</v>
      </c>
      <c r="J31" s="3">
        <f>'[1]Downloaded Data'!P29+'[1]Downloaded Data'!Q29</f>
        <v>0</v>
      </c>
      <c r="K31" s="3">
        <f>('[1]Downloaded Data'!N29+'[1]Downloaded Data'!O29)/100000</f>
        <v>0</v>
      </c>
      <c r="L31" s="3">
        <f>('[1]Downloaded Data'!R29+'[1]Downloaded Data'!S29)/100000</f>
        <v>0</v>
      </c>
      <c r="M31" s="3">
        <f>'[1]Downloaded Data'!T29</f>
        <v>694837</v>
      </c>
      <c r="N31" s="3">
        <f>'[1]Downloaded Data'!V29+'[1]Downloaded Data'!W29</f>
        <v>428620</v>
      </c>
      <c r="O31" s="3">
        <f>'[1]Downloaded Data'!Z29+'[1]Downloaded Data'!AA29</f>
        <v>236354</v>
      </c>
      <c r="P31" s="3">
        <f>('[1]Downloaded Data'!X29+'[1]Downloaded Data'!Y29)/100000</f>
        <v>17437.562880000001</v>
      </c>
      <c r="Q31" s="3">
        <f>('[1]Downloaded Data'!AB29+'[1]Downloaded Data'!AC29)/100000</f>
        <v>2899.9588600000002</v>
      </c>
    </row>
    <row r="32" spans="3:17" x14ac:dyDescent="0.25">
      <c r="C32" s="91" t="s">
        <v>41</v>
      </c>
      <c r="D32" s="32">
        <f>'[1]Downloaded Data'!E30</f>
        <v>1110</v>
      </c>
      <c r="E32" s="32">
        <f>'[1]Downloaded Data'!F30</f>
        <v>683</v>
      </c>
      <c r="F32" s="3">
        <f>'[1]Downloaded Data'!G30</f>
        <v>9600</v>
      </c>
      <c r="G32" s="3">
        <f>'[1]Downloaded Data'!H30</f>
        <v>0</v>
      </c>
      <c r="H32" s="3">
        <f>'[1]Downloaded Data'!J30</f>
        <v>6715</v>
      </c>
      <c r="I32" s="3">
        <f>'[1]Downloaded Data'!L30+'[1]Downloaded Data'!M30</f>
        <v>185</v>
      </c>
      <c r="J32" s="3">
        <f>'[1]Downloaded Data'!P30+'[1]Downloaded Data'!Q30</f>
        <v>14445</v>
      </c>
      <c r="K32" s="3">
        <f>('[1]Downloaded Data'!N30+'[1]Downloaded Data'!O30)/100000</f>
        <v>5.5192300000000003</v>
      </c>
      <c r="L32" s="3">
        <f>('[1]Downloaded Data'!R30+'[1]Downloaded Data'!S30)/100000</f>
        <v>388.66602829999999</v>
      </c>
      <c r="M32" s="3">
        <f>'[1]Downloaded Data'!T30</f>
        <v>2027703</v>
      </c>
      <c r="N32" s="3">
        <f>'[1]Downloaded Data'!V30+'[1]Downloaded Data'!W30</f>
        <v>2330169</v>
      </c>
      <c r="O32" s="3">
        <f>'[1]Downloaded Data'!Z30+'[1]Downloaded Data'!AA30</f>
        <v>1471460</v>
      </c>
      <c r="P32" s="3">
        <f>('[1]Downloaded Data'!X30+'[1]Downloaded Data'!Y30)/100000</f>
        <v>106922.494899</v>
      </c>
      <c r="Q32" s="3">
        <f>('[1]Downloaded Data'!AB30+'[1]Downloaded Data'!AC30)/100000</f>
        <v>17661.1195118</v>
      </c>
    </row>
    <row r="33" spans="3:17" x14ac:dyDescent="0.25">
      <c r="C33" s="1" t="s">
        <v>45</v>
      </c>
      <c r="D33" s="32">
        <f>'[1]Downloaded Data'!E31</f>
        <v>299</v>
      </c>
      <c r="E33" s="32">
        <f>'[1]Downloaded Data'!F31</f>
        <v>205</v>
      </c>
      <c r="F33" s="3">
        <f>'[1]Downloaded Data'!G31</f>
        <v>8334</v>
      </c>
      <c r="G33" s="3">
        <f>'[1]Downloaded Data'!H31</f>
        <v>0</v>
      </c>
      <c r="H33" s="3">
        <f>'[1]Downloaded Data'!J31</f>
        <v>26463</v>
      </c>
      <c r="I33" s="3">
        <f>'[1]Downloaded Data'!L31+'[1]Downloaded Data'!M31</f>
        <v>760</v>
      </c>
      <c r="J33" s="3">
        <f>'[1]Downloaded Data'!P31+'[1]Downloaded Data'!Q31</f>
        <v>53047</v>
      </c>
      <c r="K33" s="3">
        <f>('[1]Downloaded Data'!N31+'[1]Downloaded Data'!O31)/100000</f>
        <v>49.245710000000003</v>
      </c>
      <c r="L33" s="3">
        <f>('[1]Downloaded Data'!R31+'[1]Downloaded Data'!S31)/100000</f>
        <v>612.69964000000004</v>
      </c>
      <c r="M33" s="3">
        <f>'[1]Downloaded Data'!T31</f>
        <v>735901</v>
      </c>
      <c r="N33" s="3">
        <f>'[1]Downloaded Data'!V31+'[1]Downloaded Data'!W31</f>
        <v>414987</v>
      </c>
      <c r="O33" s="3">
        <f>'[1]Downloaded Data'!Z31+'[1]Downloaded Data'!AA31</f>
        <v>485965</v>
      </c>
      <c r="P33" s="3">
        <f>('[1]Downloaded Data'!X31+'[1]Downloaded Data'!Y31)/100000</f>
        <v>25219.11289</v>
      </c>
      <c r="Q33" s="3">
        <f>('[1]Downloaded Data'!AB31+'[1]Downloaded Data'!AC31)/100000</f>
        <v>9327.2435399999995</v>
      </c>
    </row>
    <row r="34" spans="3:17" x14ac:dyDescent="0.25">
      <c r="C34" s="1" t="s">
        <v>42</v>
      </c>
      <c r="D34" s="32">
        <f>'[1]Downloaded Data'!E32</f>
        <v>201</v>
      </c>
      <c r="E34" s="32">
        <f>'[1]Downloaded Data'!F32</f>
        <v>53</v>
      </c>
      <c r="F34" s="3">
        <f>'[1]Downloaded Data'!G32</f>
        <v>1363</v>
      </c>
      <c r="G34" s="3">
        <f>'[1]Downloaded Data'!H32</f>
        <v>0</v>
      </c>
      <c r="H34" s="3">
        <f>'[1]Downloaded Data'!J32</f>
        <v>6140</v>
      </c>
      <c r="I34" s="3">
        <f>'[1]Downloaded Data'!L32+'[1]Downloaded Data'!M32</f>
        <v>428</v>
      </c>
      <c r="J34" s="3">
        <f>'[1]Downloaded Data'!P32+'[1]Downloaded Data'!Q32</f>
        <v>19831</v>
      </c>
      <c r="K34" s="3">
        <f>('[1]Downloaded Data'!N32+'[1]Downloaded Data'!O32)/100000</f>
        <v>6.22072</v>
      </c>
      <c r="L34" s="3">
        <f>('[1]Downloaded Data'!R32+'[1]Downloaded Data'!S32)/100000</f>
        <v>351.70390579999997</v>
      </c>
      <c r="M34" s="3">
        <f>'[1]Downloaded Data'!T32</f>
        <v>475756</v>
      </c>
      <c r="N34" s="3">
        <f>'[1]Downloaded Data'!V32+'[1]Downloaded Data'!W32</f>
        <v>474639</v>
      </c>
      <c r="O34" s="3">
        <f>'[1]Downloaded Data'!Z32+'[1]Downloaded Data'!AA32</f>
        <v>254626</v>
      </c>
      <c r="P34" s="3">
        <f>('[1]Downloaded Data'!X32+'[1]Downloaded Data'!Y32)/100000</f>
        <v>16100.8824649</v>
      </c>
      <c r="Q34" s="3">
        <f>('[1]Downloaded Data'!AB32+'[1]Downloaded Data'!AC32)/100000</f>
        <v>3224.9787888999999</v>
      </c>
    </row>
    <row r="35" spans="3:17" x14ac:dyDescent="0.25">
      <c r="C35" s="1" t="s">
        <v>20</v>
      </c>
      <c r="D35" s="32">
        <f>'[1]Downloaded Data'!E33</f>
        <v>1480</v>
      </c>
      <c r="E35" s="32">
        <f>'[1]Downloaded Data'!F33</f>
        <v>457</v>
      </c>
      <c r="F35" s="3">
        <f>'[1]Downloaded Data'!G33</f>
        <v>14308</v>
      </c>
      <c r="G35" s="3">
        <f>'[1]Downloaded Data'!H33</f>
        <v>0</v>
      </c>
      <c r="H35" s="3">
        <f>'[1]Downloaded Data'!J33</f>
        <v>0</v>
      </c>
      <c r="I35" s="3">
        <f>'[1]Downloaded Data'!L33+'[1]Downloaded Data'!M33</f>
        <v>0</v>
      </c>
      <c r="J35" s="3">
        <f>'[1]Downloaded Data'!P33+'[1]Downloaded Data'!Q33</f>
        <v>0</v>
      </c>
      <c r="K35" s="3">
        <f>('[1]Downloaded Data'!N33+'[1]Downloaded Data'!O33)/100000</f>
        <v>0</v>
      </c>
      <c r="L35" s="3">
        <f>('[1]Downloaded Data'!R33+'[1]Downloaded Data'!S33)/100000</f>
        <v>0</v>
      </c>
      <c r="M35" s="3">
        <f>'[1]Downloaded Data'!T33</f>
        <v>7658347</v>
      </c>
      <c r="N35" s="3">
        <v>7211826</v>
      </c>
      <c r="O35" s="3">
        <f>'[1]Downloaded Data'!Z33+'[1]Downloaded Data'!AA33</f>
        <v>5071130</v>
      </c>
      <c r="P35" s="3">
        <v>326825.53411000001</v>
      </c>
      <c r="Q35" s="3">
        <f>('[1]Downloaded Data'!AB33+'[1]Downloaded Data'!AC33)/100000</f>
        <v>64363.755226599998</v>
      </c>
    </row>
    <row r="36" spans="3:17" x14ac:dyDescent="0.25">
      <c r="C36" s="1" t="s">
        <v>7</v>
      </c>
      <c r="D36" s="32">
        <f>'[1]Downloaded Data'!E34</f>
        <v>6268</v>
      </c>
      <c r="E36" s="32">
        <f>'[1]Downloaded Data'!F34</f>
        <v>7793</v>
      </c>
      <c r="F36" s="3">
        <f>'[1]Downloaded Data'!G34</f>
        <v>872912</v>
      </c>
      <c r="G36" s="3">
        <f>'[1]Downloaded Data'!H34</f>
        <v>0</v>
      </c>
      <c r="H36" s="3">
        <f>'[1]Downloaded Data'!J34</f>
        <v>14499647</v>
      </c>
      <c r="I36" s="3">
        <f>'[1]Downloaded Data'!L34+'[1]Downloaded Data'!M34</f>
        <v>181611</v>
      </c>
      <c r="J36" s="3">
        <f>'[1]Downloaded Data'!P34+'[1]Downloaded Data'!Q34</f>
        <v>48248308</v>
      </c>
      <c r="K36" s="3">
        <f>('[1]Downloaded Data'!N34+'[1]Downloaded Data'!O34)/100000</f>
        <v>10864.652109300001</v>
      </c>
      <c r="L36" s="3">
        <f>('[1]Downloaded Data'!R34+'[1]Downloaded Data'!S34)/100000</f>
        <v>1506639.1989225</v>
      </c>
      <c r="M36" s="3">
        <f>'[1]Downloaded Data'!T34</f>
        <v>32113096</v>
      </c>
      <c r="N36" s="3">
        <f>'[1]Downloaded Data'!V34+'[1]Downloaded Data'!W34</f>
        <v>35310508</v>
      </c>
      <c r="O36" s="3">
        <f>'[1]Downloaded Data'!Z34+'[1]Downloaded Data'!AA34</f>
        <v>42026422</v>
      </c>
      <c r="P36" s="3">
        <f>('[1]Downloaded Data'!X34+'[1]Downloaded Data'!Y34)/100000</f>
        <v>1893248.5254240998</v>
      </c>
      <c r="Q36" s="3">
        <f>('[1]Downloaded Data'!AB34+'[1]Downloaded Data'!AC34)/100000</f>
        <v>609800.79312439985</v>
      </c>
    </row>
    <row r="37" spans="3:17" x14ac:dyDescent="0.25">
      <c r="C37" s="1" t="s">
        <v>10</v>
      </c>
      <c r="D37" s="32">
        <f>'[1]Downloaded Data'!E35</f>
        <v>7258</v>
      </c>
      <c r="E37" s="32">
        <f>'[1]Downloaded Data'!F35</f>
        <v>10172</v>
      </c>
      <c r="F37" s="3">
        <f>'[1]Downloaded Data'!G35</f>
        <v>483538</v>
      </c>
      <c r="G37" s="3">
        <f>'[1]Downloaded Data'!H35</f>
        <v>0</v>
      </c>
      <c r="H37" s="3">
        <f>'[1]Downloaded Data'!J35</f>
        <v>9110690</v>
      </c>
      <c r="I37" s="3">
        <f>'[1]Downloaded Data'!L35+'[1]Downloaded Data'!M35</f>
        <v>44389</v>
      </c>
      <c r="J37" s="3">
        <f>'[1]Downloaded Data'!P35+'[1]Downloaded Data'!Q35</f>
        <v>24735885</v>
      </c>
      <c r="K37" s="3">
        <f>('[1]Downloaded Data'!N35+'[1]Downloaded Data'!O35)/100000</f>
        <v>2223.4854999999998</v>
      </c>
      <c r="L37" s="3">
        <f>('[1]Downloaded Data'!R35+'[1]Downloaded Data'!S35)/100000</f>
        <v>669235.19978999998</v>
      </c>
      <c r="M37" s="3">
        <f>'[1]Downloaded Data'!T35</f>
        <v>46088262</v>
      </c>
      <c r="N37" s="3">
        <v>27769999</v>
      </c>
      <c r="O37" s="3">
        <f>'[1]Downloaded Data'!Z35+'[1]Downloaded Data'!AA35</f>
        <v>31898511</v>
      </c>
      <c r="P37" s="3">
        <v>1505184.81862</v>
      </c>
      <c r="Q37" s="3">
        <f>('[1]Downloaded Data'!AB35+'[1]Downloaded Data'!AC35)/100000</f>
        <v>466286.76328999997</v>
      </c>
    </row>
    <row r="38" spans="3:17" x14ac:dyDescent="0.25">
      <c r="C38" s="91" t="s">
        <v>14</v>
      </c>
      <c r="D38" s="32">
        <f>'[1]Downloaded Data'!E36</f>
        <v>336</v>
      </c>
      <c r="E38" s="32">
        <f>'[1]Downloaded Data'!F36</f>
        <v>21</v>
      </c>
      <c r="F38" s="3">
        <f>'[1]Downloaded Data'!G36</f>
        <v>4746</v>
      </c>
      <c r="G38" s="3">
        <f>'[1]Downloaded Data'!H36</f>
        <v>0</v>
      </c>
      <c r="H38" s="3">
        <f>'[1]Downloaded Data'!J36</f>
        <v>0</v>
      </c>
      <c r="I38" s="3">
        <f>'[1]Downloaded Data'!L36+'[1]Downloaded Data'!M36</f>
        <v>0</v>
      </c>
      <c r="J38" s="3">
        <f>'[1]Downloaded Data'!P36+'[1]Downloaded Data'!Q36</f>
        <v>0</v>
      </c>
      <c r="K38" s="3">
        <f>('[1]Downloaded Data'!N36+'[1]Downloaded Data'!O36)/100000</f>
        <v>0</v>
      </c>
      <c r="L38" s="3">
        <f>('[1]Downloaded Data'!R36+'[1]Downloaded Data'!S36)/100000</f>
        <v>0</v>
      </c>
      <c r="M38" s="3">
        <f>'[1]Downloaded Data'!T36</f>
        <v>2043451</v>
      </c>
      <c r="N38" s="3">
        <f>'[1]Downloaded Data'!V36+'[1]Downloaded Data'!W36</f>
        <v>2183807</v>
      </c>
      <c r="O38" s="3">
        <f>'[1]Downloaded Data'!Z36+'[1]Downloaded Data'!AA36</f>
        <v>1543528</v>
      </c>
      <c r="P38" s="3">
        <f>('[1]Downloaded Data'!X36+'[1]Downloaded Data'!Y36)/100000</f>
        <v>74817.284979999997</v>
      </c>
      <c r="Q38" s="3">
        <f>('[1]Downloaded Data'!AB36+'[1]Downloaded Data'!AC36)/100000</f>
        <v>14658.9816997</v>
      </c>
    </row>
    <row r="39" spans="3:17" x14ac:dyDescent="0.25">
      <c r="C39" s="1" t="s">
        <v>15</v>
      </c>
      <c r="D39" s="32">
        <f>'[1]Downloaded Data'!E37</f>
        <v>1255</v>
      </c>
      <c r="E39" s="32">
        <f>'[1]Downloaded Data'!F37</f>
        <v>1505</v>
      </c>
      <c r="F39" s="3">
        <f>'[1]Downloaded Data'!G37</f>
        <v>115793</v>
      </c>
      <c r="G39" s="3">
        <f>'[1]Downloaded Data'!H37</f>
        <v>0</v>
      </c>
      <c r="H39" s="3">
        <f>'[1]Downloaded Data'!J37</f>
        <v>1354206</v>
      </c>
      <c r="I39" s="3">
        <f>'[1]Downloaded Data'!L37+'[1]Downloaded Data'!M37</f>
        <v>16004</v>
      </c>
      <c r="J39" s="3">
        <f>'[1]Downloaded Data'!P37+'[1]Downloaded Data'!Q37</f>
        <v>3197635</v>
      </c>
      <c r="K39" s="3">
        <f>('[1]Downloaded Data'!N37+'[1]Downloaded Data'!O37)/100000</f>
        <v>880.57902999999999</v>
      </c>
      <c r="L39" s="3">
        <f>('[1]Downloaded Data'!R37+'[1]Downloaded Data'!S37)/100000</f>
        <v>211635.98504</v>
      </c>
      <c r="M39" s="3">
        <f>'[1]Downloaded Data'!T37</f>
        <v>5553541</v>
      </c>
      <c r="N39" s="3">
        <f>'[1]Downloaded Data'!V37+'[1]Downloaded Data'!W37</f>
        <v>3696700</v>
      </c>
      <c r="O39" s="3">
        <f>'[1]Downloaded Data'!Z37+'[1]Downloaded Data'!AA37</f>
        <v>2637477</v>
      </c>
      <c r="P39" s="3">
        <f>('[1]Downloaded Data'!X37+'[1]Downloaded Data'!Y37)/100000</f>
        <v>170570.6112589</v>
      </c>
      <c r="Q39" s="3">
        <f>('[1]Downloaded Data'!AB37+'[1]Downloaded Data'!AC37)/100000</f>
        <v>41878.323479999999</v>
      </c>
    </row>
    <row r="40" spans="3:17" x14ac:dyDescent="0.25">
      <c r="C40" s="91" t="s">
        <v>34</v>
      </c>
      <c r="D40" s="32">
        <f>'[1]Downloaded Data'!E38</f>
        <v>590</v>
      </c>
      <c r="E40" s="32">
        <f>'[1]Downloaded Data'!F38</f>
        <v>764</v>
      </c>
      <c r="F40" s="3">
        <f>'[1]Downloaded Data'!G38</f>
        <v>15198</v>
      </c>
      <c r="G40" s="3">
        <f>'[1]Downloaded Data'!H38</f>
        <v>0</v>
      </c>
      <c r="H40" s="3">
        <f>'[1]Downloaded Data'!J38</f>
        <v>138619</v>
      </c>
      <c r="I40" s="3">
        <f>'[1]Downloaded Data'!L38+'[1]Downloaded Data'!M38</f>
        <v>7752</v>
      </c>
      <c r="J40" s="3">
        <f>'[1]Downloaded Data'!P38+'[1]Downloaded Data'!Q38</f>
        <v>241911</v>
      </c>
      <c r="K40" s="3">
        <f>('[1]Downloaded Data'!N38+'[1]Downloaded Data'!O38)/100000</f>
        <v>302.19499999999999</v>
      </c>
      <c r="L40" s="3">
        <f>('[1]Downloaded Data'!R38+'[1]Downloaded Data'!S38)/100000</f>
        <v>8167.7953112000005</v>
      </c>
      <c r="M40" s="3">
        <f>'[1]Downloaded Data'!T38</f>
        <v>4222607</v>
      </c>
      <c r="N40" s="3">
        <f>'[1]Downloaded Data'!V38+'[1]Downloaded Data'!W38</f>
        <v>5439769</v>
      </c>
      <c r="O40" s="3">
        <f>'[1]Downloaded Data'!Z38+'[1]Downloaded Data'!AA38</f>
        <v>1900536</v>
      </c>
      <c r="P40" s="3">
        <f>('[1]Downloaded Data'!X38+'[1]Downloaded Data'!Y38)/100000</f>
        <v>280448.16188000003</v>
      </c>
      <c r="Q40" s="3">
        <f>('[1]Downloaded Data'!AB38+'[1]Downloaded Data'!AC38)/100000</f>
        <v>20438.4720189</v>
      </c>
    </row>
    <row r="41" spans="3:17" x14ac:dyDescent="0.25">
      <c r="C41" s="1" t="s">
        <v>53</v>
      </c>
      <c r="D41" s="32">
        <f>'[1]Downloaded Data'!E39</f>
        <v>348</v>
      </c>
      <c r="E41" s="32">
        <f>'[1]Downloaded Data'!F39</f>
        <v>675</v>
      </c>
      <c r="F41" s="3">
        <f>'[1]Downloaded Data'!G39</f>
        <v>13112</v>
      </c>
      <c r="G41" s="3">
        <f>'[1]Downloaded Data'!H39</f>
        <v>0</v>
      </c>
      <c r="H41" s="3">
        <f>'[1]Downloaded Data'!J39</f>
        <v>0</v>
      </c>
      <c r="I41" s="3">
        <f>'[1]Downloaded Data'!L39+'[1]Downloaded Data'!M39</f>
        <v>0</v>
      </c>
      <c r="J41" s="3">
        <f>'[1]Downloaded Data'!P39+'[1]Downloaded Data'!Q39</f>
        <v>0</v>
      </c>
      <c r="K41" s="3">
        <f>('[1]Downloaded Data'!N39+'[1]Downloaded Data'!O39)/100000</f>
        <v>0</v>
      </c>
      <c r="L41" s="3">
        <f>('[1]Downloaded Data'!R39+'[1]Downloaded Data'!S39)/100000</f>
        <v>0</v>
      </c>
      <c r="M41" s="3">
        <f>'[1]Downloaded Data'!T39</f>
        <v>4688947</v>
      </c>
      <c r="N41" s="3">
        <f>'[1]Downloaded Data'!V39+'[1]Downloaded Data'!W39</f>
        <v>4331125</v>
      </c>
      <c r="O41" s="3">
        <f>'[1]Downloaded Data'!Z39+'[1]Downloaded Data'!AA39</f>
        <v>3005699</v>
      </c>
      <c r="P41" s="3">
        <f>('[1]Downloaded Data'!X39+'[1]Downloaded Data'!Y39)/100000</f>
        <v>172730.65007999999</v>
      </c>
      <c r="Q41" s="3">
        <f>('[1]Downloaded Data'!AB39+'[1]Downloaded Data'!AC39)/100000</f>
        <v>33633.442450000002</v>
      </c>
    </row>
    <row r="42" spans="3:17" x14ac:dyDescent="0.25">
      <c r="C42" s="1" t="s">
        <v>43</v>
      </c>
      <c r="D42" s="32">
        <f>'[1]Downloaded Data'!E40</f>
        <v>744</v>
      </c>
      <c r="E42" s="32">
        <f>'[1]Downloaded Data'!F40</f>
        <v>915</v>
      </c>
      <c r="F42" s="3">
        <f>'[1]Downloaded Data'!G40</f>
        <v>15534</v>
      </c>
      <c r="G42" s="3">
        <f>'[1]Downloaded Data'!H40</f>
        <v>0</v>
      </c>
      <c r="H42" s="3">
        <f>'[1]Downloaded Data'!J40</f>
        <v>2861</v>
      </c>
      <c r="I42" s="3">
        <f>'[1]Downloaded Data'!L40+'[1]Downloaded Data'!M40</f>
        <v>259</v>
      </c>
      <c r="J42" s="3">
        <f>'[1]Downloaded Data'!P40+'[1]Downloaded Data'!Q40</f>
        <v>9701</v>
      </c>
      <c r="K42" s="3">
        <f>('[1]Downloaded Data'!N40+'[1]Downloaded Data'!O40)/100000</f>
        <v>10.25902</v>
      </c>
      <c r="L42" s="3">
        <f>('[1]Downloaded Data'!R40+'[1]Downloaded Data'!S40)/100000</f>
        <v>699.12478999999996</v>
      </c>
      <c r="M42" s="3">
        <f>'[1]Downloaded Data'!T40</f>
        <v>3952670</v>
      </c>
      <c r="N42" s="3">
        <f>'[1]Downloaded Data'!V40+'[1]Downloaded Data'!W40</f>
        <v>4988655</v>
      </c>
      <c r="O42" s="3">
        <f>'[1]Downloaded Data'!Z40+'[1]Downloaded Data'!AA40</f>
        <v>1631617</v>
      </c>
      <c r="P42" s="3">
        <f>('[1]Downloaded Data'!X40+'[1]Downloaded Data'!Y40)/100000</f>
        <v>223895.77527000001</v>
      </c>
      <c r="Q42" s="3">
        <f>('[1]Downloaded Data'!AB40+'[1]Downloaded Data'!AC40)/100000</f>
        <v>24367.365290000002</v>
      </c>
    </row>
    <row r="43" spans="3:17" x14ac:dyDescent="0.25">
      <c r="C43" s="1" t="s">
        <v>13</v>
      </c>
      <c r="D43" s="32">
        <f>'[1]Downloaded Data'!E41</f>
        <v>1269</v>
      </c>
      <c r="E43" s="32">
        <f>'[1]Downloaded Data'!F41</f>
        <v>1250</v>
      </c>
      <c r="F43" s="3">
        <f>'[1]Downloaded Data'!G41</f>
        <v>34046</v>
      </c>
      <c r="G43" s="3">
        <f>'[1]Downloaded Data'!H41</f>
        <v>0</v>
      </c>
      <c r="H43" s="3">
        <f>'[1]Downloaded Data'!J41</f>
        <v>2324280</v>
      </c>
      <c r="I43" s="3">
        <f>'[1]Downloaded Data'!L41+'[1]Downloaded Data'!M41</f>
        <v>34428</v>
      </c>
      <c r="J43" s="3">
        <f>'[1]Downloaded Data'!P41+'[1]Downloaded Data'!Q41</f>
        <v>4912214</v>
      </c>
      <c r="K43" s="3">
        <f>('[1]Downloaded Data'!N41+'[1]Downloaded Data'!O41)/100000</f>
        <v>1630.7190000000001</v>
      </c>
      <c r="L43" s="3">
        <f>('[1]Downloaded Data'!R41+'[1]Downloaded Data'!S41)/100000</f>
        <v>143859.70000000001</v>
      </c>
      <c r="M43" s="3">
        <f>'[1]Downloaded Data'!T41</f>
        <v>14948333</v>
      </c>
      <c r="N43" s="3">
        <f>'[1]Downloaded Data'!V41+'[1]Downloaded Data'!W41</f>
        <v>7992352</v>
      </c>
      <c r="O43" s="3">
        <f>'[1]Downloaded Data'!Z41+'[1]Downloaded Data'!AA41</f>
        <v>9462210</v>
      </c>
      <c r="P43" s="3">
        <f>('[1]Downloaded Data'!X41+'[1]Downloaded Data'!Y41)/100000</f>
        <v>332360</v>
      </c>
      <c r="Q43" s="3">
        <f>('[1]Downloaded Data'!AB41+'[1]Downloaded Data'!AC41)/100000</f>
        <v>122841</v>
      </c>
    </row>
    <row r="44" spans="3:17" x14ac:dyDescent="0.25">
      <c r="C44" s="91" t="s">
        <v>12</v>
      </c>
      <c r="D44" s="32">
        <f>'[1]Downloaded Data'!E42</f>
        <v>289</v>
      </c>
      <c r="E44" s="32">
        <f>'[1]Downloaded Data'!F42</f>
        <v>100</v>
      </c>
      <c r="F44" s="3">
        <v>604109</v>
      </c>
      <c r="G44" s="3">
        <f>'[1]Downloaded Data'!H42</f>
        <v>0</v>
      </c>
      <c r="H44" s="3">
        <f>'[1]Downloaded Data'!J42</f>
        <v>2681336</v>
      </c>
      <c r="I44" s="3">
        <f>'[1]Downloaded Data'!L42+'[1]Downloaded Data'!M42</f>
        <v>145811</v>
      </c>
      <c r="J44" s="3">
        <f>'[1]Downloaded Data'!P42+'[1]Downloaded Data'!Q42</f>
        <v>7762581</v>
      </c>
      <c r="K44" s="3">
        <f>('[1]Downloaded Data'!N42+'[1]Downloaded Data'!O42)/100000</f>
        <v>4998.3293999999996</v>
      </c>
      <c r="L44" s="3">
        <f>('[1]Downloaded Data'!R42+'[1]Downloaded Data'!S42)/100000</f>
        <v>256604.00350700002</v>
      </c>
      <c r="M44" s="3">
        <f>'[1]Downloaded Data'!T42</f>
        <v>960827</v>
      </c>
      <c r="N44" s="3">
        <v>660654</v>
      </c>
      <c r="O44" s="3">
        <f>'[1]Downloaded Data'!Z42+'[1]Downloaded Data'!AA42</f>
        <v>552804</v>
      </c>
      <c r="P44" s="3">
        <v>26715.831601999998</v>
      </c>
      <c r="Q44" s="3">
        <f>('[1]Downloaded Data'!AB42+'[1]Downloaded Data'!AC42)/100000</f>
        <v>7149.7401879999998</v>
      </c>
    </row>
    <row r="45" spans="3:17" x14ac:dyDescent="0.25">
      <c r="C45" s="1" t="s">
        <v>30</v>
      </c>
      <c r="D45" s="32">
        <f>'[1]Downloaded Data'!E43</f>
        <v>817</v>
      </c>
      <c r="E45" s="32">
        <f>'[1]Downloaded Data'!F43</f>
        <v>607</v>
      </c>
      <c r="F45" s="3">
        <f>'[1]Downloaded Data'!G43</f>
        <v>12622</v>
      </c>
      <c r="G45" s="3">
        <f>'[1]Downloaded Data'!H43</f>
        <v>0</v>
      </c>
      <c r="H45" s="3">
        <f>'[1]Downloaded Data'!J43</f>
        <v>0</v>
      </c>
      <c r="I45" s="3">
        <f>'[1]Downloaded Data'!L43+'[1]Downloaded Data'!M43</f>
        <v>0</v>
      </c>
      <c r="J45" s="3">
        <f>'[1]Downloaded Data'!P43+'[1]Downloaded Data'!Q43</f>
        <v>0</v>
      </c>
      <c r="K45" s="3">
        <f>('[1]Downloaded Data'!N43+'[1]Downloaded Data'!O43)/100000</f>
        <v>0</v>
      </c>
      <c r="L45" s="3">
        <f>('[1]Downloaded Data'!R43+'[1]Downloaded Data'!S43)/100000</f>
        <v>0</v>
      </c>
      <c r="M45" s="3">
        <f>'[1]Downloaded Data'!T43</f>
        <v>3198476</v>
      </c>
      <c r="N45" s="3">
        <v>2706959</v>
      </c>
      <c r="O45" s="3">
        <f>'[1]Downloaded Data'!Z43+'[1]Downloaded Data'!AA43</f>
        <v>1962283</v>
      </c>
      <c r="P45" s="3">
        <v>111993.2001557</v>
      </c>
      <c r="Q45" s="3">
        <f>('[1]Downloaded Data'!AB43+'[1]Downloaded Data'!AC43)/100000</f>
        <v>25348.82674</v>
      </c>
    </row>
    <row r="46" spans="3:17" x14ac:dyDescent="0.25">
      <c r="C46" s="1" t="s">
        <v>39</v>
      </c>
      <c r="D46" s="32">
        <f>'[1]Downloaded Data'!E44</f>
        <v>592</v>
      </c>
      <c r="E46" s="32">
        <f>'[1]Downloaded Data'!F44</f>
        <v>729</v>
      </c>
      <c r="F46" s="3">
        <f>'[1]Downloaded Data'!G44</f>
        <v>4524</v>
      </c>
      <c r="G46" s="3">
        <f>'[1]Downloaded Data'!H44</f>
        <v>0</v>
      </c>
      <c r="H46" s="3">
        <f>'[1]Downloaded Data'!J44</f>
        <v>28454</v>
      </c>
      <c r="I46" s="3">
        <f>'[1]Downloaded Data'!L44+'[1]Downloaded Data'!M44</f>
        <v>2399</v>
      </c>
      <c r="J46" s="3">
        <f>'[1]Downloaded Data'!P44+'[1]Downloaded Data'!Q44</f>
        <v>53142</v>
      </c>
      <c r="K46" s="3">
        <f>('[1]Downloaded Data'!N44+'[1]Downloaded Data'!O44)/100000</f>
        <v>105.068</v>
      </c>
      <c r="L46" s="3">
        <f>('[1]Downloaded Data'!R44+'[1]Downloaded Data'!S44)/100000</f>
        <v>1986.6166599999999</v>
      </c>
      <c r="M46" s="3">
        <f>'[1]Downloaded Data'!T44</f>
        <v>1774186</v>
      </c>
      <c r="N46" s="3">
        <v>4842698</v>
      </c>
      <c r="O46" s="3">
        <f>'[1]Downloaded Data'!Z44+'[1]Downloaded Data'!AA44</f>
        <v>729290</v>
      </c>
      <c r="P46" s="3">
        <v>199201.14291</v>
      </c>
      <c r="Q46" s="3">
        <f>('[1]Downloaded Data'!AB44+'[1]Downloaded Data'!AC44)/100000</f>
        <v>9740.0335524000002</v>
      </c>
    </row>
    <row r="47" spans="3:17" x14ac:dyDescent="0.25">
      <c r="C47" s="1" t="s">
        <v>103</v>
      </c>
      <c r="D47" s="32">
        <f>'[1]Downloaded Data'!E45</f>
        <v>445</v>
      </c>
      <c r="E47" s="32">
        <f>'[1]Downloaded Data'!F45</f>
        <v>528</v>
      </c>
      <c r="F47" s="3">
        <f>'[1]Downloaded Data'!G45</f>
        <v>3634</v>
      </c>
      <c r="G47" s="3">
        <f>'[1]Downloaded Data'!H45</f>
        <v>0</v>
      </c>
      <c r="H47" s="3">
        <f>'[1]Downloaded Data'!J45</f>
        <v>0</v>
      </c>
      <c r="I47" s="3">
        <f>'[1]Downloaded Data'!L45+'[1]Downloaded Data'!M45</f>
        <v>0</v>
      </c>
      <c r="J47" s="3">
        <f>'[1]Downloaded Data'!P45+'[1]Downloaded Data'!Q45</f>
        <v>0</v>
      </c>
      <c r="K47" s="3">
        <f>('[1]Downloaded Data'!N45+'[1]Downloaded Data'!O45)/100000</f>
        <v>0</v>
      </c>
      <c r="L47" s="3">
        <f>('[1]Downloaded Data'!R45+'[1]Downloaded Data'!S45)/100000</f>
        <v>0</v>
      </c>
      <c r="M47" s="3">
        <f>'[1]Downloaded Data'!T45</f>
        <v>1396924</v>
      </c>
      <c r="N47" s="3">
        <f>'[1]Downloaded Data'!V45+'[1]Downloaded Data'!W45</f>
        <v>825228</v>
      </c>
      <c r="O47" s="3">
        <f>'[1]Downloaded Data'!Z45+'[1]Downloaded Data'!AA45</f>
        <v>340035</v>
      </c>
      <c r="P47" s="3">
        <f>('[1]Downloaded Data'!X45+'[1]Downloaded Data'!Y45)/100000</f>
        <v>38596.493038499997</v>
      </c>
      <c r="Q47" s="3">
        <f>('[1]Downloaded Data'!AB45+'[1]Downloaded Data'!AC45)/100000</f>
        <v>4715.8238612000005</v>
      </c>
    </row>
    <row r="48" spans="3:17" x14ac:dyDescent="0.25">
      <c r="C48" s="1" t="s">
        <v>17</v>
      </c>
      <c r="D48" s="32">
        <f>'[1]Downloaded Data'!E46</f>
        <v>1002</v>
      </c>
      <c r="E48" s="32">
        <f>'[1]Downloaded Data'!F46</f>
        <v>348</v>
      </c>
      <c r="F48" s="3">
        <v>89148</v>
      </c>
      <c r="G48" s="3">
        <f>'[1]Downloaded Data'!H46</f>
        <v>0</v>
      </c>
      <c r="H48" s="3">
        <f>'[1]Downloaded Data'!J46</f>
        <v>873454</v>
      </c>
      <c r="I48" s="3">
        <f>'[1]Downloaded Data'!L46+'[1]Downloaded Data'!M46</f>
        <v>7952</v>
      </c>
      <c r="J48" s="3">
        <f>'[1]Downloaded Data'!P46+'[1]Downloaded Data'!Q46</f>
        <v>930257</v>
      </c>
      <c r="K48" s="366">
        <f>('[1]Downloaded Data'!N46+'[1]Downloaded Data'!O46)/100000</f>
        <v>357.52786340000006</v>
      </c>
      <c r="L48" s="3">
        <f>('[1]Downloaded Data'!R46+'[1]Downloaded Data'!S46)/100000</f>
        <v>29247.928605099998</v>
      </c>
      <c r="M48" s="3">
        <f>'[1]Downloaded Data'!T46</f>
        <v>2909012</v>
      </c>
      <c r="N48" s="3">
        <v>2616698</v>
      </c>
      <c r="O48" s="3">
        <f>'[1]Downloaded Data'!Z46+'[1]Downloaded Data'!AA46</f>
        <v>1033187</v>
      </c>
      <c r="P48" s="3">
        <v>160926.91537029998</v>
      </c>
      <c r="Q48" s="3">
        <f>('[1]Downloaded Data'!AB46+'[1]Downloaded Data'!AC46)/100000</f>
        <v>17077.578310000001</v>
      </c>
    </row>
    <row r="49" spans="1:17" ht="13" x14ac:dyDescent="0.3">
      <c r="C49" s="2" t="s">
        <v>18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</row>
    <row r="50" spans="1:17" x14ac:dyDescent="0.25">
      <c r="C50" s="91" t="s">
        <v>19</v>
      </c>
      <c r="D50" s="32">
        <f>'[1]Downloaded Data'!E47</f>
        <v>0</v>
      </c>
      <c r="E50" s="32">
        <f>'[1]Downloaded Data'!F47</f>
        <v>0</v>
      </c>
      <c r="F50" s="3">
        <f>'[1]Downloaded Data'!G47</f>
        <v>50636</v>
      </c>
      <c r="G50" s="3">
        <f>'[1]Downloaded Data'!H47</f>
        <v>0</v>
      </c>
      <c r="H50" s="3">
        <f>'[1]Downloaded Data'!J47</f>
        <v>1693175</v>
      </c>
      <c r="I50" s="3">
        <f>'[1]Downloaded Data'!L47+'[1]Downloaded Data'!M47</f>
        <v>2270</v>
      </c>
      <c r="J50" s="3">
        <f>'[1]Downloaded Data'!P47+'[1]Downloaded Data'!Q47</f>
        <v>5644114</v>
      </c>
      <c r="K50" s="3">
        <f>('[1]Downloaded Data'!N47+'[1]Downloaded Data'!O47)/100000</f>
        <v>175.31700000000001</v>
      </c>
      <c r="L50" s="3">
        <f>('[1]Downloaded Data'!R47+'[1]Downloaded Data'!S47)/100000</f>
        <v>244416.19696</v>
      </c>
      <c r="M50" s="3">
        <f>'[1]Downloaded Data'!T47</f>
        <v>0</v>
      </c>
      <c r="N50" s="3">
        <f>'[1]Downloaded Data'!V47+'[1]Downloaded Data'!W47</f>
        <v>0</v>
      </c>
      <c r="O50" s="3">
        <f>'[1]Downloaded Data'!Z47+'[1]Downloaded Data'!AA47</f>
        <v>0</v>
      </c>
      <c r="P50" s="3">
        <f>('[1]Downloaded Data'!X47+'[1]Downloaded Data'!Y47)/100000</f>
        <v>0</v>
      </c>
      <c r="Q50" s="3">
        <f>('[1]Downloaded Data'!AB47+'[1]Downloaded Data'!AC47)/100000</f>
        <v>0</v>
      </c>
    </row>
    <row r="51" spans="1:17" x14ac:dyDescent="0.25">
      <c r="C51" s="1" t="s">
        <v>55</v>
      </c>
      <c r="D51" s="32">
        <f>'[1]Downloaded Data'!E48</f>
        <v>0</v>
      </c>
      <c r="E51" s="32">
        <f>'[1]Downloaded Data'!F48</f>
        <v>0</v>
      </c>
      <c r="F51" s="3">
        <f>'[1]Downloaded Data'!G48</f>
        <v>0</v>
      </c>
      <c r="G51" s="3">
        <f>'[1]Downloaded Data'!H48</f>
        <v>0</v>
      </c>
      <c r="H51" s="3">
        <f>'[1]Downloaded Data'!J48</f>
        <v>27795</v>
      </c>
      <c r="I51" s="3">
        <f>'[1]Downloaded Data'!L48+'[1]Downloaded Data'!M48</f>
        <v>3</v>
      </c>
      <c r="J51" s="3">
        <f>'[1]Downloaded Data'!P48+'[1]Downloaded Data'!Q48</f>
        <v>41564</v>
      </c>
      <c r="K51" s="367">
        <f>('[1]Downloaded Data'!N48+'[1]Downloaded Data'!O48)/100000</f>
        <v>0.245</v>
      </c>
      <c r="L51" s="3">
        <f>('[1]Downloaded Data'!R48+'[1]Downloaded Data'!S48)/100000</f>
        <v>2331.1985697</v>
      </c>
      <c r="M51" s="3">
        <f>'[1]Downloaded Data'!T48</f>
        <v>0</v>
      </c>
      <c r="N51" s="3">
        <f>'[1]Downloaded Data'!V48+'[1]Downloaded Data'!W48</f>
        <v>0</v>
      </c>
      <c r="O51" s="3">
        <f>'[1]Downloaded Data'!Z48+'[1]Downloaded Data'!AA48</f>
        <v>0</v>
      </c>
      <c r="P51" s="3">
        <f>('[1]Downloaded Data'!X48+'[1]Downloaded Data'!Y48)/100000</f>
        <v>0</v>
      </c>
      <c r="Q51" s="3">
        <f>('[1]Downloaded Data'!AB48+'[1]Downloaded Data'!AC48)/100000</f>
        <v>0</v>
      </c>
    </row>
    <row r="52" spans="1:17" x14ac:dyDescent="0.25">
      <c r="C52" s="1" t="s">
        <v>57</v>
      </c>
      <c r="D52" s="32">
        <f>'[1]Downloaded Data'!E49</f>
        <v>0</v>
      </c>
      <c r="E52" s="32">
        <f>'[1]Downloaded Data'!F49</f>
        <v>0</v>
      </c>
      <c r="F52" s="3">
        <f>'[1]Downloaded Data'!G49</f>
        <v>0</v>
      </c>
      <c r="G52" s="3">
        <f>'[1]Downloaded Data'!H49</f>
        <v>0</v>
      </c>
      <c r="H52" s="3">
        <f>'[1]Downloaded Data'!J49</f>
        <v>0</v>
      </c>
      <c r="I52" s="3">
        <f>'[1]Downloaded Data'!L49+'[1]Downloaded Data'!M49</f>
        <v>0</v>
      </c>
      <c r="J52" s="3">
        <f>'[1]Downloaded Data'!P49+'[1]Downloaded Data'!Q49</f>
        <v>0</v>
      </c>
      <c r="K52" s="3">
        <f>('[1]Downloaded Data'!N49+'[1]Downloaded Data'!O49)/100000</f>
        <v>0</v>
      </c>
      <c r="L52" s="3">
        <f>('[1]Downloaded Data'!R49+'[1]Downloaded Data'!S49)/100000</f>
        <v>0</v>
      </c>
      <c r="M52" s="3">
        <f>'[1]Downloaded Data'!T49</f>
        <v>2237</v>
      </c>
      <c r="N52" s="3">
        <f>'[1]Downloaded Data'!V49+'[1]Downloaded Data'!W49</f>
        <v>82</v>
      </c>
      <c r="O52" s="3">
        <f>'[1]Downloaded Data'!Z49+'[1]Downloaded Data'!AA49</f>
        <v>163</v>
      </c>
      <c r="P52" s="3">
        <f>('[1]Downloaded Data'!X49+'[1]Downloaded Data'!Y49)/100000</f>
        <v>5.3515046999999996</v>
      </c>
      <c r="Q52" s="3">
        <f>('[1]Downloaded Data'!AB49+'[1]Downloaded Data'!AC49)/100000</f>
        <v>4.2552082000000002</v>
      </c>
    </row>
    <row r="53" spans="1:17" x14ac:dyDescent="0.25">
      <c r="C53" s="1" t="s">
        <v>32</v>
      </c>
      <c r="D53" s="32">
        <f>'[1]Downloaded Data'!E50</f>
        <v>47</v>
      </c>
      <c r="E53" s="32">
        <f>'[1]Downloaded Data'!F50</f>
        <v>478</v>
      </c>
      <c r="F53" s="3">
        <f>'[1]Downloaded Data'!G50</f>
        <v>0</v>
      </c>
      <c r="G53" s="3">
        <f>'[1]Downloaded Data'!H50</f>
        <v>0</v>
      </c>
      <c r="H53" s="3">
        <f>'[1]Downloaded Data'!J50</f>
        <v>2793766</v>
      </c>
      <c r="I53" s="3">
        <f>'[1]Downloaded Data'!L50+'[1]Downloaded Data'!M50</f>
        <v>22920</v>
      </c>
      <c r="J53" s="3">
        <f>'[1]Downloaded Data'!P50+'[1]Downloaded Data'!Q50</f>
        <v>13852447</v>
      </c>
      <c r="K53" s="3">
        <f>('[1]Downloaded Data'!N50+'[1]Downloaded Data'!O50)/100000</f>
        <v>1258.2919999999999</v>
      </c>
      <c r="L53" s="3">
        <f>('[1]Downloaded Data'!R50+'[1]Downloaded Data'!S50)/100000</f>
        <v>313566.73826000001</v>
      </c>
      <c r="M53" s="3">
        <f>'[1]Downloaded Data'!T50</f>
        <v>1695554</v>
      </c>
      <c r="N53" s="3">
        <f>'[1]Downloaded Data'!V50+'[1]Downloaded Data'!W50</f>
        <v>1627146</v>
      </c>
      <c r="O53" s="3">
        <f>'[1]Downloaded Data'!Z50+'[1]Downloaded Data'!AA50</f>
        <v>3742499</v>
      </c>
      <c r="P53" s="3">
        <f>('[1]Downloaded Data'!X50+'[1]Downloaded Data'!Y50)/100000</f>
        <v>73420.277390000003</v>
      </c>
      <c r="Q53" s="3">
        <f>('[1]Downloaded Data'!AB50+'[1]Downloaded Data'!AC50)/100000</f>
        <v>48175.653169999998</v>
      </c>
    </row>
    <row r="54" spans="1:17" x14ac:dyDescent="0.25">
      <c r="C54" s="91" t="s">
        <v>29</v>
      </c>
      <c r="D54" s="32">
        <f>'[1]Downloaded Data'!E51</f>
        <v>20</v>
      </c>
      <c r="E54" s="32">
        <f>'[1]Downloaded Data'!F51</f>
        <v>34</v>
      </c>
      <c r="F54" s="3">
        <f>'[1]Downloaded Data'!G51</f>
        <v>0</v>
      </c>
      <c r="G54" s="3">
        <f>'[1]Downloaded Data'!H51</f>
        <v>0</v>
      </c>
      <c r="H54" s="3">
        <f>'[1]Downloaded Data'!J51</f>
        <v>0</v>
      </c>
      <c r="I54" s="3">
        <f>'[1]Downloaded Data'!L51+'[1]Downloaded Data'!M51</f>
        <v>0</v>
      </c>
      <c r="J54" s="3">
        <f>'[1]Downloaded Data'!P51+'[1]Downloaded Data'!Q51</f>
        <v>0</v>
      </c>
      <c r="K54" s="3">
        <f>('[1]Downloaded Data'!N51+'[1]Downloaded Data'!O51)/100000</f>
        <v>0</v>
      </c>
      <c r="L54" s="3">
        <f>('[1]Downloaded Data'!R51+'[1]Downloaded Data'!S51)/100000</f>
        <v>0</v>
      </c>
      <c r="M54" s="3">
        <f>'[1]Downloaded Data'!T51</f>
        <v>1471374</v>
      </c>
      <c r="N54" s="3">
        <f>'[1]Downloaded Data'!V51+'[1]Downloaded Data'!W51</f>
        <v>789811</v>
      </c>
      <c r="O54" s="3">
        <f>'[1]Downloaded Data'!Z51+'[1]Downloaded Data'!AA51</f>
        <v>1152419</v>
      </c>
      <c r="P54" s="3">
        <f>('[1]Downloaded Data'!X51+'[1]Downloaded Data'!Y51)/100000</f>
        <v>20818.39918</v>
      </c>
      <c r="Q54" s="3">
        <f>('[1]Downloaded Data'!AB51+'[1]Downloaded Data'!AC51)/100000</f>
        <v>9247.7584299999999</v>
      </c>
    </row>
    <row r="55" spans="1:17" x14ac:dyDescent="0.25">
      <c r="C55" s="1" t="s">
        <v>58</v>
      </c>
      <c r="D55" s="32">
        <f>'[1]Downloaded Data'!E52</f>
        <v>13</v>
      </c>
      <c r="E55" s="32">
        <f>'[1]Downloaded Data'!F52</f>
        <v>19</v>
      </c>
      <c r="F55" s="3">
        <f>'[1]Downloaded Data'!G52</f>
        <v>0</v>
      </c>
      <c r="G55" s="3">
        <f>'[1]Downloaded Data'!H52</f>
        <v>0</v>
      </c>
      <c r="H55" s="3">
        <f>'[1]Downloaded Data'!J52</f>
        <v>0</v>
      </c>
      <c r="I55" s="3">
        <f>'[1]Downloaded Data'!L52+'[1]Downloaded Data'!M52</f>
        <v>0</v>
      </c>
      <c r="J55" s="3">
        <f>'[1]Downloaded Data'!P52+'[1]Downloaded Data'!Q52</f>
        <v>0</v>
      </c>
      <c r="K55" s="3">
        <f>('[1]Downloaded Data'!N52+'[1]Downloaded Data'!O52)/100000</f>
        <v>0</v>
      </c>
      <c r="L55" s="3">
        <f>('[1]Downloaded Data'!R52+'[1]Downloaded Data'!S52)/100000</f>
        <v>0</v>
      </c>
      <c r="M55" s="3">
        <f>'[1]Downloaded Data'!T52</f>
        <v>125991</v>
      </c>
      <c r="N55" s="3">
        <f>'[1]Downloaded Data'!V52+'[1]Downloaded Data'!W52</f>
        <v>71506</v>
      </c>
      <c r="O55" s="3">
        <f>'[1]Downloaded Data'!Z52+'[1]Downloaded Data'!AA52</f>
        <v>144623</v>
      </c>
      <c r="P55" s="3">
        <f>('[1]Downloaded Data'!X52+'[1]Downloaded Data'!Y52)/100000</f>
        <v>3714.1146199999998</v>
      </c>
      <c r="Q55" s="3">
        <f>('[1]Downloaded Data'!AB52+'[1]Downloaded Data'!AC52)/100000</f>
        <v>2121.71218</v>
      </c>
    </row>
    <row r="56" spans="1:17" x14ac:dyDescent="0.25">
      <c r="C56" s="91" t="s">
        <v>25</v>
      </c>
      <c r="D56" s="32">
        <f>'[1]Downloaded Data'!E53</f>
        <v>46</v>
      </c>
      <c r="E56" s="32">
        <f>'[1]Downloaded Data'!F53</f>
        <v>38</v>
      </c>
      <c r="F56" s="3">
        <f>'[1]Downloaded Data'!G53</f>
        <v>0</v>
      </c>
      <c r="G56" s="3">
        <f>'[1]Downloaded Data'!H53</f>
        <v>0</v>
      </c>
      <c r="H56" s="3">
        <f>'[1]Downloaded Data'!J53</f>
        <v>873411</v>
      </c>
      <c r="I56" s="3">
        <f>'[1]Downloaded Data'!L53+'[1]Downloaded Data'!M53</f>
        <v>3204</v>
      </c>
      <c r="J56" s="3">
        <f>'[1]Downloaded Data'!P53+'[1]Downloaded Data'!Q53</f>
        <v>1832701</v>
      </c>
      <c r="K56" s="3">
        <f>('[1]Downloaded Data'!N53+'[1]Downloaded Data'!O53)/100000</f>
        <v>225.88961990000007</v>
      </c>
      <c r="L56" s="3">
        <f>('[1]Downloaded Data'!R53+'[1]Downloaded Data'!S53)/100000</f>
        <v>60252.740942200297</v>
      </c>
      <c r="M56" s="3">
        <f>'[1]Downloaded Data'!T53</f>
        <v>482630</v>
      </c>
      <c r="N56" s="3">
        <f>'[1]Downloaded Data'!V53+'[1]Downloaded Data'!W53</f>
        <v>254627</v>
      </c>
      <c r="O56" s="3">
        <f>'[1]Downloaded Data'!Z53+'[1]Downloaded Data'!AA53</f>
        <v>350791</v>
      </c>
      <c r="P56" s="3">
        <f>('[1]Downloaded Data'!X53+'[1]Downloaded Data'!Y53)/100000</f>
        <v>50792.367580500002</v>
      </c>
      <c r="Q56" s="3">
        <f>('[1]Downloaded Data'!AB53+'[1]Downloaded Data'!AC53)/100000</f>
        <v>11123.611374800004</v>
      </c>
    </row>
    <row r="57" spans="1:17" x14ac:dyDescent="0.25">
      <c r="A57" s="13" t="s">
        <v>159</v>
      </c>
      <c r="C57" s="1" t="s">
        <v>24</v>
      </c>
      <c r="D57" s="32">
        <f>'[1]Downloaded Data'!E54</f>
        <v>99</v>
      </c>
      <c r="E57" s="32">
        <f>'[1]Downloaded Data'!F54</f>
        <v>109</v>
      </c>
      <c r="F57" s="3">
        <f>'[1]Downloaded Data'!G54</f>
        <v>0</v>
      </c>
      <c r="G57" s="3">
        <f>'[1]Downloaded Data'!H54</f>
        <v>0</v>
      </c>
      <c r="H57" s="3">
        <f>'[1]Downloaded Data'!J54</f>
        <v>1450691</v>
      </c>
      <c r="I57" s="3">
        <f>'[1]Downloaded Data'!L54+'[1]Downloaded Data'!M54</f>
        <v>4685</v>
      </c>
      <c r="J57" s="3">
        <f>'[1]Downloaded Data'!P54+'[1]Downloaded Data'!Q54</f>
        <v>3587365</v>
      </c>
      <c r="K57" s="3">
        <f>('[1]Downloaded Data'!N54+'[1]Downloaded Data'!O54)/100000</f>
        <v>303.57738000000001</v>
      </c>
      <c r="L57" s="3">
        <f>('[1]Downloaded Data'!R54+'[1]Downloaded Data'!S54)/100000</f>
        <v>81245.377949999995</v>
      </c>
      <c r="M57" s="3">
        <f>'[1]Downloaded Data'!T54</f>
        <v>981669</v>
      </c>
      <c r="N57" s="3">
        <f>'[1]Downloaded Data'!V54+'[1]Downloaded Data'!W54</f>
        <v>1327164</v>
      </c>
      <c r="O57" s="3">
        <f>'[1]Downloaded Data'!Z54+'[1]Downloaded Data'!AA54</f>
        <v>2289382</v>
      </c>
      <c r="P57" s="3">
        <f>('[1]Downloaded Data'!X54+'[1]Downloaded Data'!Y54)/100000</f>
        <v>50803.097254599998</v>
      </c>
      <c r="Q57" s="3">
        <f>('[1]Downloaded Data'!AB54+'[1]Downloaded Data'!AC54)/100000</f>
        <v>27291.011532399996</v>
      </c>
    </row>
    <row r="58" spans="1:17" ht="13" x14ac:dyDescent="0.3">
      <c r="C58" s="2" t="s">
        <v>63</v>
      </c>
      <c r="D58" s="392"/>
      <c r="E58" s="392"/>
      <c r="F58" s="392"/>
      <c r="G58" s="392"/>
      <c r="H58" s="392"/>
      <c r="I58" s="392"/>
      <c r="J58" s="392"/>
      <c r="K58" s="392"/>
      <c r="L58" s="392"/>
      <c r="M58" s="392"/>
      <c r="N58" s="392"/>
      <c r="O58" s="392"/>
      <c r="P58" s="392"/>
      <c r="Q58" s="392"/>
    </row>
    <row r="59" spans="1:17" ht="12.75" customHeight="1" x14ac:dyDescent="0.25">
      <c r="C59" s="1" t="s">
        <v>64</v>
      </c>
      <c r="D59" s="32">
        <f>'[1]Downloaded Data'!E56</f>
        <v>0</v>
      </c>
      <c r="E59" s="32">
        <f>'[1]Downloaded Data'!F56</f>
        <v>0</v>
      </c>
      <c r="F59" s="3">
        <f>'[1]Downloaded Data'!G56</f>
        <v>0</v>
      </c>
      <c r="G59" s="3">
        <f>'[1]Downloaded Data'!H56</f>
        <v>0</v>
      </c>
      <c r="H59" s="3">
        <f>'[1]Downloaded Data'!J56</f>
        <v>0</v>
      </c>
      <c r="I59" s="3">
        <f>'[1]Downloaded Data'!L56+'[1]Downloaded Data'!M56</f>
        <v>0</v>
      </c>
      <c r="J59" s="3">
        <f>'[1]Downloaded Data'!P56+'[1]Downloaded Data'!Q56</f>
        <v>0</v>
      </c>
      <c r="K59" s="3">
        <f>('[1]Downloaded Data'!N56+'[1]Downloaded Data'!O56)/100000</f>
        <v>0</v>
      </c>
      <c r="L59" s="3">
        <f>('[1]Downloaded Data'!R56+'[1]Downloaded Data'!S56)/100000</f>
        <v>0</v>
      </c>
      <c r="M59" s="3">
        <f>'[1]Downloaded Data'!T56</f>
        <v>1193129</v>
      </c>
      <c r="N59" s="3">
        <f>'[1]Downloaded Data'!V56+'[1]Downloaded Data'!W56</f>
        <v>0</v>
      </c>
      <c r="O59" s="3">
        <f>'[1]Downloaded Data'!Z56+'[1]Downloaded Data'!AA56</f>
        <v>326361</v>
      </c>
      <c r="P59" s="3">
        <f>('[1]Downloaded Data'!X56+'[1]Downloaded Data'!Y56)/100000</f>
        <v>0</v>
      </c>
      <c r="Q59" s="3">
        <f>('[1]Downloaded Data'!AB56+'[1]Downloaded Data'!AC56)/100000</f>
        <v>1709.7795900000001</v>
      </c>
    </row>
    <row r="60" spans="1:17" x14ac:dyDescent="0.25">
      <c r="C60" s="1" t="s">
        <v>65</v>
      </c>
      <c r="D60" s="32">
        <f>'[1]Downloaded Data'!E57</f>
        <v>0</v>
      </c>
      <c r="E60" s="32">
        <f>'[1]Downloaded Data'!F57</f>
        <v>0</v>
      </c>
      <c r="F60" s="3">
        <f>'[1]Downloaded Data'!G57</f>
        <v>338</v>
      </c>
      <c r="G60" s="3">
        <f>'[1]Downloaded Data'!H57</f>
        <v>0</v>
      </c>
      <c r="H60" s="3">
        <f>'[1]Downloaded Data'!J57</f>
        <v>0</v>
      </c>
      <c r="I60" s="3">
        <f>'[1]Downloaded Data'!L57+'[1]Downloaded Data'!M57</f>
        <v>0</v>
      </c>
      <c r="J60" s="3">
        <f>'[1]Downloaded Data'!P57+'[1]Downloaded Data'!Q57</f>
        <v>0</v>
      </c>
      <c r="K60" s="3">
        <f>('[1]Downloaded Data'!N57+'[1]Downloaded Data'!O57)/100000</f>
        <v>0</v>
      </c>
      <c r="L60" s="3">
        <f>('[1]Downloaded Data'!R57+'[1]Downloaded Data'!S57)/100000</f>
        <v>0</v>
      </c>
      <c r="M60" s="3">
        <f>'[1]Downloaded Data'!T57</f>
        <v>1118167</v>
      </c>
      <c r="N60" s="3">
        <f>'[1]Downloaded Data'!V57+'[1]Downloaded Data'!W57</f>
        <v>396842</v>
      </c>
      <c r="O60" s="3">
        <f>'[1]Downloaded Data'!Z57+'[1]Downloaded Data'!AA57</f>
        <v>169934</v>
      </c>
      <c r="P60" s="3">
        <f>('[1]Downloaded Data'!X57+'[1]Downloaded Data'!Y57)/100000</f>
        <v>11771.003549999999</v>
      </c>
      <c r="Q60" s="3">
        <f>('[1]Downloaded Data'!AB57+'[1]Downloaded Data'!AC57)/100000</f>
        <v>1409.4494690000001</v>
      </c>
    </row>
    <row r="61" spans="1:17" ht="12" customHeight="1" x14ac:dyDescent="0.25">
      <c r="C61" s="1" t="s">
        <v>66</v>
      </c>
      <c r="D61" s="32">
        <f>'[1]Downloaded Data'!E58</f>
        <v>0</v>
      </c>
      <c r="E61" s="32">
        <f>'[1]Downloaded Data'!F58</f>
        <v>0</v>
      </c>
      <c r="F61" s="3">
        <f>'[1]Downloaded Data'!G58</f>
        <v>0</v>
      </c>
      <c r="G61" s="3">
        <f>'[1]Downloaded Data'!H58</f>
        <v>0</v>
      </c>
      <c r="H61" s="3">
        <f>'[1]Downloaded Data'!J58</f>
        <v>0</v>
      </c>
      <c r="I61" s="3">
        <f>'[1]Downloaded Data'!L58+'[1]Downloaded Data'!M58</f>
        <v>0</v>
      </c>
      <c r="J61" s="3">
        <f>'[1]Downloaded Data'!P58+'[1]Downloaded Data'!Q58</f>
        <v>0</v>
      </c>
      <c r="K61" s="3">
        <f>('[1]Downloaded Data'!N58+'[1]Downloaded Data'!O58)/100000</f>
        <v>0</v>
      </c>
      <c r="L61" s="3">
        <f>('[1]Downloaded Data'!R58+'[1]Downloaded Data'!S58)/100000</f>
        <v>0</v>
      </c>
      <c r="M61" s="3">
        <f>'[1]Downloaded Data'!T58</f>
        <v>30</v>
      </c>
      <c r="N61" s="3">
        <f>'[1]Downloaded Data'!V58+'[1]Downloaded Data'!W58</f>
        <v>0</v>
      </c>
      <c r="O61" s="3">
        <f>'[1]Downloaded Data'!Z58+'[1]Downloaded Data'!AA58</f>
        <v>0</v>
      </c>
      <c r="P61" s="3">
        <f>('[1]Downloaded Data'!X58+'[1]Downloaded Data'!Y58)/100000</f>
        <v>0</v>
      </c>
      <c r="Q61" s="3">
        <f>('[1]Downloaded Data'!AB58+'[1]Downloaded Data'!AC58)/100000</f>
        <v>0</v>
      </c>
    </row>
    <row r="62" spans="1:17" ht="12.75" customHeight="1" x14ac:dyDescent="0.25">
      <c r="C62" s="1" t="s">
        <v>67</v>
      </c>
      <c r="D62" s="32">
        <f>'[1]Downloaded Data'!E59</f>
        <v>0</v>
      </c>
      <c r="E62" s="32">
        <f>'[1]Downloaded Data'!F59</f>
        <v>0</v>
      </c>
      <c r="F62" s="3">
        <f>'[1]Downloaded Data'!G59</f>
        <v>0</v>
      </c>
      <c r="G62" s="3">
        <f>'[1]Downloaded Data'!H59</f>
        <v>0</v>
      </c>
      <c r="H62" s="3">
        <f>'[1]Downloaded Data'!J59</f>
        <v>0</v>
      </c>
      <c r="I62" s="3">
        <f>'[1]Downloaded Data'!L59+'[1]Downloaded Data'!M59</f>
        <v>0</v>
      </c>
      <c r="J62" s="3">
        <f>'[1]Downloaded Data'!P59+'[1]Downloaded Data'!Q59</f>
        <v>0</v>
      </c>
      <c r="K62" s="3">
        <f>('[1]Downloaded Data'!N59+'[1]Downloaded Data'!O59)/100000</f>
        <v>0</v>
      </c>
      <c r="L62" s="3">
        <f>('[1]Downloaded Data'!R59+'[1]Downloaded Data'!S59)/100000</f>
        <v>0</v>
      </c>
      <c r="M62" s="3">
        <f>'[1]Downloaded Data'!T59</f>
        <v>0</v>
      </c>
      <c r="N62" s="3">
        <f>'[1]Downloaded Data'!V59+'[1]Downloaded Data'!W59</f>
        <v>0</v>
      </c>
      <c r="O62" s="3">
        <f>'[1]Downloaded Data'!Z59+'[1]Downloaded Data'!AA59</f>
        <v>0</v>
      </c>
      <c r="P62" s="3">
        <f>('[1]Downloaded Data'!X59+'[1]Downloaded Data'!Y59)/100000</f>
        <v>0</v>
      </c>
      <c r="Q62" s="3">
        <f>('[1]Downloaded Data'!AB59+'[1]Downloaded Data'!AC59)/100000</f>
        <v>0</v>
      </c>
    </row>
    <row r="63" spans="1:17" ht="12.75" customHeight="1" x14ac:dyDescent="0.25">
      <c r="C63" s="1" t="s">
        <v>68</v>
      </c>
      <c r="D63" s="32">
        <f>'[1]Downloaded Data'!E60</f>
        <v>0</v>
      </c>
      <c r="E63" s="32">
        <f>'[1]Downloaded Data'!F60</f>
        <v>0</v>
      </c>
      <c r="F63" s="3">
        <f>'[1]Downloaded Data'!G60</f>
        <v>0</v>
      </c>
      <c r="G63" s="3">
        <f>'[1]Downloaded Data'!H60</f>
        <v>0</v>
      </c>
      <c r="H63" s="3">
        <f>'[1]Downloaded Data'!J60</f>
        <v>0</v>
      </c>
      <c r="I63" s="3">
        <f>'[1]Downloaded Data'!L60+'[1]Downloaded Data'!M60</f>
        <v>0</v>
      </c>
      <c r="J63" s="3">
        <f>'[1]Downloaded Data'!P60+'[1]Downloaded Data'!Q60</f>
        <v>0</v>
      </c>
      <c r="K63" s="3">
        <f>('[1]Downloaded Data'!N60+'[1]Downloaded Data'!O60)/100000</f>
        <v>0</v>
      </c>
      <c r="L63" s="3">
        <f>('[1]Downloaded Data'!R60+'[1]Downloaded Data'!S60)/100000</f>
        <v>0</v>
      </c>
      <c r="M63" s="3">
        <f>'[1]Downloaded Data'!T60</f>
        <v>2733</v>
      </c>
      <c r="N63" s="3">
        <f>'[1]Downloaded Data'!V60+'[1]Downloaded Data'!W60</f>
        <v>4</v>
      </c>
      <c r="O63" s="3">
        <f>'[1]Downloaded Data'!Z60+'[1]Downloaded Data'!AA60</f>
        <v>4837</v>
      </c>
      <c r="P63" s="3">
        <f>('[1]Downloaded Data'!X60+'[1]Downloaded Data'!Y60)/100000</f>
        <v>0.215</v>
      </c>
      <c r="Q63" s="3">
        <f>('[1]Downloaded Data'!AB60+'[1]Downloaded Data'!AC60)/100000</f>
        <v>24.025957299999998</v>
      </c>
    </row>
    <row r="64" spans="1:17" ht="12.75" customHeight="1" x14ac:dyDescent="0.25">
      <c r="C64" s="1" t="s">
        <v>69</v>
      </c>
      <c r="D64" s="32">
        <f>'[1]Downloaded Data'!E61</f>
        <v>2</v>
      </c>
      <c r="E64" s="32">
        <f>'[1]Downloaded Data'!F61</f>
        <v>14</v>
      </c>
      <c r="F64" s="3">
        <f>'[1]Downloaded Data'!G61</f>
        <v>156178</v>
      </c>
      <c r="G64" s="3">
        <f>'[1]Downloaded Data'!H61</f>
        <v>0</v>
      </c>
      <c r="H64" s="3">
        <f>'[1]Downloaded Data'!J61</f>
        <v>0</v>
      </c>
      <c r="I64" s="3">
        <f>'[1]Downloaded Data'!L61+'[1]Downloaded Data'!M61</f>
        <v>0</v>
      </c>
      <c r="J64" s="3">
        <f>'[1]Downloaded Data'!P61+'[1]Downloaded Data'!Q61</f>
        <v>0</v>
      </c>
      <c r="K64" s="3">
        <f>('[1]Downloaded Data'!N61+'[1]Downloaded Data'!O61)/100000</f>
        <v>0</v>
      </c>
      <c r="L64" s="3">
        <f>('[1]Downloaded Data'!R61+'[1]Downloaded Data'!S61)/100000</f>
        <v>0</v>
      </c>
      <c r="M64" s="3">
        <f>'[1]Downloaded Data'!T61</f>
        <v>57530813</v>
      </c>
      <c r="N64" s="3">
        <f>'[1]Downloaded Data'!V61+'[1]Downloaded Data'!W61</f>
        <v>2010131</v>
      </c>
      <c r="O64" s="3">
        <f>'[1]Downloaded Data'!Z61+'[1]Downloaded Data'!AA61</f>
        <v>2622723</v>
      </c>
      <c r="P64" s="3">
        <f>('[1]Downloaded Data'!X61+'[1]Downloaded Data'!Y61)/100000</f>
        <v>57769.280310000002</v>
      </c>
      <c r="Q64" s="3">
        <f>('[1]Downloaded Data'!AB61+'[1]Downloaded Data'!AC61)/100000</f>
        <v>18685.27781</v>
      </c>
    </row>
    <row r="65" spans="3:17" ht="12.75" customHeight="1" x14ac:dyDescent="0.3">
      <c r="C65" s="2" t="s">
        <v>21</v>
      </c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2"/>
      <c r="P65" s="392"/>
      <c r="Q65" s="392"/>
    </row>
    <row r="66" spans="3:17" x14ac:dyDescent="0.25">
      <c r="C66" s="91" t="s">
        <v>22</v>
      </c>
      <c r="D66" s="32">
        <f>'[1]Downloaded Data'!E62</f>
        <v>311</v>
      </c>
      <c r="E66" s="32">
        <f>'[1]Downloaded Data'!F62</f>
        <v>3</v>
      </c>
      <c r="F66" s="3">
        <f>'[1]Downloaded Data'!G62</f>
        <v>0</v>
      </c>
      <c r="G66" s="3">
        <f>'[1]Downloaded Data'!H62</f>
        <v>0</v>
      </c>
      <c r="H66" s="3">
        <f>'[1]Downloaded Data'!J62</f>
        <v>0</v>
      </c>
      <c r="I66" s="3">
        <f>'[1]Downloaded Data'!L62+'[1]Downloaded Data'!M62</f>
        <v>0</v>
      </c>
      <c r="J66" s="3">
        <f>'[1]Downloaded Data'!P62+'[1]Downloaded Data'!Q62</f>
        <v>0</v>
      </c>
      <c r="K66" s="3">
        <f>('[1]Downloaded Data'!N62+'[1]Downloaded Data'!O62)/100000</f>
        <v>0</v>
      </c>
      <c r="L66" s="3">
        <f>('[1]Downloaded Data'!R62+'[1]Downloaded Data'!S62)/100000</f>
        <v>0</v>
      </c>
      <c r="M66" s="3">
        <f>'[1]Downloaded Data'!T62</f>
        <v>1264358</v>
      </c>
      <c r="N66" s="3">
        <v>568885</v>
      </c>
      <c r="O66" s="3">
        <f>'[1]Downloaded Data'!Z62+'[1]Downloaded Data'!AA62</f>
        <v>324293</v>
      </c>
      <c r="P66" s="3">
        <v>34705.089207500001</v>
      </c>
      <c r="Q66" s="3">
        <f>('[1]Downloaded Data'!AB62+'[1]Downloaded Data'!AC62)/100000</f>
        <v>5625.9785599999996</v>
      </c>
    </row>
    <row r="67" spans="3:17" ht="12.75" customHeight="1" x14ac:dyDescent="0.25">
      <c r="C67" s="91" t="s">
        <v>70</v>
      </c>
      <c r="D67" s="32">
        <f>'[1]Downloaded Data'!E63</f>
        <v>150</v>
      </c>
      <c r="E67" s="32">
        <f>'[1]Downloaded Data'!F63</f>
        <v>1</v>
      </c>
      <c r="F67" s="3">
        <f>'[1]Downloaded Data'!G63</f>
        <v>0</v>
      </c>
      <c r="G67" s="3">
        <f>'[1]Downloaded Data'!H63</f>
        <v>0</v>
      </c>
      <c r="H67" s="3">
        <f>'[1]Downloaded Data'!J63</f>
        <v>0</v>
      </c>
      <c r="I67" s="3">
        <f>'[1]Downloaded Data'!L63+'[1]Downloaded Data'!M63</f>
        <v>0</v>
      </c>
      <c r="J67" s="3">
        <f>'[1]Downloaded Data'!P63+'[1]Downloaded Data'!Q63</f>
        <v>0</v>
      </c>
      <c r="K67" s="3">
        <f>('[1]Downloaded Data'!N63+'[1]Downloaded Data'!O63)/100000</f>
        <v>0</v>
      </c>
      <c r="L67" s="3">
        <f>('[1]Downloaded Data'!R63+'[1]Downloaded Data'!S63)/100000</f>
        <v>0</v>
      </c>
      <c r="M67" s="3">
        <f>'[1]Downloaded Data'!T63</f>
        <v>126171</v>
      </c>
      <c r="N67" s="3">
        <f>'[1]Downloaded Data'!V63+'[1]Downloaded Data'!W63</f>
        <v>74532</v>
      </c>
      <c r="O67" s="3">
        <f>'[1]Downloaded Data'!Z63+'[1]Downloaded Data'!AA63</f>
        <v>57735</v>
      </c>
      <c r="P67" s="3">
        <f>('[1]Downloaded Data'!X63+'[1]Downloaded Data'!Y63)/100000</f>
        <v>3618.0620399999998</v>
      </c>
      <c r="Q67" s="3">
        <f>('[1]Downloaded Data'!AB63+'[1]Downloaded Data'!AC63)/100000</f>
        <v>838.27840579999997</v>
      </c>
    </row>
    <row r="68" spans="3:17" ht="12.75" customHeight="1" x14ac:dyDescent="0.25">
      <c r="C68" s="1" t="s">
        <v>48</v>
      </c>
      <c r="D68" s="32">
        <f>'[1]Downloaded Data'!E64</f>
        <v>103</v>
      </c>
      <c r="E68" s="32">
        <f>'[1]Downloaded Data'!F64</f>
        <v>5</v>
      </c>
      <c r="F68" s="3">
        <f>'[1]Downloaded Data'!G64</f>
        <v>0</v>
      </c>
      <c r="G68" s="3">
        <f>'[1]Downloaded Data'!H64</f>
        <v>0</v>
      </c>
      <c r="H68" s="3">
        <f>'[1]Downloaded Data'!J64</f>
        <v>0</v>
      </c>
      <c r="I68" s="3">
        <f>'[1]Downloaded Data'!L64+'[1]Downloaded Data'!M64</f>
        <v>0</v>
      </c>
      <c r="J68" s="3">
        <f>'[1]Downloaded Data'!P64+'[1]Downloaded Data'!Q64</f>
        <v>0</v>
      </c>
      <c r="K68" s="3">
        <f>('[1]Downloaded Data'!N64+'[1]Downloaded Data'!O64)/100000</f>
        <v>0</v>
      </c>
      <c r="L68" s="3">
        <f>('[1]Downloaded Data'!R64+'[1]Downloaded Data'!S64)/100000</f>
        <v>0</v>
      </c>
      <c r="M68" s="3">
        <f>'[1]Downloaded Data'!T64</f>
        <v>2769442</v>
      </c>
      <c r="N68" s="3">
        <f>'[1]Downloaded Data'!V64+'[1]Downloaded Data'!W64</f>
        <v>973033</v>
      </c>
      <c r="O68" s="3">
        <f>'[1]Downloaded Data'!Z64+'[1]Downloaded Data'!AA64</f>
        <v>56061</v>
      </c>
      <c r="P68" s="3">
        <f>('[1]Downloaded Data'!X64+'[1]Downloaded Data'!Y64)/100000</f>
        <v>37304.345889999997</v>
      </c>
      <c r="Q68" s="3">
        <f>('[1]Downloaded Data'!AB64+'[1]Downloaded Data'!AC64)/100000</f>
        <v>482.94925659999996</v>
      </c>
    </row>
    <row r="69" spans="3:17" ht="12.75" customHeight="1" x14ac:dyDescent="0.25">
      <c r="C69" s="1" t="s">
        <v>47</v>
      </c>
      <c r="D69" s="32">
        <f>'[1]Downloaded Data'!E65</f>
        <v>320</v>
      </c>
      <c r="E69" s="32">
        <f>'[1]Downloaded Data'!F65</f>
        <v>2</v>
      </c>
      <c r="F69" s="3">
        <f>'[1]Downloaded Data'!G65</f>
        <v>0</v>
      </c>
      <c r="G69" s="3">
        <f>'[1]Downloaded Data'!H65</f>
        <v>0</v>
      </c>
      <c r="H69" s="3">
        <f>'[1]Downloaded Data'!J65</f>
        <v>0</v>
      </c>
      <c r="I69" s="3">
        <f>'[1]Downloaded Data'!L65+'[1]Downloaded Data'!M65</f>
        <v>0</v>
      </c>
      <c r="J69" s="3">
        <f>'[1]Downloaded Data'!P65+'[1]Downloaded Data'!Q65</f>
        <v>0</v>
      </c>
      <c r="K69" s="3">
        <f>('[1]Downloaded Data'!N65+'[1]Downloaded Data'!O65)/100000</f>
        <v>0</v>
      </c>
      <c r="L69" s="3">
        <f>('[1]Downloaded Data'!R65+'[1]Downloaded Data'!S65)/100000</f>
        <v>0</v>
      </c>
      <c r="M69" s="3">
        <f>'[1]Downloaded Data'!T65</f>
        <v>670439</v>
      </c>
      <c r="N69" s="3">
        <v>785967</v>
      </c>
      <c r="O69" s="3">
        <f>'[1]Downloaded Data'!Z65+'[1]Downloaded Data'!AA65</f>
        <v>134384</v>
      </c>
      <c r="P69" s="3">
        <v>17502.526999999998</v>
      </c>
      <c r="Q69" s="3">
        <f>('[1]Downloaded Data'!AB65+'[1]Downloaded Data'!AC65)/100000</f>
        <v>2318</v>
      </c>
    </row>
    <row r="70" spans="3:17" ht="12.75" customHeight="1" x14ac:dyDescent="0.25">
      <c r="C70" s="1" t="s">
        <v>44</v>
      </c>
      <c r="D70" s="32">
        <f>'[1]Downloaded Data'!E66</f>
        <v>220</v>
      </c>
      <c r="E70" s="32">
        <f>'[1]Downloaded Data'!F66</f>
        <v>2</v>
      </c>
      <c r="F70" s="3">
        <v>173</v>
      </c>
      <c r="G70" s="3">
        <f>'[1]Downloaded Data'!H66</f>
        <v>0</v>
      </c>
      <c r="H70" s="3">
        <f>'[1]Downloaded Data'!J66</f>
        <v>0</v>
      </c>
      <c r="I70" s="3">
        <f>'[1]Downloaded Data'!L66+'[1]Downloaded Data'!M66</f>
        <v>0</v>
      </c>
      <c r="J70" s="3">
        <f>'[1]Downloaded Data'!P66+'[1]Downloaded Data'!Q66</f>
        <v>0</v>
      </c>
      <c r="K70" s="3">
        <f>('[1]Downloaded Data'!N66+'[1]Downloaded Data'!O66)/100000</f>
        <v>0</v>
      </c>
      <c r="L70" s="3">
        <f>('[1]Downloaded Data'!R66+'[1]Downloaded Data'!S66)/100000</f>
        <v>0</v>
      </c>
      <c r="M70" s="3">
        <f>'[1]Downloaded Data'!T66</f>
        <v>3110365</v>
      </c>
      <c r="N70" s="3">
        <f>'[1]Downloaded Data'!V66+'[1]Downloaded Data'!W66</f>
        <v>791002</v>
      </c>
      <c r="O70" s="3">
        <f>'[1]Downloaded Data'!Z66+'[1]Downloaded Data'!AA66</f>
        <v>158166</v>
      </c>
      <c r="P70" s="3">
        <f>('[1]Downloaded Data'!X66+'[1]Downloaded Data'!Y66)/100000</f>
        <v>43908.411540000001</v>
      </c>
      <c r="Q70" s="3">
        <f>('[1]Downloaded Data'!AB66+'[1]Downloaded Data'!AC66)/100000</f>
        <v>1250.6869504000001</v>
      </c>
    </row>
    <row r="71" spans="3:17" ht="12.75" customHeight="1" x14ac:dyDescent="0.25">
      <c r="C71" s="1" t="s">
        <v>71</v>
      </c>
      <c r="D71" s="32">
        <f>'[1]Downloaded Data'!E67</f>
        <v>128</v>
      </c>
      <c r="E71" s="32">
        <f>'[1]Downloaded Data'!F67</f>
        <v>3</v>
      </c>
      <c r="F71" s="3">
        <f>'[1]Downloaded Data'!G67</f>
        <v>0</v>
      </c>
      <c r="G71" s="3">
        <f>'[1]Downloaded Data'!H67</f>
        <v>0</v>
      </c>
      <c r="H71" s="3">
        <f>'[1]Downloaded Data'!J67</f>
        <v>0</v>
      </c>
      <c r="I71" s="3">
        <f>'[1]Downloaded Data'!L67+'[1]Downloaded Data'!M67</f>
        <v>0</v>
      </c>
      <c r="J71" s="3">
        <f>'[1]Downloaded Data'!P67+'[1]Downloaded Data'!Q67</f>
        <v>0</v>
      </c>
      <c r="K71" s="3">
        <f>('[1]Downloaded Data'!N67+'[1]Downloaded Data'!O67)/100000</f>
        <v>0</v>
      </c>
      <c r="L71" s="3">
        <f>('[1]Downloaded Data'!R67+'[1]Downloaded Data'!S67)/100000</f>
        <v>0</v>
      </c>
      <c r="M71" s="3">
        <f>'[1]Downloaded Data'!T67</f>
        <v>1378310</v>
      </c>
      <c r="N71" s="3">
        <f>'[1]Downloaded Data'!V67+'[1]Downloaded Data'!W67</f>
        <v>505053</v>
      </c>
      <c r="O71" s="3">
        <f>'[1]Downloaded Data'!Z67+'[1]Downloaded Data'!AA67</f>
        <v>84693</v>
      </c>
      <c r="P71" s="3">
        <f>('[1]Downloaded Data'!X67+'[1]Downloaded Data'!Y67)/100000</f>
        <v>25745.371999999999</v>
      </c>
      <c r="Q71" s="3">
        <f>('[1]Downloaded Data'!AB67+'[1]Downloaded Data'!AC67)/100000</f>
        <v>905.44129569999996</v>
      </c>
    </row>
    <row r="72" spans="3:17" ht="12.75" customHeight="1" x14ac:dyDescent="0.25">
      <c r="C72" s="1" t="s">
        <v>72</v>
      </c>
      <c r="D72" s="32">
        <f>'[1]Downloaded Data'!E68</f>
        <v>0</v>
      </c>
      <c r="E72" s="32">
        <f>'[1]Downloaded Data'!F68</f>
        <v>0</v>
      </c>
      <c r="F72" s="3">
        <f>'[1]Downloaded Data'!G68</f>
        <v>0</v>
      </c>
      <c r="G72" s="3">
        <f>'[1]Downloaded Data'!H68</f>
        <v>0</v>
      </c>
      <c r="H72" s="3">
        <f>'[1]Downloaded Data'!J68</f>
        <v>0</v>
      </c>
      <c r="I72" s="3">
        <f>'[1]Downloaded Data'!L68+'[1]Downloaded Data'!M68</f>
        <v>0</v>
      </c>
      <c r="J72" s="3">
        <f>'[1]Downloaded Data'!P68+'[1]Downloaded Data'!Q68</f>
        <v>0</v>
      </c>
      <c r="K72" s="3">
        <f>('[1]Downloaded Data'!N68+'[1]Downloaded Data'!O68)/100000</f>
        <v>0</v>
      </c>
      <c r="L72" s="3">
        <f>('[1]Downloaded Data'!R68+'[1]Downloaded Data'!S68)/100000</f>
        <v>0</v>
      </c>
      <c r="M72" s="3">
        <f>'[1]Downloaded Data'!T68</f>
        <v>155314</v>
      </c>
      <c r="N72" s="3">
        <f>'[1]Downloaded Data'!V68+'[1]Downloaded Data'!W68</f>
        <v>19621</v>
      </c>
      <c r="O72" s="3">
        <f>'[1]Downloaded Data'!Z68+'[1]Downloaded Data'!AA68</f>
        <v>14428</v>
      </c>
      <c r="P72" s="3">
        <f>('[1]Downloaded Data'!X68+'[1]Downloaded Data'!Y68)/100000</f>
        <v>775.70830999999998</v>
      </c>
      <c r="Q72" s="3">
        <f>('[1]Downloaded Data'!AB68+'[1]Downloaded Data'!AC68)/100000</f>
        <v>111.70546359999999</v>
      </c>
    </row>
    <row r="73" spans="3:17" ht="12.75" customHeight="1" x14ac:dyDescent="0.25">
      <c r="C73" s="1" t="s">
        <v>46</v>
      </c>
      <c r="D73" s="32">
        <f>'[1]Downloaded Data'!E69</f>
        <v>25</v>
      </c>
      <c r="E73" s="32">
        <f>'[1]Downloaded Data'!F69</f>
        <v>1</v>
      </c>
      <c r="F73" s="3">
        <f>'[1]Downloaded Data'!G69</f>
        <v>0</v>
      </c>
      <c r="G73" s="3">
        <f>'[1]Downloaded Data'!H69</f>
        <v>0</v>
      </c>
      <c r="H73" s="3">
        <f>'[1]Downloaded Data'!J69</f>
        <v>0</v>
      </c>
      <c r="I73" s="3">
        <f>'[1]Downloaded Data'!L69+'[1]Downloaded Data'!M69</f>
        <v>0</v>
      </c>
      <c r="J73" s="3">
        <f>'[1]Downloaded Data'!P69+'[1]Downloaded Data'!Q69</f>
        <v>0</v>
      </c>
      <c r="K73" s="3">
        <f>('[1]Downloaded Data'!N69+'[1]Downloaded Data'!O69)/100000</f>
        <v>0</v>
      </c>
      <c r="L73" s="3">
        <f>('[1]Downloaded Data'!R69+'[1]Downloaded Data'!S69)/100000</f>
        <v>0</v>
      </c>
      <c r="M73" s="3">
        <f>'[1]Downloaded Data'!T69</f>
        <v>54092</v>
      </c>
      <c r="N73" s="3">
        <v>37347</v>
      </c>
      <c r="O73" s="3">
        <f>'[1]Downloaded Data'!Z69+'[1]Downloaded Data'!AA69</f>
        <v>27973</v>
      </c>
      <c r="P73" s="3">
        <v>1239.6048599999999</v>
      </c>
      <c r="Q73" s="3">
        <f>('[1]Downloaded Data'!AB69+'[1]Downloaded Data'!AC69)/100000</f>
        <v>349.91795999999999</v>
      </c>
    </row>
    <row r="74" spans="3:17" ht="12.75" customHeight="1" x14ac:dyDescent="0.25">
      <c r="C74" s="1" t="s">
        <v>74</v>
      </c>
      <c r="D74" s="32">
        <f>'[1]Downloaded Data'!E70</f>
        <v>472</v>
      </c>
      <c r="E74" s="32">
        <f>'[1]Downloaded Data'!F70</f>
        <v>3</v>
      </c>
      <c r="F74" s="3">
        <f>'[1]Downloaded Data'!G70</f>
        <v>0</v>
      </c>
      <c r="G74" s="3">
        <f>'[1]Downloaded Data'!H70</f>
        <v>0</v>
      </c>
      <c r="H74" s="3">
        <f>'[1]Downloaded Data'!J70</f>
        <v>0</v>
      </c>
      <c r="I74" s="3">
        <f>'[1]Downloaded Data'!L70+'[1]Downloaded Data'!M70</f>
        <v>0</v>
      </c>
      <c r="J74" s="3">
        <f>'[1]Downloaded Data'!P70+'[1]Downloaded Data'!Q70</f>
        <v>0</v>
      </c>
      <c r="K74" s="3">
        <f>('[1]Downloaded Data'!N70+'[1]Downloaded Data'!O70)/100000</f>
        <v>0</v>
      </c>
      <c r="L74" s="3">
        <f>('[1]Downloaded Data'!R70+'[1]Downloaded Data'!S70)/100000</f>
        <v>0</v>
      </c>
      <c r="M74" s="3">
        <f>'[1]Downloaded Data'!T70</f>
        <v>5321014</v>
      </c>
      <c r="N74" s="3">
        <f>'[1]Downloaded Data'!V70+'[1]Downloaded Data'!W70</f>
        <v>2277637</v>
      </c>
      <c r="O74" s="3">
        <f>'[1]Downloaded Data'!Z70+'[1]Downloaded Data'!AA70</f>
        <v>429302</v>
      </c>
      <c r="P74" s="3">
        <f>('[1]Downloaded Data'!X70+'[1]Downloaded Data'!Y70)/100000</f>
        <v>93588.897710000005</v>
      </c>
      <c r="Q74" s="3">
        <f>('[1]Downloaded Data'!AB70+'[1]Downloaded Data'!AC70)/100000</f>
        <v>4362.6304099999998</v>
      </c>
    </row>
    <row r="75" spans="3:17" ht="12" customHeight="1" x14ac:dyDescent="0.25">
      <c r="C75" s="66" t="s">
        <v>36</v>
      </c>
      <c r="D75" s="32">
        <f>'[1]Downloaded Data'!E71</f>
        <v>141</v>
      </c>
      <c r="E75" s="32">
        <f>'[1]Downloaded Data'!F71</f>
        <v>36</v>
      </c>
      <c r="F75" s="27">
        <f>'[1]Downloaded Data'!G71</f>
        <v>0</v>
      </c>
      <c r="G75" s="27">
        <f>'[1]Downloaded Data'!H71</f>
        <v>0</v>
      </c>
      <c r="H75" s="27">
        <f>'[1]Downloaded Data'!J71</f>
        <v>0</v>
      </c>
      <c r="I75" s="27">
        <f>'[1]Downloaded Data'!L71+'[1]Downloaded Data'!M71</f>
        <v>0</v>
      </c>
      <c r="J75" s="27">
        <f>'[1]Downloaded Data'!P71+'[1]Downloaded Data'!Q71</f>
        <v>0</v>
      </c>
      <c r="K75" s="27">
        <f>('[1]Downloaded Data'!N71+'[1]Downloaded Data'!O71)/100000</f>
        <v>0</v>
      </c>
      <c r="L75" s="27">
        <f>('[1]Downloaded Data'!R71+'[1]Downloaded Data'!S71)/100000</f>
        <v>0</v>
      </c>
      <c r="M75" s="27">
        <f>'[1]Downloaded Data'!T71</f>
        <v>407712</v>
      </c>
      <c r="N75" s="27">
        <f>'[1]Downloaded Data'!V71+'[1]Downloaded Data'!W71</f>
        <v>134264</v>
      </c>
      <c r="O75" s="27">
        <f>'[1]Downloaded Data'!Z71+'[1]Downloaded Data'!AA71</f>
        <v>44530</v>
      </c>
      <c r="P75" s="27">
        <f>('[1]Downloaded Data'!X71+'[1]Downloaded Data'!Y71)/100000</f>
        <v>4385.5171899999996</v>
      </c>
      <c r="Q75" s="27">
        <f>('[1]Downloaded Data'!AB71+'[1]Downloaded Data'!AC71)/100000</f>
        <v>442.41656</v>
      </c>
    </row>
    <row r="76" spans="3:17" s="23" customFormat="1" ht="12.75" customHeight="1" x14ac:dyDescent="0.3">
      <c r="C76" s="2" t="s">
        <v>76</v>
      </c>
      <c r="D76" s="87">
        <f>SUM(D9:D75)</f>
        <v>113271</v>
      </c>
      <c r="E76" s="87">
        <f t="shared" ref="E76:Q76" si="0">SUM(E9:E75)</f>
        <v>97489</v>
      </c>
      <c r="F76" s="87">
        <f t="shared" si="0"/>
        <v>4434514</v>
      </c>
      <c r="G76" s="87">
        <f t="shared" si="0"/>
        <v>0</v>
      </c>
      <c r="H76" s="87">
        <f t="shared" si="0"/>
        <v>57745105</v>
      </c>
      <c r="I76" s="87">
        <f>SUM(I9:I75)</f>
        <v>755039</v>
      </c>
      <c r="J76" s="87">
        <f t="shared" si="0"/>
        <v>164669913</v>
      </c>
      <c r="K76" s="87">
        <f t="shared" si="0"/>
        <v>36037.739083900007</v>
      </c>
      <c r="L76" s="87">
        <f t="shared" si="0"/>
        <v>5069649.7664522007</v>
      </c>
      <c r="M76" s="87">
        <f t="shared" si="0"/>
        <v>828561639</v>
      </c>
      <c r="N76" s="87">
        <f t="shared" si="0"/>
        <v>541624607</v>
      </c>
      <c r="O76" s="87">
        <f t="shared" si="0"/>
        <v>363203523</v>
      </c>
      <c r="P76" s="87">
        <f t="shared" si="0"/>
        <v>24809660.391180102</v>
      </c>
      <c r="Q76" s="87">
        <f t="shared" si="0"/>
        <v>4764615.4443677012</v>
      </c>
    </row>
    <row r="77" spans="3:17" ht="12.75" customHeight="1" x14ac:dyDescent="0.25">
      <c r="C77" s="393"/>
      <c r="D77" s="393"/>
      <c r="E77" s="393"/>
      <c r="F77" s="393"/>
      <c r="G77" s="393"/>
      <c r="H77" s="393"/>
      <c r="I77" s="393"/>
      <c r="J77" s="393"/>
      <c r="K77" s="393"/>
      <c r="L77" s="393"/>
      <c r="M77" s="393"/>
      <c r="N77" s="393"/>
      <c r="O77" s="393"/>
      <c r="P77" s="393"/>
      <c r="Q77" s="393"/>
    </row>
    <row r="78" spans="3:17" x14ac:dyDescent="0.25">
      <c r="C78" s="390" t="s">
        <v>160</v>
      </c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</row>
    <row r="79" spans="3:17" x14ac:dyDescent="0.25">
      <c r="C79" s="390" t="s">
        <v>161</v>
      </c>
      <c r="D79" s="390"/>
      <c r="E79" s="390"/>
      <c r="F79" s="390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</row>
    <row r="80" spans="3:17" x14ac:dyDescent="0.25">
      <c r="C80" s="390" t="s">
        <v>162</v>
      </c>
      <c r="D80" s="390"/>
      <c r="E80" s="390"/>
      <c r="F80" s="390"/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</row>
    <row r="81" spans="3:17" x14ac:dyDescent="0.25">
      <c r="C81" s="390" t="s">
        <v>163</v>
      </c>
      <c r="D81" s="390"/>
      <c r="E81" s="390"/>
      <c r="F81" s="390"/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</row>
    <row r="82" spans="3:17" ht="12.75" customHeight="1" x14ac:dyDescent="0.25">
      <c r="C82" s="390" t="s">
        <v>164</v>
      </c>
      <c r="D82" s="390"/>
      <c r="E82" s="390"/>
      <c r="F82" s="390"/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</row>
    <row r="83" spans="3:17" ht="12.75" customHeight="1" x14ac:dyDescent="0.25">
      <c r="C83" s="390" t="s">
        <v>165</v>
      </c>
      <c r="D83" s="390"/>
      <c r="E83" s="390"/>
      <c r="F83" s="390"/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</row>
    <row r="84" spans="3:17" ht="12.75" customHeight="1" x14ac:dyDescent="0.25">
      <c r="C84" s="390" t="s">
        <v>166</v>
      </c>
      <c r="D84" s="390"/>
      <c r="E84" s="390"/>
      <c r="F84" s="390"/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</row>
    <row r="85" spans="3:17" ht="12.75" customHeight="1" x14ac:dyDescent="0.25">
      <c r="C85" s="390" t="s">
        <v>167</v>
      </c>
      <c r="D85" s="390"/>
      <c r="E85" s="390"/>
      <c r="F85" s="390"/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</row>
    <row r="86" spans="3:17" ht="12.75" customHeight="1" x14ac:dyDescent="0.25">
      <c r="C86" s="390" t="s">
        <v>168</v>
      </c>
      <c r="D86" s="390"/>
      <c r="E86" s="390"/>
      <c r="F86" s="390"/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</row>
    <row r="87" spans="3:17" ht="12.75" customHeight="1" x14ac:dyDescent="0.25">
      <c r="C87" s="390" t="s">
        <v>169</v>
      </c>
      <c r="D87" s="390"/>
      <c r="E87" s="390"/>
      <c r="F87" s="390"/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</row>
    <row r="88" spans="3:17" ht="12.75" customHeight="1" x14ac:dyDescent="0.25">
      <c r="C88" s="390" t="s">
        <v>170</v>
      </c>
      <c r="D88" s="390"/>
      <c r="E88" s="390"/>
      <c r="F88" s="390"/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</row>
    <row r="89" spans="3:17" ht="12.75" customHeight="1" x14ac:dyDescent="0.25">
      <c r="C89" s="390" t="s">
        <v>171</v>
      </c>
      <c r="D89" s="390"/>
      <c r="E89" s="390"/>
      <c r="F89" s="390"/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</row>
    <row r="90" spans="3:17" ht="12.75" customHeight="1" x14ac:dyDescent="0.25">
      <c r="C90" s="390" t="s">
        <v>172</v>
      </c>
      <c r="D90" s="390"/>
      <c r="E90" s="390"/>
      <c r="F90" s="390"/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</row>
    <row r="91" spans="3:17" ht="12.75" customHeight="1" x14ac:dyDescent="0.25">
      <c r="C91" s="390" t="s">
        <v>173</v>
      </c>
      <c r="D91" s="390"/>
      <c r="E91" s="390"/>
      <c r="F91" s="390"/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</row>
    <row r="94" spans="3:17" x14ac:dyDescent="0.25">
      <c r="F94" s="337"/>
      <c r="M94" s="337"/>
    </row>
    <row r="97" spans="13:13" x14ac:dyDescent="0.25">
      <c r="M97" s="337"/>
    </row>
  </sheetData>
  <mergeCells count="36">
    <mergeCell ref="P4:Q4"/>
    <mergeCell ref="C2:Q2"/>
    <mergeCell ref="C3:C5"/>
    <mergeCell ref="D3:E3"/>
    <mergeCell ref="F3:G3"/>
    <mergeCell ref="H3:L3"/>
    <mergeCell ref="M3:Q3"/>
    <mergeCell ref="D4:D5"/>
    <mergeCell ref="E4:E5"/>
    <mergeCell ref="F4:F5"/>
    <mergeCell ref="G4:G5"/>
    <mergeCell ref="H4:H5"/>
    <mergeCell ref="I4:J4"/>
    <mergeCell ref="K4:L4"/>
    <mergeCell ref="M4:M5"/>
    <mergeCell ref="N4:O4"/>
    <mergeCell ref="C83:Q83"/>
    <mergeCell ref="D7:Q7"/>
    <mergeCell ref="D8:Q8"/>
    <mergeCell ref="D28:Q28"/>
    <mergeCell ref="D58:Q58"/>
    <mergeCell ref="D65:Q65"/>
    <mergeCell ref="C77:Q77"/>
    <mergeCell ref="C78:Q78"/>
    <mergeCell ref="C79:Q79"/>
    <mergeCell ref="C80:Q80"/>
    <mergeCell ref="C81:Q81"/>
    <mergeCell ref="C82:Q82"/>
    <mergeCell ref="C90:Q90"/>
    <mergeCell ref="C91:Q91"/>
    <mergeCell ref="C84:Q84"/>
    <mergeCell ref="C85:Q85"/>
    <mergeCell ref="C86:Q86"/>
    <mergeCell ref="C87:Q87"/>
    <mergeCell ref="C88:Q88"/>
    <mergeCell ref="C89:Q89"/>
  </mergeCells>
  <conditionalFormatting sqref="C26">
    <cfRule type="duplicateValues" dxfId="62" priority="19"/>
  </conditionalFormatting>
  <conditionalFormatting sqref="C31">
    <cfRule type="duplicateValues" dxfId="61" priority="16"/>
  </conditionalFormatting>
  <conditionalFormatting sqref="C32">
    <cfRule type="duplicateValues" dxfId="60" priority="14"/>
    <cfRule type="duplicateValues" dxfId="59" priority="15"/>
  </conditionalFormatting>
  <conditionalFormatting sqref="C38">
    <cfRule type="duplicateValues" dxfId="58" priority="17"/>
    <cfRule type="duplicateValues" dxfId="57" priority="18"/>
  </conditionalFormatting>
  <conditionalFormatting sqref="C40">
    <cfRule type="duplicateValues" dxfId="56" priority="12"/>
    <cfRule type="duplicateValues" dxfId="55" priority="13"/>
  </conditionalFormatting>
  <conditionalFormatting sqref="C44">
    <cfRule type="duplicateValues" dxfId="54" priority="10"/>
    <cfRule type="duplicateValues" dxfId="53" priority="11"/>
  </conditionalFormatting>
  <conditionalFormatting sqref="C50">
    <cfRule type="duplicateValues" dxfId="52" priority="8"/>
    <cfRule type="duplicateValues" dxfId="51" priority="9"/>
  </conditionalFormatting>
  <conditionalFormatting sqref="C54">
    <cfRule type="duplicateValues" dxfId="50" priority="6"/>
    <cfRule type="duplicateValues" dxfId="49" priority="7"/>
  </conditionalFormatting>
  <conditionalFormatting sqref="C56">
    <cfRule type="duplicateValues" dxfId="48" priority="5"/>
  </conditionalFormatting>
  <conditionalFormatting sqref="C66">
    <cfRule type="duplicateValues" dxfId="47" priority="3"/>
    <cfRule type="duplicateValues" dxfId="46" priority="4"/>
  </conditionalFormatting>
  <conditionalFormatting sqref="C67">
    <cfRule type="duplicateValues" dxfId="45" priority="1"/>
    <cfRule type="duplicateValues" dxfId="44" priority="2"/>
  </conditionalFormatting>
  <pageMargins left="0.06" right="0.15748031496062992" top="0.19685039370078741" bottom="0.1" header="0.15748031496062992" footer="7.0000000000000007E-2"/>
  <pageSetup scale="85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6223-9DEE-4AF2-90A8-068534FCE17C}">
  <dimension ref="A2:U90"/>
  <sheetViews>
    <sheetView zoomScale="85" zoomScaleNormal="85" workbookViewId="0">
      <selection activeCell="C32" sqref="C32"/>
    </sheetView>
  </sheetViews>
  <sheetFormatPr defaultColWidth="9.1796875" defaultRowHeight="14.5" x14ac:dyDescent="0.35"/>
  <cols>
    <col min="1" max="2" width="2.453125" style="360" customWidth="1"/>
    <col min="3" max="3" width="42.81640625" style="130" customWidth="1"/>
    <col min="4" max="4" width="7.81640625" style="130" bestFit="1" customWidth="1"/>
    <col min="5" max="5" width="6.453125" style="130" bestFit="1" customWidth="1"/>
    <col min="6" max="6" width="9.1796875" style="130" customWidth="1"/>
    <col min="7" max="7" width="8.1796875" style="130" customWidth="1"/>
    <col min="8" max="8" width="7.1796875" style="130" customWidth="1"/>
    <col min="9" max="9" width="8.453125" style="130" customWidth="1"/>
    <col min="10" max="10" width="11.81640625" style="130" customWidth="1"/>
    <col min="11" max="11" width="10.453125" style="130" bestFit="1" customWidth="1"/>
    <col min="12" max="12" width="10.453125" style="130" customWidth="1"/>
    <col min="13" max="13" width="6.453125" style="130" bestFit="1" customWidth="1"/>
    <col min="14" max="14" width="8.453125" style="130" bestFit="1" customWidth="1"/>
    <col min="15" max="15" width="12.453125" style="130" customWidth="1"/>
    <col min="16" max="16" width="12" style="130" customWidth="1"/>
    <col min="17" max="17" width="11" style="130" customWidth="1"/>
    <col min="18" max="18" width="9.453125" style="130" bestFit="1" customWidth="1"/>
    <col min="19" max="19" width="8.453125" style="130" bestFit="1" customWidth="1"/>
    <col min="20" max="20" width="12.453125" style="130" customWidth="1"/>
    <col min="21" max="16384" width="9.1796875" style="130"/>
  </cols>
  <sheetData>
    <row r="2" spans="1:21" x14ac:dyDescent="0.35">
      <c r="C2" s="406" t="s">
        <v>174</v>
      </c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</row>
    <row r="3" spans="1:21" x14ac:dyDescent="0.35">
      <c r="C3" s="406" t="s">
        <v>145</v>
      </c>
      <c r="D3" s="401" t="s">
        <v>146</v>
      </c>
      <c r="E3" s="405"/>
      <c r="F3" s="401" t="s">
        <v>175</v>
      </c>
      <c r="G3" s="401"/>
      <c r="H3" s="401" t="s">
        <v>176</v>
      </c>
      <c r="I3" s="401" t="s">
        <v>177</v>
      </c>
      <c r="J3" s="406" t="s">
        <v>147</v>
      </c>
      <c r="K3" s="402"/>
      <c r="L3" s="402"/>
      <c r="M3" s="402"/>
      <c r="N3" s="402"/>
      <c r="O3" s="406" t="s">
        <v>148</v>
      </c>
      <c r="P3" s="402"/>
      <c r="Q3" s="402"/>
      <c r="R3" s="402"/>
      <c r="S3" s="402"/>
    </row>
    <row r="4" spans="1:21" ht="42.75" customHeight="1" x14ac:dyDescent="0.35">
      <c r="C4" s="406"/>
      <c r="D4" s="401" t="s">
        <v>149</v>
      </c>
      <c r="E4" s="401" t="s">
        <v>150</v>
      </c>
      <c r="F4" s="401" t="s">
        <v>151</v>
      </c>
      <c r="G4" s="401" t="s">
        <v>152</v>
      </c>
      <c r="H4" s="401"/>
      <c r="I4" s="401"/>
      <c r="J4" s="401" t="s">
        <v>178</v>
      </c>
      <c r="K4" s="401" t="s">
        <v>154</v>
      </c>
      <c r="L4" s="402"/>
      <c r="M4" s="403" t="s">
        <v>179</v>
      </c>
      <c r="N4" s="404"/>
      <c r="O4" s="401" t="s">
        <v>178</v>
      </c>
      <c r="P4" s="401" t="s">
        <v>156</v>
      </c>
      <c r="Q4" s="405"/>
      <c r="R4" s="403" t="s">
        <v>179</v>
      </c>
      <c r="S4" s="404"/>
    </row>
    <row r="5" spans="1:21" ht="36.75" customHeight="1" x14ac:dyDescent="0.35">
      <c r="C5" s="406"/>
      <c r="D5" s="401"/>
      <c r="E5" s="401"/>
      <c r="F5" s="401"/>
      <c r="G5" s="401"/>
      <c r="H5" s="401"/>
      <c r="I5" s="401"/>
      <c r="J5" s="401"/>
      <c r="K5" s="70" t="s">
        <v>157</v>
      </c>
      <c r="L5" s="70" t="s">
        <v>175</v>
      </c>
      <c r="M5" s="354" t="s">
        <v>157</v>
      </c>
      <c r="N5" s="354" t="s">
        <v>175</v>
      </c>
      <c r="O5" s="401"/>
      <c r="P5" s="70" t="s">
        <v>157</v>
      </c>
      <c r="Q5" s="70" t="s">
        <v>175</v>
      </c>
      <c r="R5" s="276" t="s">
        <v>157</v>
      </c>
      <c r="S5" s="276" t="s">
        <v>175</v>
      </c>
    </row>
    <row r="6" spans="1:21" x14ac:dyDescent="0.35">
      <c r="C6" s="406"/>
      <c r="D6" s="70">
        <v>1</v>
      </c>
      <c r="E6" s="70">
        <v>2</v>
      </c>
      <c r="F6" s="70">
        <v>3</v>
      </c>
      <c r="G6" s="70">
        <v>4</v>
      </c>
      <c r="H6" s="70">
        <v>5</v>
      </c>
      <c r="I6" s="70">
        <v>6</v>
      </c>
      <c r="J6" s="70">
        <v>7</v>
      </c>
      <c r="K6" s="70">
        <v>8</v>
      </c>
      <c r="L6" s="70">
        <v>9</v>
      </c>
      <c r="M6" s="70">
        <v>10</v>
      </c>
      <c r="N6" s="70">
        <v>11</v>
      </c>
      <c r="O6" s="70">
        <v>12</v>
      </c>
      <c r="P6" s="70">
        <v>13</v>
      </c>
      <c r="Q6" s="70">
        <v>14</v>
      </c>
      <c r="R6" s="70">
        <v>15</v>
      </c>
      <c r="S6" s="70">
        <v>16</v>
      </c>
    </row>
    <row r="7" spans="1:21" x14ac:dyDescent="0.35">
      <c r="C7" s="53" t="s">
        <v>8</v>
      </c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  <c r="Q7" s="397"/>
      <c r="R7" s="397"/>
      <c r="S7" s="397"/>
    </row>
    <row r="8" spans="1:21" x14ac:dyDescent="0.35">
      <c r="C8" s="53" t="s">
        <v>158</v>
      </c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</row>
    <row r="9" spans="1:21" x14ac:dyDescent="0.35">
      <c r="C9" s="1" t="s">
        <v>16</v>
      </c>
      <c r="D9" s="57">
        <v>8544</v>
      </c>
      <c r="E9" s="57">
        <v>3009</v>
      </c>
      <c r="F9" s="9">
        <v>50329</v>
      </c>
      <c r="G9" s="9">
        <v>0</v>
      </c>
      <c r="H9" s="9">
        <v>21960</v>
      </c>
      <c r="I9" s="9">
        <v>7583</v>
      </c>
      <c r="J9" s="9">
        <v>543093</v>
      </c>
      <c r="K9" s="9">
        <v>8704</v>
      </c>
      <c r="L9" s="9">
        <v>1211970</v>
      </c>
      <c r="M9" s="9">
        <v>389.53500000000003</v>
      </c>
      <c r="N9" s="9">
        <v>33741.882804500005</v>
      </c>
      <c r="O9" s="9">
        <v>63291645</v>
      </c>
      <c r="P9" s="9">
        <v>27643906</v>
      </c>
      <c r="Q9" s="9">
        <v>16392607</v>
      </c>
      <c r="R9" s="9">
        <v>1248189.2551899999</v>
      </c>
      <c r="S9" s="9">
        <v>252453.14628310001</v>
      </c>
      <c r="U9" s="338"/>
    </row>
    <row r="10" spans="1:21" x14ac:dyDescent="0.35">
      <c r="C10" s="1" t="s">
        <v>35</v>
      </c>
      <c r="D10" s="57">
        <v>2445</v>
      </c>
      <c r="E10" s="57">
        <v>3245</v>
      </c>
      <c r="F10" s="9">
        <v>50781</v>
      </c>
      <c r="G10" s="9">
        <v>0</v>
      </c>
      <c r="H10" s="9">
        <v>8154</v>
      </c>
      <c r="I10" s="9">
        <v>1194</v>
      </c>
      <c r="J10" s="9">
        <v>168609</v>
      </c>
      <c r="K10" s="9">
        <v>11939</v>
      </c>
      <c r="L10" s="9">
        <v>403847</v>
      </c>
      <c r="M10" s="9">
        <v>692.61428219999993</v>
      </c>
      <c r="N10" s="9">
        <v>9743.7841740000003</v>
      </c>
      <c r="O10" s="9">
        <v>40492994</v>
      </c>
      <c r="P10" s="9">
        <v>19264181</v>
      </c>
      <c r="Q10" s="9">
        <v>10233198</v>
      </c>
      <c r="R10" s="9">
        <v>727818.02408399992</v>
      </c>
      <c r="S10" s="9">
        <v>135830.21264529999</v>
      </c>
      <c r="U10" s="338"/>
    </row>
    <row r="11" spans="1:21" s="38" customFormat="1" x14ac:dyDescent="0.35">
      <c r="A11" s="260"/>
      <c r="B11" s="260"/>
      <c r="C11" s="69" t="s">
        <v>40</v>
      </c>
      <c r="D11" s="57">
        <v>1282</v>
      </c>
      <c r="E11" s="57">
        <v>441</v>
      </c>
      <c r="F11" s="9">
        <v>2674</v>
      </c>
      <c r="G11" s="9">
        <v>0</v>
      </c>
      <c r="H11" s="9">
        <v>0</v>
      </c>
      <c r="I11" s="9">
        <v>298277</v>
      </c>
      <c r="J11" s="9">
        <v>9671</v>
      </c>
      <c r="K11" s="9">
        <v>89</v>
      </c>
      <c r="L11" s="9">
        <v>5197</v>
      </c>
      <c r="M11" s="9">
        <v>4.4539999999999997</v>
      </c>
      <c r="N11" s="9">
        <v>159.56528</v>
      </c>
      <c r="O11" s="9">
        <v>9027748</v>
      </c>
      <c r="P11" s="9">
        <v>7213453</v>
      </c>
      <c r="Q11" s="9">
        <v>4760388</v>
      </c>
      <c r="R11" s="9">
        <v>295135.61590019998</v>
      </c>
      <c r="S11" s="9">
        <v>62440.323969999998</v>
      </c>
      <c r="U11" s="338"/>
    </row>
    <row r="12" spans="1:21" x14ac:dyDescent="0.35">
      <c r="C12" s="1" t="s">
        <v>23</v>
      </c>
      <c r="D12" s="57">
        <v>8607</v>
      </c>
      <c r="E12" s="57">
        <v>4366</v>
      </c>
      <c r="F12" s="9">
        <v>37090</v>
      </c>
      <c r="G12" s="9">
        <v>0</v>
      </c>
      <c r="H12" s="9">
        <v>9242</v>
      </c>
      <c r="I12" s="9">
        <v>76</v>
      </c>
      <c r="J12" s="9">
        <v>735570</v>
      </c>
      <c r="K12" s="9">
        <v>51820</v>
      </c>
      <c r="L12" s="9">
        <v>968642</v>
      </c>
      <c r="M12" s="9">
        <v>2369.6408927000002</v>
      </c>
      <c r="N12" s="9">
        <v>24125.068804099999</v>
      </c>
      <c r="O12" s="9">
        <v>38814447</v>
      </c>
      <c r="P12" s="9">
        <v>30943747</v>
      </c>
      <c r="Q12" s="9">
        <v>14715844</v>
      </c>
      <c r="R12" s="9">
        <v>1340434.3322922001</v>
      </c>
      <c r="S12" s="9">
        <v>230150.28244939999</v>
      </c>
      <c r="U12" s="338"/>
    </row>
    <row r="13" spans="1:21" x14ac:dyDescent="0.35">
      <c r="C13" s="1" t="s">
        <v>49</v>
      </c>
      <c r="D13" s="57">
        <v>2705</v>
      </c>
      <c r="E13" s="57">
        <v>884</v>
      </c>
      <c r="F13" s="9">
        <v>3952</v>
      </c>
      <c r="G13" s="9">
        <v>0</v>
      </c>
      <c r="H13" s="9">
        <v>6358</v>
      </c>
      <c r="I13" s="9">
        <v>5996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25937789</v>
      </c>
      <c r="P13" s="9">
        <v>10991472</v>
      </c>
      <c r="Q13" s="9">
        <v>5957292</v>
      </c>
      <c r="R13" s="9">
        <v>490838.67025000002</v>
      </c>
      <c r="S13" s="9">
        <v>93521.522230000002</v>
      </c>
      <c r="U13" s="338"/>
    </row>
    <row r="14" spans="1:21" x14ac:dyDescent="0.35">
      <c r="C14" s="1" t="s">
        <v>31</v>
      </c>
      <c r="D14" s="57">
        <v>4653</v>
      </c>
      <c r="E14" s="57">
        <v>775</v>
      </c>
      <c r="F14" s="9">
        <v>13476</v>
      </c>
      <c r="G14" s="9">
        <v>0</v>
      </c>
      <c r="H14" s="9">
        <v>9095</v>
      </c>
      <c r="I14" s="9">
        <v>8289</v>
      </c>
      <c r="J14" s="9">
        <v>105257</v>
      </c>
      <c r="K14" s="9">
        <v>3172</v>
      </c>
      <c r="L14" s="9">
        <v>174097</v>
      </c>
      <c r="M14" s="9">
        <v>195.82234</v>
      </c>
      <c r="N14" s="9">
        <v>4367.6206099999999</v>
      </c>
      <c r="O14" s="9">
        <v>23447077</v>
      </c>
      <c r="P14" s="9">
        <v>21630662</v>
      </c>
      <c r="Q14" s="9">
        <v>11193304</v>
      </c>
      <c r="R14" s="9">
        <v>962577.02437449992</v>
      </c>
      <c r="S14" s="9">
        <v>159854.16784790001</v>
      </c>
      <c r="U14" s="338"/>
    </row>
    <row r="15" spans="1:21" x14ac:dyDescent="0.35">
      <c r="C15" s="1" t="s">
        <v>37</v>
      </c>
      <c r="D15" s="57">
        <v>2716</v>
      </c>
      <c r="E15" s="57">
        <v>413</v>
      </c>
      <c r="F15" s="9">
        <v>9850</v>
      </c>
      <c r="G15" s="9">
        <v>0</v>
      </c>
      <c r="H15" s="9">
        <v>0</v>
      </c>
      <c r="I15" s="9">
        <v>0</v>
      </c>
      <c r="J15" s="9">
        <v>60740</v>
      </c>
      <c r="K15" s="9">
        <v>576</v>
      </c>
      <c r="L15" s="9">
        <v>78058</v>
      </c>
      <c r="M15" s="9">
        <v>25.006</v>
      </c>
      <c r="N15" s="9">
        <v>1543.9880700000001</v>
      </c>
      <c r="O15" s="9">
        <v>18835561</v>
      </c>
      <c r="P15" s="9">
        <v>13589417</v>
      </c>
      <c r="Q15" s="9">
        <v>5457424</v>
      </c>
      <c r="R15" s="9">
        <v>564984.23899999994</v>
      </c>
      <c r="S15" s="9">
        <v>82701.76728</v>
      </c>
      <c r="U15" s="338"/>
    </row>
    <row r="16" spans="1:21" x14ac:dyDescent="0.35">
      <c r="C16" s="1" t="s">
        <v>50</v>
      </c>
      <c r="D16" s="57">
        <v>1057</v>
      </c>
      <c r="E16" s="57">
        <v>30</v>
      </c>
      <c r="F16" s="9">
        <v>1034</v>
      </c>
      <c r="G16" s="9">
        <v>0</v>
      </c>
      <c r="H16" s="9">
        <v>354</v>
      </c>
      <c r="I16" s="9">
        <v>983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3081119</v>
      </c>
      <c r="P16" s="9">
        <v>1900827</v>
      </c>
      <c r="Q16" s="9">
        <v>953759</v>
      </c>
      <c r="R16" s="9">
        <v>81541.123999999996</v>
      </c>
      <c r="S16" s="9">
        <v>15984.3507887</v>
      </c>
      <c r="U16" s="338"/>
    </row>
    <row r="17" spans="3:21" x14ac:dyDescent="0.35">
      <c r="C17" s="361" t="s">
        <v>27</v>
      </c>
      <c r="D17" s="362">
        <v>8853</v>
      </c>
      <c r="E17" s="362">
        <v>5061</v>
      </c>
      <c r="F17" s="271">
        <v>131207</v>
      </c>
      <c r="G17" s="271">
        <v>0</v>
      </c>
      <c r="H17" s="271">
        <v>6000</v>
      </c>
      <c r="I17" s="271">
        <v>295558</v>
      </c>
      <c r="J17" s="271">
        <v>363873</v>
      </c>
      <c r="K17" s="271">
        <v>3871</v>
      </c>
      <c r="L17" s="271">
        <v>579244</v>
      </c>
      <c r="M17" s="271">
        <v>116.9171865</v>
      </c>
      <c r="N17" s="271">
        <v>13755.438972399999</v>
      </c>
      <c r="O17" s="271">
        <v>43402879</v>
      </c>
      <c r="P17" s="271">
        <v>38699163</v>
      </c>
      <c r="Q17" s="271">
        <v>15429855</v>
      </c>
      <c r="R17" s="271">
        <v>1603458.5140201</v>
      </c>
      <c r="S17" s="271">
        <v>268946.53835619998</v>
      </c>
      <c r="U17" s="338"/>
    </row>
    <row r="18" spans="3:21" x14ac:dyDescent="0.35">
      <c r="C18" s="1" t="s">
        <v>51</v>
      </c>
      <c r="D18" s="57">
        <v>2078</v>
      </c>
      <c r="E18" s="57">
        <v>199</v>
      </c>
      <c r="F18" s="9">
        <v>9423</v>
      </c>
      <c r="G18" s="9">
        <v>0</v>
      </c>
      <c r="H18" s="9">
        <v>3568</v>
      </c>
      <c r="I18" s="9">
        <v>7067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9715947</v>
      </c>
      <c r="P18" s="9">
        <v>6364617</v>
      </c>
      <c r="Q18" s="9">
        <v>3562048</v>
      </c>
      <c r="R18" s="9">
        <v>271308.94733</v>
      </c>
      <c r="S18" s="9">
        <v>54775.976269999999</v>
      </c>
      <c r="U18" s="338"/>
    </row>
    <row r="19" spans="3:21" x14ac:dyDescent="0.35">
      <c r="C19" s="1" t="s">
        <v>28</v>
      </c>
      <c r="D19" s="57">
        <v>9127</v>
      </c>
      <c r="E19" s="57">
        <v>3909</v>
      </c>
      <c r="F19" s="9">
        <v>316244</v>
      </c>
      <c r="G19" s="9">
        <v>0</v>
      </c>
      <c r="H19" s="9">
        <v>8019</v>
      </c>
      <c r="I19" s="9">
        <v>1559</v>
      </c>
      <c r="J19" s="9">
        <v>460728</v>
      </c>
      <c r="K19" s="9">
        <v>11612</v>
      </c>
      <c r="L19" s="9">
        <v>847582</v>
      </c>
      <c r="M19" s="9">
        <v>569.60374939999997</v>
      </c>
      <c r="N19" s="9">
        <v>22442.291647499998</v>
      </c>
      <c r="O19" s="9">
        <v>43607630</v>
      </c>
      <c r="P19" s="9">
        <v>46613412</v>
      </c>
      <c r="Q19" s="9">
        <v>26248201</v>
      </c>
      <c r="R19" s="9">
        <v>1430874.4685022</v>
      </c>
      <c r="S19" s="9">
        <v>412142.14533690002</v>
      </c>
      <c r="U19" s="338"/>
    </row>
    <row r="20" spans="3:21" x14ac:dyDescent="0.35">
      <c r="C20" s="1" t="s">
        <v>9</v>
      </c>
      <c r="D20" s="57">
        <v>25254</v>
      </c>
      <c r="E20" s="57">
        <v>32635</v>
      </c>
      <c r="F20" s="271">
        <v>763330</v>
      </c>
      <c r="G20" s="9">
        <v>0</v>
      </c>
      <c r="H20" s="9">
        <v>56483</v>
      </c>
      <c r="I20" s="9">
        <v>417514</v>
      </c>
      <c r="J20" s="9">
        <v>11490041</v>
      </c>
      <c r="K20" s="9">
        <v>92486</v>
      </c>
      <c r="L20" s="9">
        <v>33745890</v>
      </c>
      <c r="M20" s="9">
        <v>3569.4504999999999</v>
      </c>
      <c r="N20" s="9">
        <v>1213406.6534899999</v>
      </c>
      <c r="O20" s="9">
        <v>294528525</v>
      </c>
      <c r="P20" s="9">
        <v>192388076</v>
      </c>
      <c r="Q20" s="9">
        <v>112916097</v>
      </c>
      <c r="R20" s="9">
        <v>9625769.0744770989</v>
      </c>
      <c r="S20" s="9">
        <v>1840951.1345599999</v>
      </c>
      <c r="U20" s="338"/>
    </row>
    <row r="21" spans="3:21" x14ac:dyDescent="0.35">
      <c r="C21" s="2" t="s">
        <v>6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U21" s="338"/>
    </row>
    <row r="22" spans="3:21" x14ac:dyDescent="0.35">
      <c r="C22" s="1" t="s">
        <v>11</v>
      </c>
      <c r="D22" s="57">
        <v>5598</v>
      </c>
      <c r="E22" s="57">
        <v>11656</v>
      </c>
      <c r="F22" s="9">
        <v>541774</v>
      </c>
      <c r="G22" s="9">
        <v>0</v>
      </c>
      <c r="H22" s="9">
        <v>710</v>
      </c>
      <c r="I22" s="9">
        <v>162176</v>
      </c>
      <c r="J22" s="9">
        <v>6872099</v>
      </c>
      <c r="K22" s="9">
        <v>34435</v>
      </c>
      <c r="L22" s="9">
        <v>14795615</v>
      </c>
      <c r="M22" s="9">
        <v>1722.2100662</v>
      </c>
      <c r="N22" s="9">
        <v>519772.87807999999</v>
      </c>
      <c r="O22" s="9">
        <v>23143406</v>
      </c>
      <c r="P22" s="9">
        <v>22912024</v>
      </c>
      <c r="Q22" s="9">
        <v>22237195</v>
      </c>
      <c r="R22" s="9">
        <v>1319532.0453013999</v>
      </c>
      <c r="S22" s="9">
        <v>445692.13147779985</v>
      </c>
      <c r="U22" s="338"/>
    </row>
    <row r="23" spans="3:21" x14ac:dyDescent="0.35">
      <c r="C23" s="1" t="s">
        <v>52</v>
      </c>
      <c r="D23" s="57">
        <v>485</v>
      </c>
      <c r="E23" s="57">
        <v>2</v>
      </c>
      <c r="F23" s="9">
        <v>33728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4325881</v>
      </c>
      <c r="P23" s="9">
        <v>2174251</v>
      </c>
      <c r="Q23" s="9">
        <v>1138751</v>
      </c>
      <c r="R23" s="9">
        <v>108056.19650999999</v>
      </c>
      <c r="S23" s="9">
        <v>21734.138987099999</v>
      </c>
      <c r="U23" s="338"/>
    </row>
    <row r="24" spans="3:21" x14ac:dyDescent="0.35">
      <c r="C24" s="91" t="s">
        <v>33</v>
      </c>
      <c r="D24" s="57">
        <v>263</v>
      </c>
      <c r="E24" s="57">
        <v>54</v>
      </c>
      <c r="F24" s="9">
        <v>0</v>
      </c>
      <c r="G24" s="9">
        <v>0</v>
      </c>
      <c r="H24" s="9">
        <v>14</v>
      </c>
      <c r="I24" s="9">
        <v>2014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771240</v>
      </c>
      <c r="P24" s="9">
        <v>493978</v>
      </c>
      <c r="Q24" s="9">
        <v>310622</v>
      </c>
      <c r="R24" s="9">
        <v>21415.2495313</v>
      </c>
      <c r="S24" s="9">
        <v>4786.0878700000003</v>
      </c>
      <c r="U24" s="338"/>
    </row>
    <row r="25" spans="3:21" x14ac:dyDescent="0.35">
      <c r="C25" s="91" t="s">
        <v>41</v>
      </c>
      <c r="D25" s="57">
        <v>1086</v>
      </c>
      <c r="E25" s="57">
        <v>663</v>
      </c>
      <c r="F25" s="9">
        <v>8656</v>
      </c>
      <c r="G25" s="9">
        <v>0</v>
      </c>
      <c r="H25" s="9">
        <v>3400</v>
      </c>
      <c r="I25" s="9">
        <v>11150</v>
      </c>
      <c r="J25" s="9">
        <v>4409</v>
      </c>
      <c r="K25" s="9">
        <v>24</v>
      </c>
      <c r="L25" s="9">
        <v>3532</v>
      </c>
      <c r="M25" s="9">
        <v>0.8</v>
      </c>
      <c r="N25" s="9">
        <v>71.8025801</v>
      </c>
      <c r="O25" s="9">
        <v>2244067</v>
      </c>
      <c r="P25" s="9">
        <v>2439964</v>
      </c>
      <c r="Q25" s="9">
        <v>1247506</v>
      </c>
      <c r="R25" s="9">
        <v>114830.79473569999</v>
      </c>
      <c r="S25" s="9">
        <v>19065.936591199999</v>
      </c>
      <c r="U25" s="338"/>
    </row>
    <row r="26" spans="3:21" x14ac:dyDescent="0.35">
      <c r="C26" s="1" t="s">
        <v>45</v>
      </c>
      <c r="D26" s="57">
        <v>302</v>
      </c>
      <c r="E26" s="57">
        <v>169</v>
      </c>
      <c r="F26" s="9">
        <v>8309</v>
      </c>
      <c r="G26" s="9">
        <v>0</v>
      </c>
      <c r="H26" s="9">
        <v>0</v>
      </c>
      <c r="I26" s="9">
        <v>1627</v>
      </c>
      <c r="J26" s="9">
        <v>5806</v>
      </c>
      <c r="K26" s="9">
        <v>353</v>
      </c>
      <c r="L26" s="9">
        <v>16397</v>
      </c>
      <c r="M26" s="9">
        <v>21.502980000000001</v>
      </c>
      <c r="N26" s="9">
        <v>418.83539999999999</v>
      </c>
      <c r="O26" s="9">
        <v>785309</v>
      </c>
      <c r="P26" s="9">
        <v>399173</v>
      </c>
      <c r="Q26" s="9">
        <v>447486</v>
      </c>
      <c r="R26" s="9">
        <v>22785.79277</v>
      </c>
      <c r="S26" s="9">
        <v>10717.00763</v>
      </c>
      <c r="U26" s="338"/>
    </row>
    <row r="27" spans="3:21" x14ac:dyDescent="0.35">
      <c r="C27" s="1" t="s">
        <v>42</v>
      </c>
      <c r="D27" s="57">
        <v>205</v>
      </c>
      <c r="E27" s="57">
        <v>51</v>
      </c>
      <c r="F27" s="9">
        <v>1451</v>
      </c>
      <c r="G27" s="9">
        <v>0</v>
      </c>
      <c r="H27" s="9">
        <v>0</v>
      </c>
      <c r="I27" s="9">
        <v>0</v>
      </c>
      <c r="J27" s="9">
        <v>5972</v>
      </c>
      <c r="K27" s="9">
        <v>627</v>
      </c>
      <c r="L27" s="9">
        <v>20032</v>
      </c>
      <c r="M27" s="9">
        <v>9.5489997999999989</v>
      </c>
      <c r="N27" s="9">
        <v>411.36320420000004</v>
      </c>
      <c r="O27" s="9">
        <v>523498</v>
      </c>
      <c r="P27" s="9">
        <v>531509</v>
      </c>
      <c r="Q27" s="9">
        <v>293030</v>
      </c>
      <c r="R27" s="9">
        <v>18272.071053199998</v>
      </c>
      <c r="S27" s="9">
        <v>4461.0834935000003</v>
      </c>
      <c r="U27" s="338"/>
    </row>
    <row r="28" spans="3:21" x14ac:dyDescent="0.35">
      <c r="C28" s="1" t="s">
        <v>20</v>
      </c>
      <c r="D28" s="57">
        <v>1490</v>
      </c>
      <c r="E28" s="57">
        <v>467</v>
      </c>
      <c r="F28" s="9">
        <v>15573</v>
      </c>
      <c r="G28" s="9">
        <v>0</v>
      </c>
      <c r="H28" s="9">
        <v>0</v>
      </c>
      <c r="I28" s="9">
        <v>102342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8343549</v>
      </c>
      <c r="P28" s="9">
        <v>8253718</v>
      </c>
      <c r="Q28" s="9">
        <v>6298922</v>
      </c>
      <c r="R28" s="9">
        <v>396124.76114999998</v>
      </c>
      <c r="S28" s="9">
        <v>105693.76274999999</v>
      </c>
      <c r="U28" s="338"/>
    </row>
    <row r="29" spans="3:21" x14ac:dyDescent="0.35">
      <c r="C29" s="1" t="s">
        <v>7</v>
      </c>
      <c r="D29" s="57">
        <v>6488</v>
      </c>
      <c r="E29" s="57">
        <v>7989</v>
      </c>
      <c r="F29" s="9">
        <v>889814</v>
      </c>
      <c r="G29" s="9">
        <v>0</v>
      </c>
      <c r="H29" s="9">
        <v>2379</v>
      </c>
      <c r="I29" s="9">
        <v>367094</v>
      </c>
      <c r="J29" s="9">
        <v>15308843</v>
      </c>
      <c r="K29" s="9">
        <v>131014</v>
      </c>
      <c r="L29" s="9">
        <v>50262404</v>
      </c>
      <c r="M29" s="9">
        <v>8165.16554</v>
      </c>
      <c r="N29" s="9">
        <v>1964923.5907699999</v>
      </c>
      <c r="O29" s="9">
        <v>35499961</v>
      </c>
      <c r="P29" s="9">
        <v>37009305</v>
      </c>
      <c r="Q29" s="9">
        <v>44887441</v>
      </c>
      <c r="R29" s="9">
        <v>2082163.26972</v>
      </c>
      <c r="S29" s="9">
        <v>898608.28382000001</v>
      </c>
      <c r="U29" s="338"/>
    </row>
    <row r="30" spans="3:21" x14ac:dyDescent="0.35">
      <c r="C30" s="1" t="s">
        <v>10</v>
      </c>
      <c r="D30" s="57">
        <v>8093</v>
      </c>
      <c r="E30" s="57">
        <v>9153</v>
      </c>
      <c r="F30" s="9">
        <v>552804</v>
      </c>
      <c r="G30" s="9">
        <v>0</v>
      </c>
      <c r="H30" s="9">
        <v>4102</v>
      </c>
      <c r="I30" s="9">
        <v>435893</v>
      </c>
      <c r="J30" s="9">
        <v>9911510</v>
      </c>
      <c r="K30" s="9">
        <v>33107</v>
      </c>
      <c r="L30" s="9">
        <v>28790677</v>
      </c>
      <c r="M30" s="9">
        <v>1448.68418</v>
      </c>
      <c r="N30" s="9">
        <v>930995.88606000005</v>
      </c>
      <c r="O30" s="9">
        <v>45379093</v>
      </c>
      <c r="P30" s="9">
        <v>26621824</v>
      </c>
      <c r="Q30" s="9">
        <v>30817484</v>
      </c>
      <c r="R30" s="9">
        <v>1545417.4204500001</v>
      </c>
      <c r="S30" s="9">
        <v>649477.91000999999</v>
      </c>
      <c r="U30" s="338"/>
    </row>
    <row r="31" spans="3:21" x14ac:dyDescent="0.35">
      <c r="C31" s="91" t="s">
        <v>38</v>
      </c>
      <c r="D31" s="57">
        <v>2212</v>
      </c>
      <c r="E31" s="57">
        <v>1182</v>
      </c>
      <c r="F31" s="9">
        <v>30238</v>
      </c>
      <c r="G31" s="9">
        <v>0</v>
      </c>
      <c r="H31" s="9">
        <v>501</v>
      </c>
      <c r="I31" s="9">
        <v>3123</v>
      </c>
      <c r="J31" s="9">
        <v>36870</v>
      </c>
      <c r="K31" s="9">
        <v>402</v>
      </c>
      <c r="L31" s="9">
        <v>112143</v>
      </c>
      <c r="M31" s="9">
        <v>20.884247999999999</v>
      </c>
      <c r="N31" s="9">
        <v>3014.7770973001175</v>
      </c>
      <c r="O31" s="9">
        <v>13063436</v>
      </c>
      <c r="P31" s="9">
        <v>7553083</v>
      </c>
      <c r="Q31" s="9">
        <v>4924778</v>
      </c>
      <c r="R31" s="9">
        <v>364522.92762259999</v>
      </c>
      <c r="S31" s="9">
        <v>81608.153944200021</v>
      </c>
      <c r="U31" s="338"/>
    </row>
    <row r="32" spans="3:21" x14ac:dyDescent="0.35">
      <c r="C32" s="91" t="s">
        <v>14</v>
      </c>
      <c r="D32" s="57">
        <v>444</v>
      </c>
      <c r="E32" s="57">
        <v>117</v>
      </c>
      <c r="F32" s="9">
        <v>15410</v>
      </c>
      <c r="G32" s="9">
        <v>0</v>
      </c>
      <c r="H32" s="9">
        <v>11330</v>
      </c>
      <c r="I32" s="9">
        <v>0</v>
      </c>
      <c r="J32" s="9">
        <v>56799</v>
      </c>
      <c r="K32" s="9">
        <v>206</v>
      </c>
      <c r="L32" s="9">
        <v>277701</v>
      </c>
      <c r="M32" s="9">
        <v>3.7480000000000002</v>
      </c>
      <c r="N32" s="9">
        <v>8088.4869562000003</v>
      </c>
      <c r="O32" s="9">
        <v>2666051</v>
      </c>
      <c r="P32" s="9">
        <v>2557183</v>
      </c>
      <c r="Q32" s="9">
        <v>1856743</v>
      </c>
      <c r="R32" s="9">
        <v>100959.91772</v>
      </c>
      <c r="S32" s="9">
        <v>27096.769895900001</v>
      </c>
      <c r="U32" s="338"/>
    </row>
    <row r="33" spans="3:21" x14ac:dyDescent="0.35">
      <c r="C33" s="1" t="s">
        <v>15</v>
      </c>
      <c r="D33" s="57">
        <v>1349</v>
      </c>
      <c r="E33" s="57">
        <v>1486</v>
      </c>
      <c r="F33" s="9">
        <v>125162</v>
      </c>
      <c r="G33" s="9">
        <v>0</v>
      </c>
      <c r="H33" s="9">
        <v>259</v>
      </c>
      <c r="I33" s="9">
        <v>59190</v>
      </c>
      <c r="J33" s="9">
        <v>1504599</v>
      </c>
      <c r="K33" s="9">
        <v>15963</v>
      </c>
      <c r="L33" s="9">
        <v>3931094</v>
      </c>
      <c r="M33" s="9">
        <v>833.55525999999998</v>
      </c>
      <c r="N33" s="9">
        <v>315680.95593</v>
      </c>
      <c r="O33" s="9">
        <v>6370753</v>
      </c>
      <c r="P33" s="9">
        <v>4165695</v>
      </c>
      <c r="Q33" s="9">
        <v>2879589</v>
      </c>
      <c r="R33" s="9">
        <v>187410.30382840001</v>
      </c>
      <c r="S33" s="9">
        <v>56988.067230000001</v>
      </c>
      <c r="U33" s="338"/>
    </row>
    <row r="34" spans="3:21" x14ac:dyDescent="0.35">
      <c r="C34" s="91" t="s">
        <v>34</v>
      </c>
      <c r="D34" s="57">
        <v>773</v>
      </c>
      <c r="E34" s="57">
        <v>609</v>
      </c>
      <c r="F34" s="9">
        <v>14643</v>
      </c>
      <c r="G34" s="9">
        <v>0</v>
      </c>
      <c r="H34" s="9">
        <v>920</v>
      </c>
      <c r="I34" s="9">
        <v>0</v>
      </c>
      <c r="J34" s="9">
        <v>82291</v>
      </c>
      <c r="K34" s="9">
        <v>6175</v>
      </c>
      <c r="L34" s="9">
        <v>307633</v>
      </c>
      <c r="M34" s="9">
        <v>248.45099999999999</v>
      </c>
      <c r="N34" s="9">
        <v>11298.722589999999</v>
      </c>
      <c r="O34" s="9">
        <v>3715610</v>
      </c>
      <c r="P34" s="9">
        <v>5993058</v>
      </c>
      <c r="Q34" s="9">
        <v>3797960</v>
      </c>
      <c r="R34" s="9">
        <v>312296.14237000002</v>
      </c>
      <c r="S34" s="9">
        <v>35876.865412300001</v>
      </c>
      <c r="U34" s="338"/>
    </row>
    <row r="35" spans="3:21" x14ac:dyDescent="0.35">
      <c r="C35" s="1" t="s">
        <v>53</v>
      </c>
      <c r="D35" s="57">
        <v>341</v>
      </c>
      <c r="E35" s="57">
        <v>673</v>
      </c>
      <c r="F35" s="9">
        <v>11278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5096479</v>
      </c>
      <c r="P35" s="9">
        <v>4407695</v>
      </c>
      <c r="Q35" s="9">
        <v>3157372</v>
      </c>
      <c r="R35" s="9">
        <v>182748.10404000001</v>
      </c>
      <c r="S35" s="9">
        <v>39866.05128</v>
      </c>
      <c r="U35" s="338"/>
    </row>
    <row r="36" spans="3:21" x14ac:dyDescent="0.35">
      <c r="C36" s="1" t="s">
        <v>43</v>
      </c>
      <c r="D36" s="57">
        <v>747</v>
      </c>
      <c r="E36" s="57">
        <v>914</v>
      </c>
      <c r="F36" s="9">
        <v>12223</v>
      </c>
      <c r="G36" s="9">
        <v>0</v>
      </c>
      <c r="H36" s="9">
        <v>0</v>
      </c>
      <c r="I36" s="9">
        <v>0</v>
      </c>
      <c r="J36" s="9">
        <v>2641</v>
      </c>
      <c r="K36" s="9">
        <v>160</v>
      </c>
      <c r="L36" s="9">
        <v>7541</v>
      </c>
      <c r="M36" s="9">
        <v>6.4162189999999999</v>
      </c>
      <c r="N36" s="9">
        <v>665.14005680000002</v>
      </c>
      <c r="O36" s="9">
        <v>4273012</v>
      </c>
      <c r="P36" s="9">
        <v>5250136</v>
      </c>
      <c r="Q36" s="9">
        <v>2731718</v>
      </c>
      <c r="R36" s="9">
        <v>247898.17926</v>
      </c>
      <c r="S36" s="9">
        <v>48476.232940000002</v>
      </c>
      <c r="U36" s="338"/>
    </row>
    <row r="37" spans="3:21" x14ac:dyDescent="0.35">
      <c r="C37" s="1" t="s">
        <v>13</v>
      </c>
      <c r="D37" s="57">
        <v>1323</v>
      </c>
      <c r="E37" s="57">
        <v>1250</v>
      </c>
      <c r="F37" s="9">
        <v>36274</v>
      </c>
      <c r="G37" s="9">
        <v>0</v>
      </c>
      <c r="H37" s="9">
        <v>0</v>
      </c>
      <c r="I37" s="9">
        <v>12111</v>
      </c>
      <c r="J37" s="9">
        <v>2343088</v>
      </c>
      <c r="K37" s="9">
        <v>15454</v>
      </c>
      <c r="L37" s="9">
        <v>4706903</v>
      </c>
      <c r="M37" s="9">
        <v>738.42965789999994</v>
      </c>
      <c r="N37" s="9">
        <v>153657.13066970001</v>
      </c>
      <c r="O37" s="9">
        <v>16785762</v>
      </c>
      <c r="P37" s="9">
        <v>8141963</v>
      </c>
      <c r="Q37" s="9">
        <v>9994549</v>
      </c>
      <c r="R37" s="9">
        <v>360023.78736009996</v>
      </c>
      <c r="S37" s="9">
        <v>170629.77355529976</v>
      </c>
      <c r="U37" s="338"/>
    </row>
    <row r="38" spans="3:21" x14ac:dyDescent="0.35">
      <c r="C38" s="91" t="s">
        <v>12</v>
      </c>
      <c r="D38" s="57">
        <v>323</v>
      </c>
      <c r="E38" s="57">
        <v>89</v>
      </c>
      <c r="F38" s="9">
        <v>1761954</v>
      </c>
      <c r="G38" s="9">
        <v>0</v>
      </c>
      <c r="H38" s="9">
        <v>0</v>
      </c>
      <c r="I38" s="9">
        <v>774565</v>
      </c>
      <c r="J38" s="9">
        <v>2821749</v>
      </c>
      <c r="K38" s="9">
        <v>44336</v>
      </c>
      <c r="L38" s="9">
        <v>8018104</v>
      </c>
      <c r="M38" s="9">
        <v>1595.7987587999999</v>
      </c>
      <c r="N38" s="9">
        <v>294196.85248400003</v>
      </c>
      <c r="O38" s="9">
        <v>1177055</v>
      </c>
      <c r="P38" s="9">
        <v>627893</v>
      </c>
      <c r="Q38" s="9">
        <v>551071</v>
      </c>
      <c r="R38" s="9">
        <v>28021.558953000003</v>
      </c>
      <c r="S38" s="9">
        <v>9021.4645400000009</v>
      </c>
      <c r="U38" s="338"/>
    </row>
    <row r="39" spans="3:21" x14ac:dyDescent="0.35">
      <c r="C39" s="1" t="s">
        <v>30</v>
      </c>
      <c r="D39" s="57">
        <v>826</v>
      </c>
      <c r="E39" s="57">
        <v>617</v>
      </c>
      <c r="F39" s="9">
        <v>9823</v>
      </c>
      <c r="G39" s="9">
        <v>0</v>
      </c>
      <c r="H39" s="9">
        <v>0</v>
      </c>
      <c r="I39" s="9">
        <v>1037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3409863</v>
      </c>
      <c r="P39" s="9">
        <v>3146179</v>
      </c>
      <c r="Q39" s="9">
        <v>2438635</v>
      </c>
      <c r="R39" s="9">
        <v>135181.92945209998</v>
      </c>
      <c r="S39" s="9">
        <v>40138.714610000003</v>
      </c>
      <c r="U39" s="338"/>
    </row>
    <row r="40" spans="3:21" x14ac:dyDescent="0.35">
      <c r="C40" s="1" t="s">
        <v>39</v>
      </c>
      <c r="D40" s="57">
        <v>640</v>
      </c>
      <c r="E40" s="57">
        <v>746</v>
      </c>
      <c r="F40" s="9">
        <v>4102</v>
      </c>
      <c r="G40" s="9">
        <v>0</v>
      </c>
      <c r="H40" s="9">
        <v>0</v>
      </c>
      <c r="I40" s="9">
        <v>0</v>
      </c>
      <c r="J40" s="9">
        <v>33011</v>
      </c>
      <c r="K40" s="9">
        <v>2073</v>
      </c>
      <c r="L40" s="9">
        <v>65661</v>
      </c>
      <c r="M40" s="9">
        <v>91.626999999999995</v>
      </c>
      <c r="N40" s="9">
        <v>2457.4535140000003</v>
      </c>
      <c r="O40" s="9">
        <v>1880046</v>
      </c>
      <c r="P40" s="9">
        <v>5505104</v>
      </c>
      <c r="Q40" s="9">
        <v>776017</v>
      </c>
      <c r="R40" s="9">
        <v>230129.13509</v>
      </c>
      <c r="S40" s="9">
        <v>13540.5549178</v>
      </c>
      <c r="U40" s="338"/>
    </row>
    <row r="41" spans="3:21" x14ac:dyDescent="0.35">
      <c r="C41" s="1" t="s">
        <v>103</v>
      </c>
      <c r="D41" s="57">
        <v>452</v>
      </c>
      <c r="E41" s="57">
        <v>523</v>
      </c>
      <c r="F41" s="9">
        <v>1941</v>
      </c>
      <c r="G41" s="9">
        <v>0</v>
      </c>
      <c r="H41" s="9">
        <v>0</v>
      </c>
      <c r="I41" s="9">
        <v>4670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1495425</v>
      </c>
      <c r="P41" s="9">
        <v>688646</v>
      </c>
      <c r="Q41" s="9">
        <v>274472</v>
      </c>
      <c r="R41" s="9">
        <v>31840.266504700001</v>
      </c>
      <c r="S41" s="9">
        <v>4289.6216262999997</v>
      </c>
      <c r="U41" s="338"/>
    </row>
    <row r="42" spans="3:21" x14ac:dyDescent="0.35">
      <c r="C42" s="1" t="s">
        <v>17</v>
      </c>
      <c r="D42" s="57">
        <v>1006</v>
      </c>
      <c r="E42" s="57">
        <v>332</v>
      </c>
      <c r="F42" s="9">
        <v>59096</v>
      </c>
      <c r="G42" s="9">
        <v>0</v>
      </c>
      <c r="H42" s="9">
        <v>56</v>
      </c>
      <c r="I42" s="9">
        <v>212142</v>
      </c>
      <c r="J42" s="9">
        <v>855620</v>
      </c>
      <c r="K42" s="9">
        <v>9674</v>
      </c>
      <c r="L42" s="9">
        <v>1868740</v>
      </c>
      <c r="M42" s="9">
        <v>405.27962000000002</v>
      </c>
      <c r="N42" s="9">
        <v>69906.553169999999</v>
      </c>
      <c r="O42" s="9">
        <v>3213796</v>
      </c>
      <c r="P42" s="9">
        <v>1987445</v>
      </c>
      <c r="Q42" s="9">
        <v>2134449</v>
      </c>
      <c r="R42" s="9">
        <v>91187.179759999999</v>
      </c>
      <c r="S42" s="9">
        <v>39550.172310000002</v>
      </c>
      <c r="U42" s="338"/>
    </row>
    <row r="43" spans="3:21" x14ac:dyDescent="0.35">
      <c r="C43" s="2" t="s">
        <v>18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U43" s="338"/>
    </row>
    <row r="44" spans="3:21" x14ac:dyDescent="0.35">
      <c r="C44" s="91" t="s">
        <v>19</v>
      </c>
      <c r="D44" s="57">
        <v>0</v>
      </c>
      <c r="E44" s="57">
        <v>0</v>
      </c>
      <c r="F44" s="9">
        <v>45347</v>
      </c>
      <c r="G44" s="9">
        <v>0</v>
      </c>
      <c r="H44" s="9">
        <v>0</v>
      </c>
      <c r="I44" s="9">
        <v>25</v>
      </c>
      <c r="J44" s="9">
        <v>1595234</v>
      </c>
      <c r="K44" s="9">
        <v>1956</v>
      </c>
      <c r="L44" s="9">
        <v>5040004</v>
      </c>
      <c r="M44" s="9">
        <v>151.22300000000001</v>
      </c>
      <c r="N44" s="9">
        <v>251298.62109999999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U44" s="338"/>
    </row>
    <row r="45" spans="3:21" x14ac:dyDescent="0.35">
      <c r="C45" s="1" t="s">
        <v>55</v>
      </c>
      <c r="D45" s="57">
        <v>0</v>
      </c>
      <c r="E45" s="57">
        <v>0</v>
      </c>
      <c r="F45" s="9">
        <v>0</v>
      </c>
      <c r="G45" s="9">
        <v>0</v>
      </c>
      <c r="H45" s="9">
        <v>0</v>
      </c>
      <c r="I45" s="9">
        <v>0</v>
      </c>
      <c r="J45" s="9">
        <v>25900</v>
      </c>
      <c r="K45" s="9">
        <v>2</v>
      </c>
      <c r="L45" s="9">
        <v>19725</v>
      </c>
      <c r="M45" s="9">
        <v>0.2</v>
      </c>
      <c r="N45" s="9">
        <v>756.73948940000002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U45" s="338"/>
    </row>
    <row r="46" spans="3:21" x14ac:dyDescent="0.35">
      <c r="C46" s="1" t="s">
        <v>57</v>
      </c>
      <c r="D46" s="57">
        <v>0</v>
      </c>
      <c r="E46" s="57">
        <v>0</v>
      </c>
      <c r="F46" s="9">
        <v>0</v>
      </c>
      <c r="G46" s="9">
        <v>0</v>
      </c>
      <c r="H46" s="9">
        <v>0</v>
      </c>
      <c r="I46" s="9">
        <v>1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2126</v>
      </c>
      <c r="P46" s="9">
        <v>99</v>
      </c>
      <c r="Q46" s="9">
        <v>155</v>
      </c>
      <c r="R46" s="9">
        <v>8.2206430000000008</v>
      </c>
      <c r="S46" s="9">
        <v>8.2495940000000001</v>
      </c>
      <c r="U46" s="338"/>
    </row>
    <row r="47" spans="3:21" x14ac:dyDescent="0.35">
      <c r="C47" s="1" t="s">
        <v>32</v>
      </c>
      <c r="D47" s="57">
        <v>47</v>
      </c>
      <c r="E47" s="57">
        <v>461</v>
      </c>
      <c r="F47" s="9">
        <v>0</v>
      </c>
      <c r="G47" s="9">
        <v>0</v>
      </c>
      <c r="H47" s="9">
        <v>0</v>
      </c>
      <c r="I47" s="9">
        <v>0</v>
      </c>
      <c r="J47" s="9">
        <v>2694148</v>
      </c>
      <c r="K47" s="9">
        <v>15636</v>
      </c>
      <c r="L47" s="9">
        <v>12978374</v>
      </c>
      <c r="M47" s="9">
        <v>888.37111000000004</v>
      </c>
      <c r="N47" s="9">
        <v>353957.95484000002</v>
      </c>
      <c r="O47" s="9">
        <v>1664775</v>
      </c>
      <c r="P47" s="9">
        <v>1321041</v>
      </c>
      <c r="Q47" s="9">
        <v>2858111</v>
      </c>
      <c r="R47" s="9">
        <v>67098.683050000007</v>
      </c>
      <c r="S47" s="9">
        <v>57119.060729999997</v>
      </c>
      <c r="U47" s="338"/>
    </row>
    <row r="48" spans="3:21" x14ac:dyDescent="0.35">
      <c r="C48" s="91" t="s">
        <v>29</v>
      </c>
      <c r="D48" s="57">
        <v>22</v>
      </c>
      <c r="E48" s="57">
        <v>26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1035460</v>
      </c>
      <c r="P48" s="9">
        <v>780290</v>
      </c>
      <c r="Q48" s="9">
        <v>1126563</v>
      </c>
      <c r="R48" s="9">
        <v>25247.153200000001</v>
      </c>
      <c r="S48" s="9">
        <v>12746.53327</v>
      </c>
      <c r="U48" s="338"/>
    </row>
    <row r="49" spans="1:21" x14ac:dyDescent="0.35">
      <c r="C49" s="1" t="s">
        <v>58</v>
      </c>
      <c r="D49" s="57">
        <v>13</v>
      </c>
      <c r="E49" s="57">
        <v>19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123689</v>
      </c>
      <c r="P49" s="9">
        <v>60040</v>
      </c>
      <c r="Q49" s="9">
        <v>142625</v>
      </c>
      <c r="R49" s="9">
        <v>3261.1312600000001</v>
      </c>
      <c r="S49" s="9">
        <v>2729.32384</v>
      </c>
      <c r="U49" s="338"/>
    </row>
    <row r="50" spans="1:21" x14ac:dyDescent="0.35">
      <c r="C50" s="91" t="s">
        <v>25</v>
      </c>
      <c r="D50" s="57">
        <v>46</v>
      </c>
      <c r="E50" s="57">
        <v>36</v>
      </c>
      <c r="F50" s="9">
        <v>0</v>
      </c>
      <c r="G50" s="9">
        <v>0</v>
      </c>
      <c r="H50" s="9">
        <v>0</v>
      </c>
      <c r="I50" s="9">
        <v>0</v>
      </c>
      <c r="J50" s="9">
        <v>858034</v>
      </c>
      <c r="K50" s="9">
        <v>2179</v>
      </c>
      <c r="L50" s="9">
        <v>1685767</v>
      </c>
      <c r="M50" s="9">
        <v>160.18877790000002</v>
      </c>
      <c r="N50" s="9">
        <v>61840.573425200164</v>
      </c>
      <c r="O50" s="9">
        <v>478119</v>
      </c>
      <c r="P50" s="9">
        <v>299900</v>
      </c>
      <c r="Q50" s="9">
        <v>459265</v>
      </c>
      <c r="R50" s="9">
        <v>16979.593211599997</v>
      </c>
      <c r="S50" s="9">
        <v>10660.545231100014</v>
      </c>
      <c r="U50" s="338"/>
    </row>
    <row r="51" spans="1:21" x14ac:dyDescent="0.35">
      <c r="A51" s="360" t="s">
        <v>159</v>
      </c>
      <c r="C51" s="1" t="s">
        <v>24</v>
      </c>
      <c r="D51" s="57">
        <v>99</v>
      </c>
      <c r="E51" s="57">
        <v>86</v>
      </c>
      <c r="F51" s="9">
        <v>0</v>
      </c>
      <c r="G51" s="9">
        <v>0</v>
      </c>
      <c r="H51" s="9">
        <v>0</v>
      </c>
      <c r="I51" s="9">
        <v>0</v>
      </c>
      <c r="J51" s="9">
        <v>1440923</v>
      </c>
      <c r="K51" s="9">
        <v>4001</v>
      </c>
      <c r="L51" s="9">
        <v>3285235</v>
      </c>
      <c r="M51" s="9">
        <v>223.73506</v>
      </c>
      <c r="N51" s="9">
        <v>93354.138309999995</v>
      </c>
      <c r="O51" s="9">
        <v>1009902</v>
      </c>
      <c r="P51" s="9">
        <v>1152415</v>
      </c>
      <c r="Q51" s="9">
        <v>1927865</v>
      </c>
      <c r="R51" s="9">
        <v>49420.227879999999</v>
      </c>
      <c r="S51" s="9">
        <v>34719.357949999998</v>
      </c>
      <c r="U51" s="338"/>
    </row>
    <row r="52" spans="1:21" x14ac:dyDescent="0.35">
      <c r="C52" s="2" t="s">
        <v>63</v>
      </c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U52" s="338"/>
    </row>
    <row r="53" spans="1:21" x14ac:dyDescent="0.35">
      <c r="C53" s="1" t="s">
        <v>64</v>
      </c>
      <c r="D53" s="57">
        <v>0</v>
      </c>
      <c r="E53" s="57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1209451</v>
      </c>
      <c r="P53" s="9">
        <v>0</v>
      </c>
      <c r="Q53" s="9">
        <v>377389</v>
      </c>
      <c r="R53" s="9">
        <v>0</v>
      </c>
      <c r="S53" s="9">
        <v>2288.32692</v>
      </c>
      <c r="U53" s="338"/>
    </row>
    <row r="54" spans="1:21" x14ac:dyDescent="0.35">
      <c r="C54" s="1" t="s">
        <v>65</v>
      </c>
      <c r="D54" s="57">
        <v>0</v>
      </c>
      <c r="E54" s="57">
        <v>0</v>
      </c>
      <c r="F54" s="9">
        <v>0</v>
      </c>
      <c r="G54" s="9">
        <v>0</v>
      </c>
      <c r="H54" s="9">
        <v>201789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1911338</v>
      </c>
      <c r="P54" s="9">
        <v>550187</v>
      </c>
      <c r="Q54" s="9">
        <v>168372</v>
      </c>
      <c r="R54" s="9">
        <v>16126.052030000001</v>
      </c>
      <c r="S54" s="9">
        <v>2133.5540559999999</v>
      </c>
      <c r="U54" s="338"/>
    </row>
    <row r="55" spans="1:21" x14ac:dyDescent="0.35">
      <c r="C55" s="1" t="s">
        <v>66</v>
      </c>
      <c r="D55" s="57">
        <v>0</v>
      </c>
      <c r="E55" s="57">
        <v>0</v>
      </c>
      <c r="F55" s="9">
        <v>0</v>
      </c>
      <c r="G55" s="9">
        <v>0</v>
      </c>
      <c r="H55" s="9">
        <v>140487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411217</v>
      </c>
      <c r="P55" s="9">
        <v>0</v>
      </c>
      <c r="Q55" s="9">
        <v>115675</v>
      </c>
      <c r="R55" s="9">
        <v>0</v>
      </c>
      <c r="S55" s="9">
        <v>463.3356435</v>
      </c>
      <c r="U55" s="338"/>
    </row>
    <row r="56" spans="1:21" x14ac:dyDescent="0.35">
      <c r="C56" s="1" t="s">
        <v>67</v>
      </c>
      <c r="D56" s="57">
        <v>0</v>
      </c>
      <c r="E56" s="57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U56" s="338"/>
    </row>
    <row r="57" spans="1:21" x14ac:dyDescent="0.35">
      <c r="C57" s="1" t="s">
        <v>68</v>
      </c>
      <c r="D57" s="57">
        <v>0</v>
      </c>
      <c r="E57" s="57">
        <v>0</v>
      </c>
      <c r="F57" s="9">
        <v>0</v>
      </c>
      <c r="G57" s="9">
        <v>0</v>
      </c>
      <c r="H57" s="9">
        <v>623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110112</v>
      </c>
      <c r="P57" s="9">
        <v>1523</v>
      </c>
      <c r="Q57" s="9">
        <v>20898</v>
      </c>
      <c r="R57" s="9">
        <v>47.439854000000004</v>
      </c>
      <c r="S57" s="9">
        <v>99.698297300000007</v>
      </c>
      <c r="U57" s="338"/>
    </row>
    <row r="58" spans="1:21" x14ac:dyDescent="0.35">
      <c r="C58" s="1" t="s">
        <v>69</v>
      </c>
      <c r="D58" s="57">
        <v>1</v>
      </c>
      <c r="E58" s="57">
        <v>47</v>
      </c>
      <c r="F58" s="9">
        <v>214508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62270786</v>
      </c>
      <c r="P58" s="9">
        <v>1685455</v>
      </c>
      <c r="Q58" s="9">
        <v>2444435</v>
      </c>
      <c r="R58" s="9">
        <v>54535.137300000002</v>
      </c>
      <c r="S58" s="9">
        <v>23093.830699999999</v>
      </c>
      <c r="U58" s="338"/>
    </row>
    <row r="59" spans="1:21" x14ac:dyDescent="0.35">
      <c r="C59" s="2" t="s">
        <v>21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U59" s="338"/>
    </row>
    <row r="60" spans="1:21" x14ac:dyDescent="0.35">
      <c r="C60" s="91" t="s">
        <v>22</v>
      </c>
      <c r="D60" s="57">
        <v>339</v>
      </c>
      <c r="E60" s="57">
        <v>2</v>
      </c>
      <c r="F60" s="9">
        <v>0</v>
      </c>
      <c r="G60" s="9">
        <v>0</v>
      </c>
      <c r="H60" s="9">
        <v>244</v>
      </c>
      <c r="I60" s="9">
        <v>0</v>
      </c>
      <c r="J60" s="56">
        <v>43</v>
      </c>
      <c r="K60" s="56">
        <v>2</v>
      </c>
      <c r="L60" s="56">
        <v>138</v>
      </c>
      <c r="M60" s="56">
        <v>4.4999999999999998E-2</v>
      </c>
      <c r="N60" s="56">
        <v>1.7674088999999999</v>
      </c>
      <c r="O60" s="56">
        <v>1433240</v>
      </c>
      <c r="P60" s="56">
        <v>614466</v>
      </c>
      <c r="Q60" s="56">
        <v>359583</v>
      </c>
      <c r="R60" s="56">
        <v>40867.227184800002</v>
      </c>
      <c r="S60" s="56">
        <v>9005.7461803000024</v>
      </c>
      <c r="T60" s="131"/>
      <c r="U60" s="338"/>
    </row>
    <row r="61" spans="1:21" x14ac:dyDescent="0.35">
      <c r="C61" s="91" t="s">
        <v>70</v>
      </c>
      <c r="D61" s="57">
        <v>155</v>
      </c>
      <c r="E61" s="57">
        <v>2</v>
      </c>
      <c r="F61" s="9">
        <v>0</v>
      </c>
      <c r="G61" s="9">
        <v>0</v>
      </c>
      <c r="H61" s="9">
        <v>0</v>
      </c>
      <c r="I61" s="9">
        <v>0</v>
      </c>
      <c r="J61" s="56">
        <v>0</v>
      </c>
      <c r="K61" s="56">
        <v>0</v>
      </c>
      <c r="L61" s="56">
        <v>0</v>
      </c>
      <c r="M61" s="56">
        <v>0</v>
      </c>
      <c r="N61" s="56">
        <v>0</v>
      </c>
      <c r="O61" s="56">
        <v>144997</v>
      </c>
      <c r="P61" s="56">
        <v>98423</v>
      </c>
      <c r="Q61" s="56">
        <v>69695</v>
      </c>
      <c r="R61" s="56">
        <v>5055.6486699999996</v>
      </c>
      <c r="S61" s="56">
        <v>1285.4179429999999</v>
      </c>
      <c r="T61" s="131"/>
      <c r="U61" s="338"/>
    </row>
    <row r="62" spans="1:21" x14ac:dyDescent="0.35">
      <c r="C62" s="1" t="s">
        <v>48</v>
      </c>
      <c r="D62" s="57">
        <v>108</v>
      </c>
      <c r="E62" s="57">
        <v>0</v>
      </c>
      <c r="F62" s="9">
        <v>0</v>
      </c>
      <c r="G62" s="9">
        <v>0</v>
      </c>
      <c r="H62" s="9">
        <v>0</v>
      </c>
      <c r="I62" s="9">
        <v>0</v>
      </c>
      <c r="J62" s="56">
        <v>0</v>
      </c>
      <c r="K62" s="56">
        <v>0</v>
      </c>
      <c r="L62" s="56">
        <v>0</v>
      </c>
      <c r="M62" s="56">
        <v>0</v>
      </c>
      <c r="N62" s="56">
        <v>0</v>
      </c>
      <c r="O62" s="56">
        <v>2491588</v>
      </c>
      <c r="P62" s="56">
        <v>640441</v>
      </c>
      <c r="Q62" s="56">
        <v>60119</v>
      </c>
      <c r="R62" s="56">
        <v>31183.077069999999</v>
      </c>
      <c r="S62" s="56">
        <v>611.44340009999996</v>
      </c>
      <c r="T62" s="131"/>
      <c r="U62" s="338"/>
    </row>
    <row r="63" spans="1:21" x14ac:dyDescent="0.35">
      <c r="C63" s="1" t="s">
        <v>47</v>
      </c>
      <c r="D63" s="57">
        <v>328</v>
      </c>
      <c r="E63" s="57">
        <v>2</v>
      </c>
      <c r="F63" s="9">
        <v>491</v>
      </c>
      <c r="G63" s="9">
        <v>0</v>
      </c>
      <c r="H63" s="9">
        <v>296</v>
      </c>
      <c r="I63" s="9">
        <v>6622</v>
      </c>
      <c r="J63" s="56">
        <v>0</v>
      </c>
      <c r="K63" s="56">
        <v>0</v>
      </c>
      <c r="L63" s="56">
        <v>0</v>
      </c>
      <c r="M63" s="56">
        <v>0</v>
      </c>
      <c r="N63" s="56">
        <v>0</v>
      </c>
      <c r="O63" s="56">
        <v>1019263</v>
      </c>
      <c r="P63" s="56">
        <v>855994</v>
      </c>
      <c r="Q63" s="56">
        <v>204447</v>
      </c>
      <c r="R63" s="56">
        <v>21614.654999999999</v>
      </c>
      <c r="S63" s="56">
        <v>4175.5029889999996</v>
      </c>
      <c r="T63" s="131"/>
      <c r="U63" s="338"/>
    </row>
    <row r="64" spans="1:21" x14ac:dyDescent="0.35">
      <c r="C64" s="1" t="s">
        <v>44</v>
      </c>
      <c r="D64" s="57">
        <v>310</v>
      </c>
      <c r="E64" s="57">
        <v>2</v>
      </c>
      <c r="F64" s="9">
        <v>642</v>
      </c>
      <c r="G64" s="9">
        <v>0</v>
      </c>
      <c r="H64" s="9">
        <v>61</v>
      </c>
      <c r="I64" s="9">
        <v>0</v>
      </c>
      <c r="J64" s="56">
        <v>0</v>
      </c>
      <c r="K64" s="56">
        <v>0</v>
      </c>
      <c r="L64" s="56">
        <v>0</v>
      </c>
      <c r="M64" s="56">
        <v>0</v>
      </c>
      <c r="N64" s="56">
        <v>0</v>
      </c>
      <c r="O64" s="56">
        <v>3483834</v>
      </c>
      <c r="P64" s="56">
        <v>876852</v>
      </c>
      <c r="Q64" s="56">
        <v>220530</v>
      </c>
      <c r="R64" s="56">
        <v>44637.57357</v>
      </c>
      <c r="S64" s="56">
        <v>2091.8438378000005</v>
      </c>
      <c r="T64" s="131"/>
      <c r="U64" s="338"/>
    </row>
    <row r="65" spans="1:21" x14ac:dyDescent="0.35">
      <c r="C65" s="1" t="s">
        <v>71</v>
      </c>
      <c r="D65" s="57">
        <v>132</v>
      </c>
      <c r="E65" s="57">
        <v>3</v>
      </c>
      <c r="F65" s="9">
        <v>0</v>
      </c>
      <c r="G65" s="9">
        <v>0</v>
      </c>
      <c r="H65" s="9">
        <v>0</v>
      </c>
      <c r="I65" s="9">
        <v>0</v>
      </c>
      <c r="J65" s="56">
        <v>0</v>
      </c>
      <c r="K65" s="56">
        <v>0</v>
      </c>
      <c r="L65" s="56">
        <v>0</v>
      </c>
      <c r="M65" s="56">
        <v>0</v>
      </c>
      <c r="N65" s="56">
        <v>0</v>
      </c>
      <c r="O65" s="56">
        <v>1714329</v>
      </c>
      <c r="P65" s="56">
        <v>430407</v>
      </c>
      <c r="Q65" s="56">
        <v>101363</v>
      </c>
      <c r="R65" s="56">
        <v>22155.8315</v>
      </c>
      <c r="S65" s="56">
        <v>1267.8833480000001</v>
      </c>
      <c r="T65" s="131"/>
      <c r="U65" s="338"/>
    </row>
    <row r="66" spans="1:21" x14ac:dyDescent="0.35">
      <c r="C66" s="1" t="s">
        <v>72</v>
      </c>
      <c r="D66" s="57">
        <v>4</v>
      </c>
      <c r="E66" s="57">
        <v>0</v>
      </c>
      <c r="F66" s="9">
        <v>0</v>
      </c>
      <c r="G66" s="9">
        <v>0</v>
      </c>
      <c r="H66" s="9">
        <v>0</v>
      </c>
      <c r="I66" s="9">
        <v>0</v>
      </c>
      <c r="J66" s="56">
        <v>0</v>
      </c>
      <c r="K66" s="56">
        <v>0</v>
      </c>
      <c r="L66" s="56">
        <v>0</v>
      </c>
      <c r="M66" s="56">
        <v>0</v>
      </c>
      <c r="N66" s="56">
        <v>0</v>
      </c>
      <c r="O66" s="56">
        <v>226485</v>
      </c>
      <c r="P66" s="56">
        <v>29366</v>
      </c>
      <c r="Q66" s="56">
        <v>18843</v>
      </c>
      <c r="R66" s="56">
        <v>1085.78998</v>
      </c>
      <c r="S66" s="56">
        <v>215.00351910000001</v>
      </c>
      <c r="T66" s="131"/>
      <c r="U66" s="338"/>
    </row>
    <row r="67" spans="1:21" x14ac:dyDescent="0.35">
      <c r="C67" s="1" t="s">
        <v>46</v>
      </c>
      <c r="D67" s="57">
        <v>25</v>
      </c>
      <c r="E67" s="57">
        <v>1</v>
      </c>
      <c r="F67" s="9">
        <v>0</v>
      </c>
      <c r="G67" s="9">
        <v>0</v>
      </c>
      <c r="H67" s="9">
        <v>0</v>
      </c>
      <c r="I67" s="9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160028</v>
      </c>
      <c r="P67" s="56">
        <v>76371</v>
      </c>
      <c r="Q67" s="56">
        <v>33947</v>
      </c>
      <c r="R67" s="56">
        <v>3423.9797600000002</v>
      </c>
      <c r="S67" s="56">
        <v>395.8704606</v>
      </c>
      <c r="T67" s="131"/>
      <c r="U67" s="338"/>
    </row>
    <row r="68" spans="1:21" x14ac:dyDescent="0.35">
      <c r="C68" s="1" t="s">
        <v>74</v>
      </c>
      <c r="D68" s="57">
        <v>483</v>
      </c>
      <c r="E68" s="57">
        <v>3</v>
      </c>
      <c r="F68" s="9">
        <v>0</v>
      </c>
      <c r="G68" s="9">
        <v>0</v>
      </c>
      <c r="H68" s="9">
        <v>0</v>
      </c>
      <c r="I68" s="9">
        <v>0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5796732</v>
      </c>
      <c r="P68" s="56">
        <v>2342584</v>
      </c>
      <c r="Q68" s="56">
        <v>467584</v>
      </c>
      <c r="R68" s="56">
        <v>99725.527728999994</v>
      </c>
      <c r="S68" s="56">
        <v>6560.6242173000001</v>
      </c>
      <c r="T68" s="131"/>
      <c r="U68" s="338"/>
    </row>
    <row r="69" spans="1:21" x14ac:dyDescent="0.35">
      <c r="C69" s="66" t="s">
        <v>36</v>
      </c>
      <c r="D69" s="57">
        <v>166</v>
      </c>
      <c r="E69" s="57">
        <v>36</v>
      </c>
      <c r="F69" s="9">
        <v>0</v>
      </c>
      <c r="G69" s="9">
        <v>0</v>
      </c>
      <c r="H69" s="9">
        <v>106</v>
      </c>
      <c r="I69" s="9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615630</v>
      </c>
      <c r="P69" s="56">
        <v>142231</v>
      </c>
      <c r="Q69" s="56">
        <v>54276</v>
      </c>
      <c r="R69" s="56">
        <v>4350.9475069</v>
      </c>
      <c r="S69" s="56">
        <v>525.5174016999996</v>
      </c>
      <c r="T69" s="131"/>
      <c r="U69" s="338"/>
    </row>
    <row r="70" spans="1:21" s="132" customFormat="1" x14ac:dyDescent="0.35">
      <c r="A70" s="363"/>
      <c r="B70" s="363"/>
      <c r="C70" s="355" t="s">
        <v>76</v>
      </c>
      <c r="D70" s="11">
        <f>SUM(D9:D69)</f>
        <v>114045</v>
      </c>
      <c r="E70" s="11">
        <f t="shared" ref="E70:S70" si="0">SUM(E9:E69)</f>
        <v>94435</v>
      </c>
      <c r="F70" s="11">
        <f t="shared" si="0"/>
        <v>5784631</v>
      </c>
      <c r="G70" s="11">
        <f t="shared" si="0"/>
        <v>0</v>
      </c>
      <c r="H70" s="11">
        <f t="shared" si="0"/>
        <v>496510</v>
      </c>
      <c r="I70" s="11">
        <f t="shared" si="0"/>
        <v>3199878</v>
      </c>
      <c r="J70" s="11">
        <f t="shared" si="0"/>
        <v>60397171</v>
      </c>
      <c r="K70" s="11">
        <f t="shared" si="0"/>
        <v>502048</v>
      </c>
      <c r="L70" s="11">
        <f t="shared" si="0"/>
        <v>174207947</v>
      </c>
      <c r="M70" s="11">
        <f t="shared" si="0"/>
        <v>24668.908428399998</v>
      </c>
      <c r="N70" s="11">
        <f t="shared" si="0"/>
        <v>6360056.5169883007</v>
      </c>
      <c r="O70" s="11">
        <f t="shared" si="0"/>
        <v>885659754</v>
      </c>
      <c r="P70" s="11">
        <f t="shared" si="0"/>
        <v>580060844</v>
      </c>
      <c r="Q70" s="11">
        <f t="shared" si="0"/>
        <v>382247547</v>
      </c>
      <c r="R70" s="11">
        <f t="shared" si="0"/>
        <v>27050570.219002094</v>
      </c>
      <c r="S70" s="11">
        <f t="shared" si="0"/>
        <v>6509267.0224376991</v>
      </c>
    </row>
    <row r="71" spans="1:21" ht="12.75" customHeight="1" x14ac:dyDescent="0.35">
      <c r="C71" s="398"/>
      <c r="D71" s="399"/>
      <c r="E71" s="399"/>
      <c r="F71" s="399"/>
      <c r="G71" s="399"/>
      <c r="H71" s="399"/>
      <c r="I71" s="399"/>
      <c r="J71" s="399"/>
      <c r="K71" s="399"/>
      <c r="L71" s="399"/>
      <c r="M71" s="399"/>
      <c r="N71" s="399"/>
      <c r="O71" s="399"/>
      <c r="P71" s="399"/>
      <c r="Q71" s="399"/>
      <c r="R71" s="399"/>
      <c r="S71" s="400"/>
    </row>
    <row r="72" spans="1:21" x14ac:dyDescent="0.35">
      <c r="C72" s="396" t="s">
        <v>160</v>
      </c>
      <c r="D72" s="396"/>
      <c r="E72" s="396"/>
      <c r="F72" s="396"/>
      <c r="G72" s="396"/>
      <c r="H72" s="396"/>
      <c r="I72" s="396"/>
      <c r="J72" s="396"/>
      <c r="K72" s="396"/>
      <c r="L72" s="396"/>
      <c r="M72" s="396"/>
      <c r="N72" s="396"/>
      <c r="O72" s="396"/>
      <c r="P72" s="396"/>
      <c r="Q72" s="396"/>
      <c r="R72" s="396"/>
      <c r="S72" s="396"/>
    </row>
    <row r="73" spans="1:21" x14ac:dyDescent="0.35">
      <c r="C73" s="396" t="s">
        <v>161</v>
      </c>
      <c r="D73" s="396"/>
      <c r="E73" s="396"/>
      <c r="F73" s="396"/>
      <c r="G73" s="396"/>
      <c r="H73" s="396"/>
      <c r="I73" s="396"/>
      <c r="J73" s="396"/>
      <c r="K73" s="396"/>
      <c r="L73" s="396"/>
      <c r="M73" s="396"/>
      <c r="N73" s="396"/>
      <c r="O73" s="396"/>
      <c r="P73" s="396"/>
      <c r="Q73" s="396"/>
      <c r="R73" s="396"/>
      <c r="S73" s="396"/>
    </row>
    <row r="74" spans="1:21" ht="12.75" customHeight="1" x14ac:dyDescent="0.35">
      <c r="C74" s="396" t="s">
        <v>162</v>
      </c>
      <c r="D74" s="396"/>
      <c r="E74" s="396"/>
      <c r="F74" s="396"/>
      <c r="G74" s="396"/>
      <c r="H74" s="396"/>
      <c r="I74" s="396"/>
      <c r="J74" s="396"/>
      <c r="K74" s="396"/>
      <c r="L74" s="396"/>
      <c r="M74" s="396"/>
      <c r="N74" s="396"/>
      <c r="O74" s="396"/>
      <c r="P74" s="396"/>
      <c r="Q74" s="396"/>
      <c r="R74" s="396"/>
      <c r="S74" s="396"/>
    </row>
    <row r="75" spans="1:21" ht="12.75" customHeight="1" x14ac:dyDescent="0.35">
      <c r="C75" s="396" t="s">
        <v>163</v>
      </c>
      <c r="D75" s="396"/>
      <c r="E75" s="396"/>
      <c r="F75" s="396"/>
      <c r="G75" s="396"/>
      <c r="H75" s="396"/>
      <c r="I75" s="396"/>
      <c r="J75" s="396"/>
      <c r="K75" s="396"/>
      <c r="L75" s="396"/>
      <c r="M75" s="396"/>
      <c r="N75" s="396"/>
      <c r="O75" s="396"/>
      <c r="P75" s="396"/>
      <c r="Q75" s="396"/>
      <c r="R75" s="396"/>
      <c r="S75" s="396"/>
    </row>
    <row r="76" spans="1:21" ht="12.75" customHeight="1" x14ac:dyDescent="0.35">
      <c r="C76" s="396" t="s">
        <v>180</v>
      </c>
      <c r="D76" s="396"/>
      <c r="E76" s="396"/>
      <c r="F76" s="396"/>
      <c r="G76" s="396"/>
      <c r="H76" s="396"/>
      <c r="I76" s="396"/>
      <c r="J76" s="396"/>
      <c r="K76" s="396"/>
      <c r="L76" s="396"/>
      <c r="M76" s="396"/>
      <c r="N76" s="396"/>
      <c r="O76" s="396"/>
      <c r="P76" s="396"/>
      <c r="Q76" s="396"/>
      <c r="R76" s="396"/>
      <c r="S76" s="396"/>
    </row>
    <row r="77" spans="1:21" ht="12.75" customHeight="1" x14ac:dyDescent="0.35">
      <c r="C77" s="396" t="s">
        <v>181</v>
      </c>
      <c r="D77" s="396"/>
      <c r="E77" s="396"/>
      <c r="F77" s="396"/>
      <c r="G77" s="396"/>
      <c r="H77" s="396"/>
      <c r="I77" s="396"/>
      <c r="J77" s="396"/>
      <c r="K77" s="396"/>
      <c r="L77" s="396"/>
      <c r="M77" s="396"/>
      <c r="N77" s="396"/>
      <c r="O77" s="396"/>
      <c r="P77" s="396"/>
      <c r="Q77" s="396"/>
      <c r="R77" s="396"/>
      <c r="S77" s="396"/>
    </row>
    <row r="78" spans="1:21" ht="12.75" customHeight="1" x14ac:dyDescent="0.35">
      <c r="C78" s="396" t="s">
        <v>182</v>
      </c>
      <c r="D78" s="396"/>
      <c r="E78" s="396"/>
      <c r="F78" s="396"/>
      <c r="G78" s="396"/>
      <c r="H78" s="396"/>
      <c r="I78" s="396"/>
      <c r="J78" s="396"/>
      <c r="K78" s="396"/>
      <c r="L78" s="396"/>
      <c r="M78" s="396"/>
      <c r="N78" s="396"/>
      <c r="O78" s="396"/>
      <c r="P78" s="396"/>
      <c r="Q78" s="396"/>
      <c r="R78" s="396"/>
      <c r="S78" s="396"/>
    </row>
    <row r="79" spans="1:21" ht="12.75" customHeight="1" x14ac:dyDescent="0.35">
      <c r="C79" s="396" t="s">
        <v>183</v>
      </c>
      <c r="D79" s="396"/>
      <c r="E79" s="396"/>
      <c r="F79" s="396"/>
      <c r="G79" s="396"/>
      <c r="H79" s="396"/>
      <c r="I79" s="396"/>
      <c r="J79" s="396"/>
      <c r="K79" s="396"/>
      <c r="L79" s="396"/>
      <c r="M79" s="396"/>
      <c r="N79" s="396"/>
      <c r="O79" s="396"/>
      <c r="P79" s="396"/>
      <c r="Q79" s="396"/>
      <c r="R79" s="396"/>
      <c r="S79" s="396"/>
    </row>
    <row r="80" spans="1:21" ht="12.75" customHeight="1" x14ac:dyDescent="0.35">
      <c r="C80" s="396" t="s">
        <v>184</v>
      </c>
      <c r="D80" s="396"/>
      <c r="E80" s="396"/>
      <c r="F80" s="396"/>
      <c r="G80" s="396"/>
      <c r="H80" s="396"/>
      <c r="I80" s="396"/>
      <c r="J80" s="396"/>
      <c r="K80" s="396"/>
      <c r="L80" s="396"/>
      <c r="M80" s="396"/>
      <c r="N80" s="396"/>
      <c r="O80" s="396"/>
      <c r="P80" s="396"/>
      <c r="Q80" s="396"/>
      <c r="R80" s="396"/>
      <c r="S80" s="396"/>
    </row>
    <row r="81" spans="3:19" ht="12.75" customHeight="1" x14ac:dyDescent="0.35">
      <c r="C81" s="396" t="s">
        <v>185</v>
      </c>
      <c r="D81" s="396"/>
      <c r="E81" s="396"/>
      <c r="F81" s="396"/>
      <c r="G81" s="396"/>
      <c r="H81" s="396"/>
      <c r="I81" s="396"/>
      <c r="J81" s="396"/>
      <c r="K81" s="396"/>
      <c r="L81" s="396"/>
      <c r="M81" s="396"/>
      <c r="N81" s="396"/>
      <c r="O81" s="396"/>
      <c r="P81" s="396"/>
      <c r="Q81" s="396"/>
      <c r="R81" s="396"/>
      <c r="S81" s="396"/>
    </row>
    <row r="82" spans="3:19" ht="12.75" customHeight="1" x14ac:dyDescent="0.35">
      <c r="C82" s="396" t="s">
        <v>186</v>
      </c>
      <c r="D82" s="396"/>
      <c r="E82" s="396"/>
      <c r="F82" s="396"/>
      <c r="G82" s="396"/>
      <c r="H82" s="396"/>
      <c r="I82" s="396"/>
      <c r="J82" s="396"/>
      <c r="K82" s="396"/>
      <c r="L82" s="396"/>
      <c r="M82" s="396"/>
      <c r="N82" s="396"/>
      <c r="O82" s="396"/>
      <c r="P82" s="396"/>
      <c r="Q82" s="396"/>
      <c r="R82" s="396"/>
      <c r="S82" s="396"/>
    </row>
    <row r="83" spans="3:19" ht="12.75" customHeight="1" x14ac:dyDescent="0.35">
      <c r="C83" s="396" t="s">
        <v>187</v>
      </c>
      <c r="D83" s="396"/>
      <c r="E83" s="396"/>
      <c r="F83" s="396"/>
      <c r="G83" s="396"/>
      <c r="H83" s="396"/>
      <c r="I83" s="396"/>
      <c r="J83" s="396"/>
      <c r="K83" s="396"/>
      <c r="L83" s="396"/>
      <c r="M83" s="396"/>
      <c r="N83" s="396"/>
      <c r="O83" s="396"/>
      <c r="P83" s="396"/>
      <c r="Q83" s="396"/>
      <c r="R83" s="396"/>
      <c r="S83" s="396"/>
    </row>
    <row r="84" spans="3:19" x14ac:dyDescent="0.35">
      <c r="C84" s="396" t="s">
        <v>188</v>
      </c>
      <c r="D84" s="396"/>
      <c r="E84" s="396"/>
      <c r="F84" s="396"/>
      <c r="G84" s="396"/>
      <c r="H84" s="396"/>
      <c r="I84" s="396"/>
      <c r="J84" s="396"/>
      <c r="K84" s="396"/>
      <c r="L84" s="396"/>
      <c r="M84" s="396"/>
      <c r="N84" s="396"/>
      <c r="O84" s="396"/>
      <c r="P84" s="396"/>
      <c r="Q84" s="396"/>
      <c r="R84" s="396"/>
      <c r="S84" s="396"/>
    </row>
    <row r="85" spans="3:19" x14ac:dyDescent="0.35">
      <c r="C85" s="396" t="s">
        <v>189</v>
      </c>
      <c r="D85" s="396"/>
      <c r="E85" s="396"/>
      <c r="F85" s="396"/>
      <c r="G85" s="396"/>
      <c r="H85" s="396"/>
      <c r="I85" s="396"/>
      <c r="J85" s="396"/>
      <c r="K85" s="396"/>
      <c r="L85" s="396"/>
      <c r="M85" s="396"/>
      <c r="N85" s="396"/>
      <c r="O85" s="396"/>
      <c r="P85" s="396"/>
      <c r="Q85" s="396"/>
      <c r="R85" s="396"/>
      <c r="S85" s="396"/>
    </row>
    <row r="86" spans="3:19" x14ac:dyDescent="0.35">
      <c r="C86" s="396" t="s">
        <v>190</v>
      </c>
      <c r="D86" s="396"/>
      <c r="E86" s="396"/>
      <c r="F86" s="396"/>
      <c r="G86" s="396"/>
      <c r="H86" s="396"/>
      <c r="I86" s="396"/>
      <c r="J86" s="396"/>
      <c r="K86" s="396"/>
      <c r="L86" s="396"/>
      <c r="M86" s="396"/>
      <c r="N86" s="396"/>
      <c r="O86" s="396"/>
      <c r="P86" s="396"/>
      <c r="Q86" s="396"/>
      <c r="R86" s="396"/>
      <c r="S86" s="396"/>
    </row>
    <row r="87" spans="3:19" x14ac:dyDescent="0.35">
      <c r="C87" s="396" t="s">
        <v>191</v>
      </c>
      <c r="D87" s="396"/>
      <c r="E87" s="396"/>
      <c r="F87" s="396"/>
      <c r="G87" s="396"/>
      <c r="H87" s="396"/>
      <c r="I87" s="396"/>
      <c r="J87" s="396"/>
      <c r="K87" s="396"/>
      <c r="L87" s="396"/>
      <c r="M87" s="396"/>
      <c r="N87" s="396"/>
      <c r="O87" s="396"/>
      <c r="P87" s="396"/>
      <c r="Q87" s="396"/>
      <c r="R87" s="396"/>
      <c r="S87" s="396"/>
    </row>
    <row r="88" spans="3:19" x14ac:dyDescent="0.35">
      <c r="N88" s="338"/>
    </row>
    <row r="90" spans="3:19" x14ac:dyDescent="0.35">
      <c r="D90" s="338"/>
      <c r="E90" s="338"/>
      <c r="F90" s="338"/>
      <c r="G90" s="338"/>
      <c r="H90" s="338"/>
      <c r="I90" s="338"/>
      <c r="J90" s="338"/>
      <c r="K90" s="338"/>
      <c r="L90" s="338"/>
      <c r="M90" s="338"/>
      <c r="N90" s="338"/>
      <c r="O90" s="338"/>
      <c r="P90" s="338"/>
      <c r="Q90" s="338"/>
      <c r="R90" s="338"/>
      <c r="S90" s="338"/>
    </row>
  </sheetData>
  <mergeCells count="37">
    <mergeCell ref="C2:S2"/>
    <mergeCell ref="C3:C6"/>
    <mergeCell ref="D3:E3"/>
    <mergeCell ref="F3:G3"/>
    <mergeCell ref="H3:H5"/>
    <mergeCell ref="I3:I5"/>
    <mergeCell ref="J3:N3"/>
    <mergeCell ref="O3:S3"/>
    <mergeCell ref="D4:D5"/>
    <mergeCell ref="E4:E5"/>
    <mergeCell ref="F4:F5"/>
    <mergeCell ref="G4:G5"/>
    <mergeCell ref="R4:S4"/>
    <mergeCell ref="D7:S7"/>
    <mergeCell ref="D8:S8"/>
    <mergeCell ref="C71:S71"/>
    <mergeCell ref="C76:S76"/>
    <mergeCell ref="J4:J5"/>
    <mergeCell ref="K4:L4"/>
    <mergeCell ref="M4:N4"/>
    <mergeCell ref="O4:O5"/>
    <mergeCell ref="P4:Q4"/>
    <mergeCell ref="C73:S73"/>
    <mergeCell ref="C74:S74"/>
    <mergeCell ref="C75:S75"/>
    <mergeCell ref="C72:S72"/>
    <mergeCell ref="C77:S77"/>
    <mergeCell ref="C85:S85"/>
    <mergeCell ref="C86:S86"/>
    <mergeCell ref="C87:S87"/>
    <mergeCell ref="C79:S79"/>
    <mergeCell ref="C80:S80"/>
    <mergeCell ref="C81:S81"/>
    <mergeCell ref="C82:S82"/>
    <mergeCell ref="C83:S83"/>
    <mergeCell ref="C84:S84"/>
    <mergeCell ref="C78:S78"/>
  </mergeCells>
  <conditionalFormatting sqref="C24">
    <cfRule type="duplicateValues" dxfId="43" priority="2"/>
  </conditionalFormatting>
  <conditionalFormatting sqref="C25">
    <cfRule type="duplicateValues" dxfId="42" priority="1"/>
  </conditionalFormatting>
  <conditionalFormatting sqref="C31">
    <cfRule type="duplicateValues" dxfId="41" priority="13"/>
  </conditionalFormatting>
  <conditionalFormatting sqref="C32">
    <cfRule type="duplicateValues" dxfId="40" priority="12"/>
  </conditionalFormatting>
  <conditionalFormatting sqref="C34">
    <cfRule type="duplicateValues" dxfId="39" priority="3"/>
  </conditionalFormatting>
  <conditionalFormatting sqref="C38">
    <cfRule type="duplicateValues" dxfId="38" priority="4"/>
  </conditionalFormatting>
  <conditionalFormatting sqref="C44">
    <cfRule type="duplicateValues" dxfId="37" priority="5"/>
    <cfRule type="duplicateValues" dxfId="36" priority="6"/>
  </conditionalFormatting>
  <conditionalFormatting sqref="C48">
    <cfRule type="duplicateValues" dxfId="35" priority="7"/>
  </conditionalFormatting>
  <conditionalFormatting sqref="C50">
    <cfRule type="duplicateValues" dxfId="34" priority="8"/>
  </conditionalFormatting>
  <conditionalFormatting sqref="C60">
    <cfRule type="duplicateValues" dxfId="33" priority="11"/>
  </conditionalFormatting>
  <conditionalFormatting sqref="C61">
    <cfRule type="duplicateValues" dxfId="32" priority="10"/>
  </conditionalFormatting>
  <conditionalFormatting sqref="C63:C69">
    <cfRule type="duplicateValues" dxfId="31" priority="9"/>
  </conditionalFormatting>
  <pageMargins left="3.937007874015748E-2" right="3.937007874015748E-2" top="3.937007874015748E-2" bottom="3.937007874015748E-2" header="3.937007874015748E-2" footer="3.937007874015748E-2"/>
  <pageSetup scale="75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B740-A98D-47B7-A271-8CF441DAACC3}">
  <dimension ref="B2:S90"/>
  <sheetViews>
    <sheetView topLeftCell="A61" zoomScaleNormal="100" workbookViewId="0">
      <selection activeCell="C32" sqref="C32"/>
    </sheetView>
  </sheetViews>
  <sheetFormatPr defaultColWidth="9.1796875" defaultRowHeight="12.5" x14ac:dyDescent="0.25"/>
  <cols>
    <col min="1" max="1" width="9.1796875" style="38"/>
    <col min="2" max="2" width="3.81640625" style="260" customWidth="1"/>
    <col min="3" max="3" width="44.1796875" style="38" customWidth="1"/>
    <col min="4" max="9" width="8.1796875" style="38" customWidth="1"/>
    <col min="10" max="10" width="11.453125" style="38" customWidth="1"/>
    <col min="11" max="11" width="11" style="38" bestFit="1" customWidth="1"/>
    <col min="12" max="12" width="10" style="38" bestFit="1" customWidth="1"/>
    <col min="13" max="13" width="6.453125" style="38" customWidth="1"/>
    <col min="14" max="14" width="8.453125" style="38" customWidth="1"/>
    <col min="15" max="15" width="11.453125" style="38" customWidth="1"/>
    <col min="16" max="17" width="10.453125" style="38" bestFit="1" customWidth="1"/>
    <col min="18" max="18" width="9.453125" style="38" bestFit="1" customWidth="1"/>
    <col min="19" max="19" width="8.453125" style="38" bestFit="1" customWidth="1"/>
    <col min="20" max="20" width="41" style="38" bestFit="1" customWidth="1"/>
    <col min="21" max="16384" width="9.1796875" style="38"/>
  </cols>
  <sheetData>
    <row r="2" spans="3:19" ht="13" x14ac:dyDescent="0.25">
      <c r="C2" s="406" t="s">
        <v>192</v>
      </c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</row>
    <row r="3" spans="3:19" ht="13" x14ac:dyDescent="0.25">
      <c r="C3" s="406" t="s">
        <v>145</v>
      </c>
      <c r="D3" s="401" t="s">
        <v>146</v>
      </c>
      <c r="E3" s="405"/>
      <c r="F3" s="401" t="s">
        <v>175</v>
      </c>
      <c r="G3" s="401"/>
      <c r="H3" s="401" t="s">
        <v>176</v>
      </c>
      <c r="I3" s="401" t="s">
        <v>177</v>
      </c>
      <c r="J3" s="406" t="s">
        <v>147</v>
      </c>
      <c r="K3" s="402"/>
      <c r="L3" s="402"/>
      <c r="M3" s="402"/>
      <c r="N3" s="402"/>
      <c r="O3" s="406" t="s">
        <v>148</v>
      </c>
      <c r="P3" s="402"/>
      <c r="Q3" s="402"/>
      <c r="R3" s="402"/>
      <c r="S3" s="402"/>
    </row>
    <row r="4" spans="3:19" ht="37.5" customHeight="1" x14ac:dyDescent="0.25">
      <c r="C4" s="406"/>
      <c r="D4" s="401" t="s">
        <v>149</v>
      </c>
      <c r="E4" s="401" t="s">
        <v>150</v>
      </c>
      <c r="F4" s="401" t="s">
        <v>151</v>
      </c>
      <c r="G4" s="401" t="s">
        <v>152</v>
      </c>
      <c r="H4" s="401"/>
      <c r="I4" s="401"/>
      <c r="J4" s="401" t="s">
        <v>178</v>
      </c>
      <c r="K4" s="401" t="s">
        <v>154</v>
      </c>
      <c r="L4" s="402"/>
      <c r="M4" s="403" t="s">
        <v>179</v>
      </c>
      <c r="N4" s="404"/>
      <c r="O4" s="401" t="s">
        <v>178</v>
      </c>
      <c r="P4" s="401" t="s">
        <v>156</v>
      </c>
      <c r="Q4" s="405"/>
      <c r="R4" s="403" t="s">
        <v>179</v>
      </c>
      <c r="S4" s="404"/>
    </row>
    <row r="5" spans="3:19" ht="26.25" customHeight="1" x14ac:dyDescent="0.25">
      <c r="C5" s="406"/>
      <c r="D5" s="401"/>
      <c r="E5" s="401"/>
      <c r="F5" s="401"/>
      <c r="G5" s="401"/>
      <c r="H5" s="401"/>
      <c r="I5" s="401"/>
      <c r="J5" s="401"/>
      <c r="K5" s="70" t="s">
        <v>157</v>
      </c>
      <c r="L5" s="70" t="s">
        <v>175</v>
      </c>
      <c r="M5" s="354" t="s">
        <v>157</v>
      </c>
      <c r="N5" s="354" t="s">
        <v>175</v>
      </c>
      <c r="O5" s="401"/>
      <c r="P5" s="70" t="s">
        <v>157</v>
      </c>
      <c r="Q5" s="70" t="s">
        <v>175</v>
      </c>
      <c r="R5" s="276" t="s">
        <v>157</v>
      </c>
      <c r="S5" s="276" t="s">
        <v>175</v>
      </c>
    </row>
    <row r="6" spans="3:19" ht="13" x14ac:dyDescent="0.25">
      <c r="C6" s="406"/>
      <c r="D6" s="70">
        <v>1</v>
      </c>
      <c r="E6" s="70">
        <v>2</v>
      </c>
      <c r="F6" s="70">
        <v>3</v>
      </c>
      <c r="G6" s="70">
        <v>4</v>
      </c>
      <c r="H6" s="70">
        <v>5</v>
      </c>
      <c r="I6" s="70">
        <v>6</v>
      </c>
      <c r="J6" s="70">
        <v>7</v>
      </c>
      <c r="K6" s="70">
        <v>8</v>
      </c>
      <c r="L6" s="70">
        <v>9</v>
      </c>
      <c r="M6" s="70">
        <v>10</v>
      </c>
      <c r="N6" s="70">
        <v>11</v>
      </c>
      <c r="O6" s="70">
        <v>12</v>
      </c>
      <c r="P6" s="70">
        <v>13</v>
      </c>
      <c r="Q6" s="70">
        <v>14</v>
      </c>
      <c r="R6" s="70">
        <v>15</v>
      </c>
      <c r="S6" s="70">
        <v>16</v>
      </c>
    </row>
    <row r="7" spans="3:19" ht="13" x14ac:dyDescent="0.25">
      <c r="C7" s="53" t="s">
        <v>8</v>
      </c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  <c r="Q7" s="397"/>
      <c r="R7" s="397"/>
      <c r="S7" s="397"/>
    </row>
    <row r="8" spans="3:19" ht="13" x14ac:dyDescent="0.25">
      <c r="C8" s="53" t="s">
        <v>158</v>
      </c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</row>
    <row r="9" spans="3:19" x14ac:dyDescent="0.25">
      <c r="C9" s="1" t="s">
        <v>16</v>
      </c>
      <c r="D9" s="57">
        <v>8663</v>
      </c>
      <c r="E9" s="57">
        <v>2970</v>
      </c>
      <c r="F9" s="9">
        <v>49485</v>
      </c>
      <c r="G9" s="9">
        <v>0</v>
      </c>
      <c r="H9" s="9">
        <v>24838</v>
      </c>
      <c r="I9" s="9">
        <v>13586</v>
      </c>
      <c r="J9" s="9">
        <v>644537</v>
      </c>
      <c r="K9" s="9">
        <v>10851</v>
      </c>
      <c r="L9" s="9">
        <v>1497310</v>
      </c>
      <c r="M9" s="9">
        <v>480.60300000000001</v>
      </c>
      <c r="N9" s="9">
        <v>46200.611012000001</v>
      </c>
      <c r="O9" s="9">
        <v>65399342</v>
      </c>
      <c r="P9" s="9">
        <v>30255295</v>
      </c>
      <c r="Q9" s="9">
        <v>16591322</v>
      </c>
      <c r="R9" s="9">
        <v>1392123.3201299999</v>
      </c>
      <c r="S9" s="9">
        <v>265901.2601826</v>
      </c>
    </row>
    <row r="10" spans="3:19" x14ac:dyDescent="0.25">
      <c r="C10" s="1" t="s">
        <v>35</v>
      </c>
      <c r="D10" s="57">
        <v>2388</v>
      </c>
      <c r="E10" s="57">
        <v>3163</v>
      </c>
      <c r="F10" s="9">
        <v>53300</v>
      </c>
      <c r="G10" s="9">
        <v>0</v>
      </c>
      <c r="H10" s="9">
        <v>8204</v>
      </c>
      <c r="I10" s="9">
        <v>1316</v>
      </c>
      <c r="J10" s="9">
        <v>169025</v>
      </c>
      <c r="K10" s="9">
        <v>10899</v>
      </c>
      <c r="L10" s="9">
        <v>281147</v>
      </c>
      <c r="M10" s="9">
        <v>628.91813639999998</v>
      </c>
      <c r="N10" s="9">
        <v>7735.0021290999994</v>
      </c>
      <c r="O10" s="9">
        <v>41707777</v>
      </c>
      <c r="P10" s="9">
        <v>20538535</v>
      </c>
      <c r="Q10" s="9">
        <v>10085955</v>
      </c>
      <c r="R10" s="9">
        <v>790687.90686709993</v>
      </c>
      <c r="S10" s="9">
        <v>143547.86298999999</v>
      </c>
    </row>
    <row r="11" spans="3:19" x14ac:dyDescent="0.25">
      <c r="C11" s="69" t="s">
        <v>40</v>
      </c>
      <c r="D11" s="57">
        <v>1505</v>
      </c>
      <c r="E11" s="57">
        <v>445</v>
      </c>
      <c r="F11" s="9">
        <v>2930</v>
      </c>
      <c r="G11" s="9">
        <v>0</v>
      </c>
      <c r="H11" s="9">
        <v>0</v>
      </c>
      <c r="I11" s="9">
        <v>322974</v>
      </c>
      <c r="J11" s="9">
        <v>44250</v>
      </c>
      <c r="K11" s="9">
        <v>248</v>
      </c>
      <c r="L11" s="9">
        <v>28542</v>
      </c>
      <c r="M11" s="9">
        <v>12.773999999999999</v>
      </c>
      <c r="N11" s="9">
        <v>1188.9014400000001</v>
      </c>
      <c r="O11" s="9">
        <v>9638962</v>
      </c>
      <c r="P11" s="9">
        <v>7317619</v>
      </c>
      <c r="Q11" s="9">
        <v>4626509</v>
      </c>
      <c r="R11" s="9">
        <v>309013.27478599997</v>
      </c>
      <c r="S11" s="9">
        <v>61940.703473299996</v>
      </c>
    </row>
    <row r="12" spans="3:19" x14ac:dyDescent="0.25">
      <c r="C12" s="1" t="s">
        <v>23</v>
      </c>
      <c r="D12" s="57">
        <v>9128</v>
      </c>
      <c r="E12" s="57">
        <v>4324</v>
      </c>
      <c r="F12" s="9">
        <v>37387</v>
      </c>
      <c r="G12" s="9">
        <v>0</v>
      </c>
      <c r="H12" s="9">
        <v>9128</v>
      </c>
      <c r="I12" s="9">
        <v>74</v>
      </c>
      <c r="J12" s="9">
        <v>772849</v>
      </c>
      <c r="K12" s="9">
        <v>55148</v>
      </c>
      <c r="L12" s="9">
        <v>988634</v>
      </c>
      <c r="M12" s="9">
        <v>2496.2450954000001</v>
      </c>
      <c r="N12" s="9">
        <v>26209.633480500001</v>
      </c>
      <c r="O12" s="9">
        <v>40882576</v>
      </c>
      <c r="P12" s="9">
        <v>34184823</v>
      </c>
      <c r="Q12" s="9">
        <v>19177751</v>
      </c>
      <c r="R12" s="9">
        <v>1498999.3166745002</v>
      </c>
      <c r="S12" s="9">
        <v>312014.61956910003</v>
      </c>
    </row>
    <row r="13" spans="3:19" x14ac:dyDescent="0.25">
      <c r="C13" s="1" t="s">
        <v>49</v>
      </c>
      <c r="D13" s="57">
        <v>2746</v>
      </c>
      <c r="E13" s="57">
        <v>898</v>
      </c>
      <c r="F13" s="9">
        <v>4016</v>
      </c>
      <c r="G13" s="9">
        <v>0</v>
      </c>
      <c r="H13" s="9">
        <v>6466</v>
      </c>
      <c r="I13" s="9">
        <v>6883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26549122</v>
      </c>
      <c r="P13" s="9">
        <v>11781678</v>
      </c>
      <c r="Q13" s="9">
        <v>5875286</v>
      </c>
      <c r="R13" s="9">
        <v>537278.10031999997</v>
      </c>
      <c r="S13" s="9">
        <v>97024.049899999998</v>
      </c>
    </row>
    <row r="14" spans="3:19" x14ac:dyDescent="0.25">
      <c r="C14" s="1" t="s">
        <v>31</v>
      </c>
      <c r="D14" s="57">
        <v>4239</v>
      </c>
      <c r="E14" s="57">
        <v>686</v>
      </c>
      <c r="F14" s="9">
        <v>12084</v>
      </c>
      <c r="G14" s="9">
        <v>0</v>
      </c>
      <c r="H14" s="9">
        <v>9161</v>
      </c>
      <c r="I14" s="9">
        <v>8289</v>
      </c>
      <c r="J14" s="9">
        <v>133374</v>
      </c>
      <c r="K14" s="9">
        <v>4871</v>
      </c>
      <c r="L14" s="9">
        <v>188189</v>
      </c>
      <c r="M14" s="9">
        <v>313.74058000000002</v>
      </c>
      <c r="N14" s="9">
        <v>5343.3614200000002</v>
      </c>
      <c r="O14" s="9">
        <v>25267189</v>
      </c>
      <c r="P14" s="9">
        <v>21792510</v>
      </c>
      <c r="Q14" s="9">
        <v>10426604</v>
      </c>
      <c r="R14" s="9">
        <v>1016731.3829892999</v>
      </c>
      <c r="S14" s="9">
        <v>162068.7695924</v>
      </c>
    </row>
    <row r="15" spans="3:19" x14ac:dyDescent="0.25">
      <c r="C15" s="1" t="s">
        <v>37</v>
      </c>
      <c r="D15" s="57">
        <v>2720</v>
      </c>
      <c r="E15" s="57">
        <v>425</v>
      </c>
      <c r="F15" s="9">
        <v>10194</v>
      </c>
      <c r="G15" s="9">
        <v>0</v>
      </c>
      <c r="H15" s="9">
        <v>0</v>
      </c>
      <c r="I15" s="9">
        <v>0</v>
      </c>
      <c r="J15" s="9">
        <v>61119</v>
      </c>
      <c r="K15" s="9">
        <v>654</v>
      </c>
      <c r="L15" s="9">
        <v>72731</v>
      </c>
      <c r="M15" s="9">
        <v>29.971</v>
      </c>
      <c r="N15" s="9">
        <v>1475.4468099999999</v>
      </c>
      <c r="O15" s="9">
        <v>19212964</v>
      </c>
      <c r="P15" s="9">
        <v>14125093</v>
      </c>
      <c r="Q15" s="9">
        <v>5474832</v>
      </c>
      <c r="R15" s="9">
        <v>597612.07299999997</v>
      </c>
      <c r="S15" s="9">
        <v>89775.053790000005</v>
      </c>
    </row>
    <row r="16" spans="3:19" x14ac:dyDescent="0.25">
      <c r="C16" s="1" t="s">
        <v>50</v>
      </c>
      <c r="D16" s="57">
        <v>1067</v>
      </c>
      <c r="E16" s="57">
        <v>30</v>
      </c>
      <c r="F16" s="9">
        <v>1087</v>
      </c>
      <c r="G16" s="9">
        <v>0</v>
      </c>
      <c r="H16" s="9">
        <v>354</v>
      </c>
      <c r="I16" s="9">
        <v>1044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3198027</v>
      </c>
      <c r="P16" s="9">
        <v>1626503</v>
      </c>
      <c r="Q16" s="9">
        <v>1100661</v>
      </c>
      <c r="R16" s="9">
        <v>70831.229000000007</v>
      </c>
      <c r="S16" s="9">
        <v>18043.813381599997</v>
      </c>
    </row>
    <row r="17" spans="3:19" x14ac:dyDescent="0.25">
      <c r="C17" s="1" t="s">
        <v>27</v>
      </c>
      <c r="D17" s="57">
        <v>8610</v>
      </c>
      <c r="E17" s="57">
        <v>5171</v>
      </c>
      <c r="F17" s="9">
        <v>48246</v>
      </c>
      <c r="G17" s="9">
        <v>0</v>
      </c>
      <c r="H17" s="9">
        <v>11265</v>
      </c>
      <c r="I17" s="9">
        <v>439507</v>
      </c>
      <c r="J17" s="9">
        <v>305763</v>
      </c>
      <c r="K17" s="9">
        <v>4190</v>
      </c>
      <c r="L17" s="9">
        <v>604927</v>
      </c>
      <c r="M17" s="9">
        <v>129.87530649999999</v>
      </c>
      <c r="N17" s="9">
        <v>15573.734666200002</v>
      </c>
      <c r="O17" s="9">
        <v>44403060</v>
      </c>
      <c r="P17" s="9">
        <v>32971370</v>
      </c>
      <c r="Q17" s="9">
        <v>17500829</v>
      </c>
      <c r="R17" s="9">
        <v>1587422.5207041998</v>
      </c>
      <c r="S17" s="9">
        <v>307847.73502690002</v>
      </c>
    </row>
    <row r="18" spans="3:19" x14ac:dyDescent="0.25">
      <c r="C18" s="1" t="s">
        <v>9</v>
      </c>
      <c r="D18" s="57">
        <v>25706</v>
      </c>
      <c r="E18" s="57">
        <v>36911</v>
      </c>
      <c r="F18" s="9">
        <v>747205</v>
      </c>
      <c r="G18" s="9">
        <v>0</v>
      </c>
      <c r="H18" s="9">
        <v>44695</v>
      </c>
      <c r="I18" s="9">
        <v>446193</v>
      </c>
      <c r="J18" s="9">
        <v>11821564</v>
      </c>
      <c r="K18" s="9">
        <v>99770</v>
      </c>
      <c r="L18" s="9">
        <v>37330306</v>
      </c>
      <c r="M18" s="9">
        <v>3760.2057323999993</v>
      </c>
      <c r="N18" s="9">
        <v>1323870.3120973997</v>
      </c>
      <c r="O18" s="9">
        <v>293312845</v>
      </c>
      <c r="P18" s="9">
        <v>199451541</v>
      </c>
      <c r="Q18" s="9">
        <v>107968170</v>
      </c>
      <c r="R18" s="9">
        <v>9788052.3723300006</v>
      </c>
      <c r="S18" s="9">
        <v>1842584.3962600001</v>
      </c>
    </row>
    <row r="19" spans="3:19" x14ac:dyDescent="0.25">
      <c r="C19" s="1" t="s">
        <v>51</v>
      </c>
      <c r="D19" s="57">
        <v>2146</v>
      </c>
      <c r="E19" s="57">
        <v>215</v>
      </c>
      <c r="F19" s="9">
        <v>9419</v>
      </c>
      <c r="G19" s="9">
        <v>0</v>
      </c>
      <c r="H19" s="9">
        <v>3568</v>
      </c>
      <c r="I19" s="9">
        <v>7064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10128240</v>
      </c>
      <c r="P19" s="9">
        <v>6823118</v>
      </c>
      <c r="Q19" s="9">
        <v>3594753</v>
      </c>
      <c r="R19" s="9">
        <v>296204.96703</v>
      </c>
      <c r="S19" s="9">
        <v>58064.310189999997</v>
      </c>
    </row>
    <row r="20" spans="3:19" x14ac:dyDescent="0.25">
      <c r="C20" s="1" t="s">
        <v>28</v>
      </c>
      <c r="D20" s="57">
        <v>9089</v>
      </c>
      <c r="E20" s="57">
        <v>3868</v>
      </c>
      <c r="F20" s="9">
        <v>313420</v>
      </c>
      <c r="G20" s="9">
        <v>0</v>
      </c>
      <c r="H20" s="9">
        <v>8019</v>
      </c>
      <c r="I20" s="9">
        <v>993</v>
      </c>
      <c r="J20" s="9">
        <v>471266</v>
      </c>
      <c r="K20" s="9">
        <v>8013</v>
      </c>
      <c r="L20" s="9">
        <v>697821</v>
      </c>
      <c r="M20" s="9">
        <v>387.78952379999993</v>
      </c>
      <c r="N20" s="9">
        <v>18645.363841900002</v>
      </c>
      <c r="O20" s="9">
        <v>44151937</v>
      </c>
      <c r="P20" s="9">
        <v>48353308</v>
      </c>
      <c r="Q20" s="9">
        <v>18607692</v>
      </c>
      <c r="R20" s="9">
        <v>1495986.5513200001</v>
      </c>
      <c r="S20" s="9">
        <v>281903.638592</v>
      </c>
    </row>
    <row r="21" spans="3:19" ht="13" x14ac:dyDescent="0.3">
      <c r="C21" s="2" t="s">
        <v>6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</row>
    <row r="22" spans="3:19" x14ac:dyDescent="0.25">
      <c r="C22" s="1" t="s">
        <v>11</v>
      </c>
      <c r="D22" s="57">
        <v>5598</v>
      </c>
      <c r="E22" s="57">
        <v>11445</v>
      </c>
      <c r="F22" s="9">
        <v>603046</v>
      </c>
      <c r="G22" s="9">
        <v>0</v>
      </c>
      <c r="H22" s="9">
        <v>710</v>
      </c>
      <c r="I22" s="9">
        <v>187472</v>
      </c>
      <c r="J22" s="9">
        <v>7145409</v>
      </c>
      <c r="K22" s="9">
        <v>40238</v>
      </c>
      <c r="L22" s="9">
        <v>17572279</v>
      </c>
      <c r="M22" s="9">
        <v>2007.590001</v>
      </c>
      <c r="N22" s="9">
        <v>661083.01483</v>
      </c>
      <c r="O22" s="9">
        <v>23830173</v>
      </c>
      <c r="P22" s="9">
        <v>23475341</v>
      </c>
      <c r="Q22" s="9">
        <v>21952687</v>
      </c>
      <c r="R22" s="9">
        <v>1374915.4889079002</v>
      </c>
      <c r="S22" s="9">
        <v>471795.07611940004</v>
      </c>
    </row>
    <row r="23" spans="3:19" x14ac:dyDescent="0.25">
      <c r="C23" s="1" t="s">
        <v>52</v>
      </c>
      <c r="D23" s="57">
        <v>485</v>
      </c>
      <c r="E23" s="57">
        <v>2</v>
      </c>
      <c r="F23" s="9">
        <v>34537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4510769</v>
      </c>
      <c r="P23" s="9">
        <v>2443375</v>
      </c>
      <c r="Q23" s="9">
        <v>1183896</v>
      </c>
      <c r="R23" s="9">
        <v>125307.01022500001</v>
      </c>
      <c r="S23" s="9">
        <v>23727.6161694</v>
      </c>
    </row>
    <row r="24" spans="3:19" x14ac:dyDescent="0.25">
      <c r="C24" s="91" t="s">
        <v>33</v>
      </c>
      <c r="D24" s="57">
        <v>264</v>
      </c>
      <c r="E24" s="57">
        <v>54</v>
      </c>
      <c r="F24" s="9">
        <v>0</v>
      </c>
      <c r="G24" s="9">
        <v>0</v>
      </c>
      <c r="H24" s="9">
        <v>306</v>
      </c>
      <c r="I24" s="9">
        <v>2572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768378</v>
      </c>
      <c r="P24" s="9">
        <v>522174</v>
      </c>
      <c r="Q24" s="9">
        <v>327916</v>
      </c>
      <c r="R24" s="9">
        <v>23659.199069700004</v>
      </c>
      <c r="S24" s="9">
        <v>5122.8000388</v>
      </c>
    </row>
    <row r="25" spans="3:19" x14ac:dyDescent="0.25">
      <c r="C25" s="91" t="s">
        <v>41</v>
      </c>
      <c r="D25" s="57">
        <v>1079</v>
      </c>
      <c r="E25" s="57">
        <v>645</v>
      </c>
      <c r="F25" s="9">
        <v>8525</v>
      </c>
      <c r="G25" s="9">
        <v>0</v>
      </c>
      <c r="H25" s="9">
        <v>6313</v>
      </c>
      <c r="I25" s="9">
        <v>13124</v>
      </c>
      <c r="J25" s="9">
        <v>3119</v>
      </c>
      <c r="K25" s="9">
        <v>14</v>
      </c>
      <c r="L25" s="9">
        <v>3265</v>
      </c>
      <c r="M25" s="9">
        <v>0.66500000000000004</v>
      </c>
      <c r="N25" s="9">
        <v>70.336753399999992</v>
      </c>
      <c r="O25" s="9">
        <v>2312177</v>
      </c>
      <c r="P25" s="9">
        <v>2681535</v>
      </c>
      <c r="Q25" s="9">
        <v>1210353</v>
      </c>
      <c r="R25" s="9">
        <v>134665.23383860002</v>
      </c>
      <c r="S25" s="9">
        <v>20230.730684300001</v>
      </c>
    </row>
    <row r="26" spans="3:19" x14ac:dyDescent="0.25">
      <c r="C26" s="1" t="s">
        <v>45</v>
      </c>
      <c r="D26" s="57">
        <v>308</v>
      </c>
      <c r="E26" s="57">
        <v>102</v>
      </c>
      <c r="F26" s="9">
        <v>8425</v>
      </c>
      <c r="G26" s="9">
        <v>0</v>
      </c>
      <c r="H26" s="9">
        <v>0</v>
      </c>
      <c r="I26" s="9">
        <v>2148</v>
      </c>
      <c r="J26" s="9">
        <v>5351</v>
      </c>
      <c r="K26" s="9">
        <v>353</v>
      </c>
      <c r="L26" s="9">
        <v>15348</v>
      </c>
      <c r="M26" s="9">
        <v>22.81711</v>
      </c>
      <c r="N26" s="9">
        <v>388.71275000000003</v>
      </c>
      <c r="O26" s="9">
        <v>795473</v>
      </c>
      <c r="P26" s="9">
        <v>393336</v>
      </c>
      <c r="Q26" s="9">
        <v>420582</v>
      </c>
      <c r="R26" s="9">
        <v>23140.636047299999</v>
      </c>
      <c r="S26" s="9">
        <v>10366.435216900001</v>
      </c>
    </row>
    <row r="27" spans="3:19" x14ac:dyDescent="0.25">
      <c r="C27" s="1" t="s">
        <v>42</v>
      </c>
      <c r="D27" s="57">
        <v>206</v>
      </c>
      <c r="E27" s="57">
        <v>51</v>
      </c>
      <c r="F27" s="9">
        <v>1466</v>
      </c>
      <c r="G27" s="9">
        <v>0</v>
      </c>
      <c r="H27" s="9">
        <v>0</v>
      </c>
      <c r="I27" s="9">
        <v>0</v>
      </c>
      <c r="J27" s="9">
        <v>6042</v>
      </c>
      <c r="K27" s="9">
        <v>603</v>
      </c>
      <c r="L27" s="9">
        <v>20574</v>
      </c>
      <c r="M27" s="9">
        <v>7.8872871</v>
      </c>
      <c r="N27" s="9">
        <v>486.18113649999998</v>
      </c>
      <c r="O27" s="9">
        <v>510411</v>
      </c>
      <c r="P27" s="9">
        <v>459526</v>
      </c>
      <c r="Q27" s="9">
        <v>330457</v>
      </c>
      <c r="R27" s="9">
        <v>20381.364125699998</v>
      </c>
      <c r="S27" s="9">
        <v>5030.1849553999982</v>
      </c>
    </row>
    <row r="28" spans="3:19" x14ac:dyDescent="0.25">
      <c r="C28" s="1" t="s">
        <v>20</v>
      </c>
      <c r="D28" s="57">
        <v>1495</v>
      </c>
      <c r="E28" s="57">
        <v>462</v>
      </c>
      <c r="F28" s="9">
        <v>15398</v>
      </c>
      <c r="G28" s="9">
        <v>0</v>
      </c>
      <c r="H28" s="9">
        <v>0</v>
      </c>
      <c r="I28" s="9">
        <v>128397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8519448</v>
      </c>
      <c r="P28" s="9">
        <v>8831877</v>
      </c>
      <c r="Q28" s="9">
        <v>6790236</v>
      </c>
      <c r="R28" s="9">
        <v>431049.43946999998</v>
      </c>
      <c r="S28" s="9">
        <v>109341.04428079999</v>
      </c>
    </row>
    <row r="29" spans="3:19" x14ac:dyDescent="0.25">
      <c r="C29" s="1" t="s">
        <v>7</v>
      </c>
      <c r="D29" s="57">
        <v>6552</v>
      </c>
      <c r="E29" s="57">
        <v>8227</v>
      </c>
      <c r="F29" s="9">
        <v>892977</v>
      </c>
      <c r="G29" s="9">
        <v>0</v>
      </c>
      <c r="H29" s="9">
        <v>2435</v>
      </c>
      <c r="I29" s="9">
        <v>408674</v>
      </c>
      <c r="J29" s="9">
        <v>14985844</v>
      </c>
      <c r="K29" s="9">
        <v>114450</v>
      </c>
      <c r="L29" s="9">
        <v>51962054</v>
      </c>
      <c r="M29" s="9">
        <v>7414.2788300000002</v>
      </c>
      <c r="N29" s="9">
        <v>2106607.70835</v>
      </c>
      <c r="O29" s="9">
        <v>36695799</v>
      </c>
      <c r="P29" s="9">
        <v>39465737</v>
      </c>
      <c r="Q29" s="9">
        <v>45627609</v>
      </c>
      <c r="R29" s="9">
        <v>2257708.2332899999</v>
      </c>
      <c r="S29" s="9">
        <v>964376.05720000004</v>
      </c>
    </row>
    <row r="30" spans="3:19" x14ac:dyDescent="0.25">
      <c r="C30" s="1" t="s">
        <v>10</v>
      </c>
      <c r="D30" s="57">
        <v>8161</v>
      </c>
      <c r="E30" s="57">
        <v>8642</v>
      </c>
      <c r="F30" s="9">
        <v>621027</v>
      </c>
      <c r="G30" s="9">
        <v>0</v>
      </c>
      <c r="H30" s="9">
        <v>4080</v>
      </c>
      <c r="I30" s="9">
        <v>490187</v>
      </c>
      <c r="J30" s="9">
        <v>10584421</v>
      </c>
      <c r="K30" s="9">
        <v>37228</v>
      </c>
      <c r="L30" s="9">
        <v>31266193</v>
      </c>
      <c r="M30" s="9">
        <v>1649.1097600000001</v>
      </c>
      <c r="N30" s="9">
        <v>1195526.3071300001</v>
      </c>
      <c r="O30" s="9">
        <v>39001364</v>
      </c>
      <c r="P30" s="9">
        <v>26980460</v>
      </c>
      <c r="Q30" s="9">
        <v>29575549</v>
      </c>
      <c r="R30" s="9">
        <v>1617115.1192900001</v>
      </c>
      <c r="S30" s="9">
        <v>645717.81906999997</v>
      </c>
    </row>
    <row r="31" spans="3:19" x14ac:dyDescent="0.25">
      <c r="C31" s="91" t="s">
        <v>38</v>
      </c>
      <c r="D31" s="57">
        <v>2214</v>
      </c>
      <c r="E31" s="57">
        <v>1174</v>
      </c>
      <c r="F31" s="9">
        <v>29154</v>
      </c>
      <c r="G31" s="9">
        <v>0</v>
      </c>
      <c r="H31" s="9">
        <v>272</v>
      </c>
      <c r="I31" s="9">
        <v>3221</v>
      </c>
      <c r="J31" s="9">
        <v>37627</v>
      </c>
      <c r="K31" s="9">
        <v>446</v>
      </c>
      <c r="L31" s="9">
        <v>120631</v>
      </c>
      <c r="M31" s="9">
        <v>24.972000000000001</v>
      </c>
      <c r="N31" s="9">
        <v>3412.6207439002205</v>
      </c>
      <c r="O31" s="9">
        <v>13239650</v>
      </c>
      <c r="P31" s="9">
        <v>7943073</v>
      </c>
      <c r="Q31" s="9">
        <v>4937709</v>
      </c>
      <c r="R31" s="9">
        <v>391557.2566583</v>
      </c>
      <c r="S31" s="9">
        <v>84764.53814059998</v>
      </c>
    </row>
    <row r="32" spans="3:19" x14ac:dyDescent="0.25">
      <c r="C32" s="91" t="s">
        <v>14</v>
      </c>
      <c r="D32" s="57">
        <v>507</v>
      </c>
      <c r="E32" s="57">
        <v>170</v>
      </c>
      <c r="F32" s="9">
        <v>19524</v>
      </c>
      <c r="G32" s="9">
        <v>0</v>
      </c>
      <c r="H32" s="9">
        <v>11185</v>
      </c>
      <c r="I32" s="9">
        <v>0</v>
      </c>
      <c r="J32" s="9">
        <v>232552</v>
      </c>
      <c r="K32" s="9">
        <v>3615</v>
      </c>
      <c r="L32" s="9">
        <v>1011254</v>
      </c>
      <c r="M32" s="9">
        <v>153.28299999999999</v>
      </c>
      <c r="N32" s="9">
        <v>38280.263417100003</v>
      </c>
      <c r="O32" s="9">
        <v>2935878</v>
      </c>
      <c r="P32" s="9">
        <v>2753029</v>
      </c>
      <c r="Q32" s="9">
        <v>1986423</v>
      </c>
      <c r="R32" s="9">
        <v>114302.29545000001</v>
      </c>
      <c r="S32" s="9">
        <v>27501.7347558</v>
      </c>
    </row>
    <row r="33" spans="3:19" x14ac:dyDescent="0.25">
      <c r="C33" s="1" t="s">
        <v>15</v>
      </c>
      <c r="D33" s="57">
        <v>1393</v>
      </c>
      <c r="E33" s="57">
        <v>1479</v>
      </c>
      <c r="F33" s="9">
        <v>133241</v>
      </c>
      <c r="G33" s="9">
        <v>0</v>
      </c>
      <c r="H33" s="9">
        <v>259</v>
      </c>
      <c r="I33" s="9">
        <v>37732</v>
      </c>
      <c r="J33" s="9">
        <v>1528137</v>
      </c>
      <c r="K33" s="9">
        <v>16464</v>
      </c>
      <c r="L33" s="9">
        <v>4355296</v>
      </c>
      <c r="M33" s="9">
        <v>843.90920000000006</v>
      </c>
      <c r="N33" s="9">
        <v>335529.65688000002</v>
      </c>
      <c r="O33" s="9">
        <v>6757028</v>
      </c>
      <c r="P33" s="9">
        <v>4319160</v>
      </c>
      <c r="Q33" s="9">
        <v>3001657</v>
      </c>
      <c r="R33" s="9">
        <v>217936.62375950001</v>
      </c>
      <c r="S33" s="9">
        <v>61507.666540000013</v>
      </c>
    </row>
    <row r="34" spans="3:19" x14ac:dyDescent="0.25">
      <c r="C34" s="91" t="s">
        <v>34</v>
      </c>
      <c r="D34" s="57">
        <v>820</v>
      </c>
      <c r="E34" s="57">
        <v>612</v>
      </c>
      <c r="F34" s="9">
        <v>13191</v>
      </c>
      <c r="G34" s="9">
        <v>0</v>
      </c>
      <c r="H34" s="9">
        <v>939</v>
      </c>
      <c r="I34" s="9">
        <v>0</v>
      </c>
      <c r="J34" s="9">
        <v>84828</v>
      </c>
      <c r="K34" s="9">
        <v>7470</v>
      </c>
      <c r="L34" s="9">
        <v>253912</v>
      </c>
      <c r="M34" s="9">
        <v>283.89100000000002</v>
      </c>
      <c r="N34" s="9">
        <v>11184.85915</v>
      </c>
      <c r="O34" s="9">
        <v>3811693</v>
      </c>
      <c r="P34" s="9">
        <v>6711472</v>
      </c>
      <c r="Q34" s="9">
        <v>4888910</v>
      </c>
      <c r="R34" s="9">
        <v>333215.33085999999</v>
      </c>
      <c r="S34" s="9">
        <v>42884.440075899998</v>
      </c>
    </row>
    <row r="35" spans="3:19" x14ac:dyDescent="0.25">
      <c r="C35" s="1" t="s">
        <v>53</v>
      </c>
      <c r="D35" s="57">
        <v>341</v>
      </c>
      <c r="E35" s="57">
        <v>660</v>
      </c>
      <c r="F35" s="9">
        <v>9826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5156237</v>
      </c>
      <c r="P35" s="9">
        <v>4706273</v>
      </c>
      <c r="Q35" s="9">
        <v>3124420</v>
      </c>
      <c r="R35" s="9">
        <v>197900.24455999999</v>
      </c>
      <c r="S35" s="9">
        <v>39930.897429999997</v>
      </c>
    </row>
    <row r="36" spans="3:19" x14ac:dyDescent="0.25">
      <c r="C36" s="1" t="s">
        <v>43</v>
      </c>
      <c r="D36" s="57">
        <v>1292</v>
      </c>
      <c r="E36" s="57">
        <v>944</v>
      </c>
      <c r="F36" s="9">
        <v>11828</v>
      </c>
      <c r="G36" s="9">
        <v>0</v>
      </c>
      <c r="H36" s="9">
        <v>0</v>
      </c>
      <c r="I36" s="9">
        <v>0</v>
      </c>
      <c r="J36" s="9">
        <v>2611</v>
      </c>
      <c r="K36" s="9">
        <v>90</v>
      </c>
      <c r="L36" s="9">
        <v>6758</v>
      </c>
      <c r="M36" s="9">
        <v>5.7210000000000001</v>
      </c>
      <c r="N36" s="9">
        <v>778.77735180000002</v>
      </c>
      <c r="O36" s="9">
        <v>4333828</v>
      </c>
      <c r="P36" s="9">
        <v>5566610</v>
      </c>
      <c r="Q36" s="9">
        <v>3031426</v>
      </c>
      <c r="R36" s="9">
        <v>270318.17661869992</v>
      </c>
      <c r="S36" s="9">
        <v>57541.940741000006</v>
      </c>
    </row>
    <row r="37" spans="3:19" x14ac:dyDescent="0.25">
      <c r="C37" s="1" t="s">
        <v>13</v>
      </c>
      <c r="D37" s="57">
        <v>1325</v>
      </c>
      <c r="E37" s="57">
        <v>1273</v>
      </c>
      <c r="F37" s="9">
        <v>39493</v>
      </c>
      <c r="G37" s="9">
        <v>0</v>
      </c>
      <c r="H37" s="9">
        <v>0</v>
      </c>
      <c r="I37" s="9">
        <v>13326</v>
      </c>
      <c r="J37" s="9">
        <v>2409874</v>
      </c>
      <c r="K37" s="9">
        <v>17850</v>
      </c>
      <c r="L37" s="9">
        <v>5024732</v>
      </c>
      <c r="M37" s="9">
        <v>827.64733000000001</v>
      </c>
      <c r="N37" s="9">
        <v>163906.63177109999</v>
      </c>
      <c r="O37" s="9">
        <v>17816629</v>
      </c>
      <c r="P37" s="9">
        <v>8684720</v>
      </c>
      <c r="Q37" s="9">
        <v>9883267</v>
      </c>
      <c r="R37" s="9">
        <v>392349.01936690003</v>
      </c>
      <c r="S37" s="9">
        <v>168177.40482870038</v>
      </c>
    </row>
    <row r="38" spans="3:19" x14ac:dyDescent="0.25">
      <c r="C38" s="91" t="s">
        <v>12</v>
      </c>
      <c r="D38" s="57">
        <v>325</v>
      </c>
      <c r="E38" s="57">
        <v>87</v>
      </c>
      <c r="F38" s="9">
        <v>627459</v>
      </c>
      <c r="G38" s="9">
        <v>0</v>
      </c>
      <c r="H38" s="9">
        <v>0</v>
      </c>
      <c r="I38" s="9">
        <v>800307</v>
      </c>
      <c r="J38" s="9">
        <v>2961742</v>
      </c>
      <c r="K38" s="9">
        <v>48371</v>
      </c>
      <c r="L38" s="9">
        <v>8748798</v>
      </c>
      <c r="M38" s="9">
        <v>1683.4265472999998</v>
      </c>
      <c r="N38" s="9">
        <v>340952.67763759999</v>
      </c>
      <c r="O38" s="9">
        <v>1252276</v>
      </c>
      <c r="P38" s="9">
        <v>672100</v>
      </c>
      <c r="Q38" s="9">
        <v>569873</v>
      </c>
      <c r="R38" s="9">
        <v>31131.999070999998</v>
      </c>
      <c r="S38" s="9">
        <v>9854.0865849999991</v>
      </c>
    </row>
    <row r="39" spans="3:19" x14ac:dyDescent="0.25">
      <c r="C39" s="1" t="s">
        <v>30</v>
      </c>
      <c r="D39" s="57">
        <v>824</v>
      </c>
      <c r="E39" s="57">
        <v>491</v>
      </c>
      <c r="F39" s="9">
        <v>9580</v>
      </c>
      <c r="G39" s="9">
        <v>0</v>
      </c>
      <c r="H39" s="9">
        <v>0</v>
      </c>
      <c r="I39" s="9">
        <v>1702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3467124</v>
      </c>
      <c r="P39" s="9">
        <v>3308090</v>
      </c>
      <c r="Q39" s="9">
        <v>2574236</v>
      </c>
      <c r="R39" s="9">
        <v>144872.54287569999</v>
      </c>
      <c r="S39" s="9">
        <v>41932.917808600003</v>
      </c>
    </row>
    <row r="40" spans="3:19" x14ac:dyDescent="0.25">
      <c r="C40" s="1" t="s">
        <v>39</v>
      </c>
      <c r="D40" s="57">
        <v>644</v>
      </c>
      <c r="E40" s="57">
        <v>748</v>
      </c>
      <c r="F40" s="9">
        <v>4084</v>
      </c>
      <c r="G40" s="9">
        <v>0</v>
      </c>
      <c r="H40" s="9">
        <v>0</v>
      </c>
      <c r="I40" s="9">
        <v>0</v>
      </c>
      <c r="J40" s="9">
        <v>33411</v>
      </c>
      <c r="K40" s="9">
        <v>2389</v>
      </c>
      <c r="L40" s="9">
        <v>64527</v>
      </c>
      <c r="M40" s="9">
        <v>97.444000000000003</v>
      </c>
      <c r="N40" s="9">
        <v>2737.5747999999999</v>
      </c>
      <c r="O40" s="9">
        <v>1923827</v>
      </c>
      <c r="P40" s="9">
        <v>5188588</v>
      </c>
      <c r="Q40" s="9">
        <v>675656</v>
      </c>
      <c r="R40" s="9">
        <v>237362.8241</v>
      </c>
      <c r="S40" s="9">
        <v>12447.674842</v>
      </c>
    </row>
    <row r="41" spans="3:19" x14ac:dyDescent="0.25">
      <c r="C41" s="1" t="s">
        <v>103</v>
      </c>
      <c r="D41" s="57">
        <v>454</v>
      </c>
      <c r="E41" s="57">
        <v>521</v>
      </c>
      <c r="F41" s="9">
        <v>1726</v>
      </c>
      <c r="G41" s="9">
        <v>0</v>
      </c>
      <c r="H41" s="9">
        <v>0</v>
      </c>
      <c r="I41" s="9">
        <v>4022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1232878</v>
      </c>
      <c r="P41" s="9">
        <v>860184</v>
      </c>
      <c r="Q41" s="9">
        <v>407874</v>
      </c>
      <c r="R41" s="9">
        <v>41109.430110000001</v>
      </c>
      <c r="S41" s="9">
        <v>7038.1219988000003</v>
      </c>
    </row>
    <row r="42" spans="3:19" x14ac:dyDescent="0.25">
      <c r="C42" s="1" t="s">
        <v>17</v>
      </c>
      <c r="D42" s="57">
        <v>995</v>
      </c>
      <c r="E42" s="57">
        <v>298</v>
      </c>
      <c r="F42" s="9">
        <v>54600</v>
      </c>
      <c r="G42" s="9">
        <v>0</v>
      </c>
      <c r="H42" s="9">
        <v>72</v>
      </c>
      <c r="I42" s="9">
        <v>220474</v>
      </c>
      <c r="J42" s="9">
        <v>946628</v>
      </c>
      <c r="K42" s="9">
        <v>12968</v>
      </c>
      <c r="L42" s="9">
        <v>2315308</v>
      </c>
      <c r="M42" s="9">
        <v>550.75008100000002</v>
      </c>
      <c r="N42" s="9">
        <v>73697.941101699995</v>
      </c>
      <c r="O42" s="9">
        <v>3427154</v>
      </c>
      <c r="P42" s="9">
        <v>2195162</v>
      </c>
      <c r="Q42" s="9">
        <v>2144848</v>
      </c>
      <c r="R42" s="9">
        <v>105083.88369</v>
      </c>
      <c r="S42" s="9">
        <v>40607.370999999999</v>
      </c>
    </row>
    <row r="43" spans="3:19" ht="13" x14ac:dyDescent="0.3">
      <c r="C43" s="2" t="s">
        <v>18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</row>
    <row r="44" spans="3:19" x14ac:dyDescent="0.25">
      <c r="C44" s="91" t="s">
        <v>19</v>
      </c>
      <c r="D44" s="57">
        <v>0</v>
      </c>
      <c r="E44" s="57">
        <v>0</v>
      </c>
      <c r="F44" s="9">
        <v>46689</v>
      </c>
      <c r="G44" s="9">
        <v>0</v>
      </c>
      <c r="H44" s="9">
        <v>0</v>
      </c>
      <c r="I44" s="9">
        <v>25</v>
      </c>
      <c r="J44" s="9">
        <v>1532327</v>
      </c>
      <c r="K44" s="9">
        <v>1428</v>
      </c>
      <c r="L44" s="9">
        <v>4632317</v>
      </c>
      <c r="M44" s="9">
        <v>113.65315050000001</v>
      </c>
      <c r="N44" s="9">
        <v>252430.37849820001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</row>
    <row r="45" spans="3:19" x14ac:dyDescent="0.25">
      <c r="C45" s="1" t="s">
        <v>55</v>
      </c>
      <c r="D45" s="57">
        <v>0</v>
      </c>
      <c r="E45" s="57">
        <v>0</v>
      </c>
      <c r="F45" s="9">
        <v>0</v>
      </c>
      <c r="G45" s="9">
        <v>0</v>
      </c>
      <c r="H45" s="9">
        <v>0</v>
      </c>
      <c r="I45" s="9">
        <v>0</v>
      </c>
      <c r="J45" s="9">
        <v>25201</v>
      </c>
      <c r="K45" s="9">
        <v>0</v>
      </c>
      <c r="L45" s="9">
        <v>27801</v>
      </c>
      <c r="M45" s="9">
        <v>0</v>
      </c>
      <c r="N45" s="9">
        <v>896.66904330000011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</row>
    <row r="46" spans="3:19" x14ac:dyDescent="0.25">
      <c r="C46" s="1" t="s">
        <v>57</v>
      </c>
      <c r="D46" s="57">
        <v>0</v>
      </c>
      <c r="E46" s="57">
        <v>0</v>
      </c>
      <c r="F46" s="9">
        <v>0</v>
      </c>
      <c r="G46" s="9">
        <v>0</v>
      </c>
      <c r="H46" s="9">
        <v>0</v>
      </c>
      <c r="I46" s="9">
        <v>1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2041</v>
      </c>
      <c r="P46" s="9">
        <v>97</v>
      </c>
      <c r="Q46" s="9">
        <v>95</v>
      </c>
      <c r="R46" s="9">
        <v>6.4447741000000001</v>
      </c>
      <c r="S46" s="9">
        <v>2.7297828000000002</v>
      </c>
    </row>
    <row r="47" spans="3:19" x14ac:dyDescent="0.25">
      <c r="C47" s="1" t="s">
        <v>32</v>
      </c>
      <c r="D47" s="57">
        <v>47</v>
      </c>
      <c r="E47" s="57">
        <v>455</v>
      </c>
      <c r="F47" s="9">
        <v>0</v>
      </c>
      <c r="G47" s="9">
        <v>0</v>
      </c>
      <c r="H47" s="9">
        <v>0</v>
      </c>
      <c r="I47" s="9">
        <v>0</v>
      </c>
      <c r="J47" s="9">
        <v>2633713</v>
      </c>
      <c r="K47" s="9">
        <v>17220</v>
      </c>
      <c r="L47" s="9">
        <v>13839372</v>
      </c>
      <c r="M47" s="9">
        <v>982.83607840000002</v>
      </c>
      <c r="N47" s="9">
        <v>398780.46549179993</v>
      </c>
      <c r="O47" s="9">
        <v>1655770</v>
      </c>
      <c r="P47" s="9">
        <v>1430460</v>
      </c>
      <c r="Q47" s="9">
        <v>2899347</v>
      </c>
      <c r="R47" s="9">
        <v>74063.051879999999</v>
      </c>
      <c r="S47" s="9">
        <v>59251.8952374</v>
      </c>
    </row>
    <row r="48" spans="3:19" x14ac:dyDescent="0.25">
      <c r="C48" s="91" t="s">
        <v>29</v>
      </c>
      <c r="D48" s="57">
        <v>26</v>
      </c>
      <c r="E48" s="57">
        <v>19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1075279</v>
      </c>
      <c r="P48" s="9">
        <v>823028</v>
      </c>
      <c r="Q48" s="9">
        <v>1110687</v>
      </c>
      <c r="R48" s="9">
        <v>27220.107650000002</v>
      </c>
      <c r="S48" s="9">
        <v>10871.01369</v>
      </c>
    </row>
    <row r="49" spans="2:19" x14ac:dyDescent="0.25">
      <c r="C49" s="1" t="s">
        <v>58</v>
      </c>
      <c r="D49" s="57">
        <v>13</v>
      </c>
      <c r="E49" s="57">
        <v>19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123499</v>
      </c>
      <c r="P49" s="9">
        <v>60202</v>
      </c>
      <c r="Q49" s="9">
        <v>131756</v>
      </c>
      <c r="R49" s="9">
        <v>3408.661478</v>
      </c>
      <c r="S49" s="9">
        <v>2735.0944760000002</v>
      </c>
    </row>
    <row r="50" spans="2:19" x14ac:dyDescent="0.25">
      <c r="C50" s="91" t="s">
        <v>25</v>
      </c>
      <c r="D50" s="57">
        <v>46</v>
      </c>
      <c r="E50" s="57">
        <v>36</v>
      </c>
      <c r="F50" s="9">
        <v>0</v>
      </c>
      <c r="G50" s="9">
        <v>0</v>
      </c>
      <c r="H50" s="9">
        <v>0</v>
      </c>
      <c r="I50" s="9">
        <v>0</v>
      </c>
      <c r="J50" s="9">
        <v>859248</v>
      </c>
      <c r="K50" s="9">
        <v>2149</v>
      </c>
      <c r="L50" s="9">
        <v>1724069</v>
      </c>
      <c r="M50" s="9">
        <v>158.6413153</v>
      </c>
      <c r="N50" s="9">
        <v>72656.84036790111</v>
      </c>
      <c r="O50" s="9">
        <v>483551</v>
      </c>
      <c r="P50" s="9">
        <v>303688</v>
      </c>
      <c r="Q50" s="9">
        <v>438711</v>
      </c>
      <c r="R50" s="9">
        <v>17326.361334000001</v>
      </c>
      <c r="S50" s="9">
        <v>10336.659586800006</v>
      </c>
    </row>
    <row r="51" spans="2:19" x14ac:dyDescent="0.25">
      <c r="C51" s="91" t="s">
        <v>26</v>
      </c>
      <c r="D51" s="57">
        <v>5</v>
      </c>
      <c r="E51" s="57">
        <v>0</v>
      </c>
      <c r="F51" s="9">
        <v>0</v>
      </c>
      <c r="G51" s="9">
        <v>0</v>
      </c>
      <c r="H51" s="9">
        <v>27194</v>
      </c>
      <c r="I51" s="9">
        <v>0</v>
      </c>
      <c r="J51" s="9">
        <v>118182</v>
      </c>
      <c r="K51" s="9">
        <v>68043</v>
      </c>
      <c r="L51" s="9">
        <v>187306</v>
      </c>
      <c r="M51" s="9">
        <v>5292.1970000000001</v>
      </c>
      <c r="N51" s="9">
        <v>8541.4660408999571</v>
      </c>
      <c r="O51" s="9">
        <v>9954</v>
      </c>
      <c r="P51" s="9">
        <v>5551</v>
      </c>
      <c r="Q51" s="9">
        <v>3511</v>
      </c>
      <c r="R51" s="9">
        <v>200.19</v>
      </c>
      <c r="S51" s="9">
        <v>68.098771499999899</v>
      </c>
    </row>
    <row r="52" spans="2:19" x14ac:dyDescent="0.25">
      <c r="B52" s="260" t="s">
        <v>159</v>
      </c>
      <c r="C52" s="1" t="s">
        <v>24</v>
      </c>
      <c r="D52" s="57">
        <v>99</v>
      </c>
      <c r="E52" s="57">
        <v>85</v>
      </c>
      <c r="F52" s="9">
        <v>0</v>
      </c>
      <c r="G52" s="9">
        <v>0</v>
      </c>
      <c r="H52" s="9">
        <v>0</v>
      </c>
      <c r="I52" s="9">
        <v>0</v>
      </c>
      <c r="J52" s="9">
        <v>1477756</v>
      </c>
      <c r="K52" s="9">
        <v>5984</v>
      </c>
      <c r="L52" s="9">
        <v>3846981</v>
      </c>
      <c r="M52" s="9">
        <v>290.93119999999999</v>
      </c>
      <c r="N52" s="9">
        <v>116718.40598</v>
      </c>
      <c r="O52" s="9">
        <v>1033706</v>
      </c>
      <c r="P52" s="9">
        <v>1172039</v>
      </c>
      <c r="Q52" s="9">
        <v>1894858</v>
      </c>
      <c r="R52" s="9">
        <v>50616.4977497</v>
      </c>
      <c r="S52" s="9">
        <v>37559.100736300003</v>
      </c>
    </row>
    <row r="53" spans="2:19" ht="13" x14ac:dyDescent="0.3">
      <c r="C53" s="2" t="s">
        <v>63</v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</row>
    <row r="54" spans="2:19" x14ac:dyDescent="0.25">
      <c r="C54" s="1" t="s">
        <v>64</v>
      </c>
      <c r="D54" s="57">
        <v>0</v>
      </c>
      <c r="E54" s="57">
        <v>0</v>
      </c>
      <c r="F54" s="57">
        <v>0</v>
      </c>
      <c r="G54" s="57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1725816</v>
      </c>
      <c r="P54" s="9">
        <v>0</v>
      </c>
      <c r="Q54" s="9">
        <v>405225</v>
      </c>
      <c r="R54" s="9">
        <v>0</v>
      </c>
      <c r="S54" s="9">
        <v>3247.8654822000003</v>
      </c>
    </row>
    <row r="55" spans="2:19" x14ac:dyDescent="0.25">
      <c r="C55" s="1" t="s">
        <v>65</v>
      </c>
      <c r="D55" s="57">
        <v>0</v>
      </c>
      <c r="E55" s="57">
        <v>0</v>
      </c>
      <c r="F55" s="57">
        <v>0</v>
      </c>
      <c r="G55" s="57">
        <v>0</v>
      </c>
      <c r="H55" s="9">
        <v>221502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2266575</v>
      </c>
      <c r="P55" s="9">
        <v>759091</v>
      </c>
      <c r="Q55" s="9">
        <v>188323</v>
      </c>
      <c r="R55" s="9">
        <v>22607.095530999999</v>
      </c>
      <c r="S55" s="9">
        <v>2640.5695497000002</v>
      </c>
    </row>
    <row r="56" spans="2:19" x14ac:dyDescent="0.25">
      <c r="C56" s="1" t="s">
        <v>66</v>
      </c>
      <c r="D56" s="57">
        <v>0</v>
      </c>
      <c r="E56" s="57">
        <v>0</v>
      </c>
      <c r="F56" s="57">
        <v>0</v>
      </c>
      <c r="G56" s="57">
        <v>0</v>
      </c>
      <c r="H56" s="9">
        <v>138592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1112166</v>
      </c>
      <c r="P56" s="9">
        <v>0</v>
      </c>
      <c r="Q56" s="9">
        <v>235098</v>
      </c>
      <c r="R56" s="9">
        <v>0</v>
      </c>
      <c r="S56" s="9">
        <v>1501.2638483000001</v>
      </c>
    </row>
    <row r="57" spans="2:19" x14ac:dyDescent="0.25">
      <c r="C57" s="1" t="s">
        <v>67</v>
      </c>
      <c r="D57" s="57">
        <v>0</v>
      </c>
      <c r="E57" s="57">
        <v>0</v>
      </c>
      <c r="F57" s="57">
        <v>0</v>
      </c>
      <c r="G57" s="57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</row>
    <row r="58" spans="2:19" x14ac:dyDescent="0.25">
      <c r="C58" s="1" t="s">
        <v>68</v>
      </c>
      <c r="D58" s="57">
        <v>0</v>
      </c>
      <c r="E58" s="57">
        <v>0</v>
      </c>
      <c r="F58" s="57">
        <v>0</v>
      </c>
      <c r="G58" s="57">
        <v>0</v>
      </c>
      <c r="H58" s="9">
        <v>2684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136037</v>
      </c>
      <c r="P58" s="9">
        <v>2388</v>
      </c>
      <c r="Q58" s="9">
        <v>21881</v>
      </c>
      <c r="R58" s="9">
        <v>82.016080000000002</v>
      </c>
      <c r="S58" s="9">
        <v>103.5167967</v>
      </c>
    </row>
    <row r="59" spans="2:19" x14ac:dyDescent="0.25">
      <c r="C59" s="1" t="s">
        <v>69</v>
      </c>
      <c r="D59" s="57">
        <v>1</v>
      </c>
      <c r="E59" s="57">
        <v>111</v>
      </c>
      <c r="F59" s="9">
        <v>242467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63779943</v>
      </c>
      <c r="P59" s="9">
        <v>1771949</v>
      </c>
      <c r="Q59" s="9">
        <v>2531827</v>
      </c>
      <c r="R59" s="9">
        <v>57084.909039999999</v>
      </c>
      <c r="S59" s="9">
        <v>22189.57734</v>
      </c>
    </row>
    <row r="60" spans="2:19" ht="13" x14ac:dyDescent="0.3">
      <c r="C60" s="2" t="s">
        <v>21</v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</row>
    <row r="61" spans="2:19" x14ac:dyDescent="0.25">
      <c r="C61" s="91" t="s">
        <v>22</v>
      </c>
      <c r="D61" s="57">
        <v>341</v>
      </c>
      <c r="E61" s="57">
        <v>2</v>
      </c>
      <c r="F61" s="9">
        <v>0</v>
      </c>
      <c r="G61" s="9">
        <v>0</v>
      </c>
      <c r="H61" s="9">
        <v>256</v>
      </c>
      <c r="I61" s="9">
        <v>0</v>
      </c>
      <c r="J61" s="9">
        <v>11317</v>
      </c>
      <c r="K61" s="9">
        <v>298</v>
      </c>
      <c r="L61" s="9">
        <v>38201</v>
      </c>
      <c r="M61" s="9">
        <v>12.103</v>
      </c>
      <c r="N61" s="9">
        <v>966.63433129997759</v>
      </c>
      <c r="O61" s="9">
        <v>1513022</v>
      </c>
      <c r="P61" s="9">
        <v>724579</v>
      </c>
      <c r="Q61" s="9">
        <v>374074</v>
      </c>
      <c r="R61" s="9">
        <v>48791.892746199999</v>
      </c>
      <c r="S61" s="9">
        <v>9352.8406894000072</v>
      </c>
    </row>
    <row r="62" spans="2:19" x14ac:dyDescent="0.25">
      <c r="C62" s="91" t="s">
        <v>70</v>
      </c>
      <c r="D62" s="57">
        <v>158</v>
      </c>
      <c r="E62" s="57">
        <v>2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152910</v>
      </c>
      <c r="P62" s="9">
        <v>107717</v>
      </c>
      <c r="Q62" s="9">
        <v>70115</v>
      </c>
      <c r="R62" s="9">
        <v>5443.8130600000004</v>
      </c>
      <c r="S62" s="9">
        <v>1363.9551430000001</v>
      </c>
    </row>
    <row r="63" spans="2:19" x14ac:dyDescent="0.25">
      <c r="C63" s="1" t="s">
        <v>48</v>
      </c>
      <c r="D63" s="57">
        <v>108</v>
      </c>
      <c r="E63" s="57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2620147</v>
      </c>
      <c r="P63" s="9">
        <v>835300</v>
      </c>
      <c r="Q63" s="9">
        <v>60333</v>
      </c>
      <c r="R63" s="9">
        <v>42183.515099999997</v>
      </c>
      <c r="S63" s="9">
        <v>559.42200900000012</v>
      </c>
    </row>
    <row r="64" spans="2:19" x14ac:dyDescent="0.25">
      <c r="C64" s="1" t="s">
        <v>47</v>
      </c>
      <c r="D64" s="57">
        <v>330</v>
      </c>
      <c r="E64" s="57">
        <v>2</v>
      </c>
      <c r="F64" s="9">
        <v>2259</v>
      </c>
      <c r="G64" s="9">
        <v>0</v>
      </c>
      <c r="H64" s="9">
        <v>296</v>
      </c>
      <c r="I64" s="9">
        <v>8583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68">
        <v>1164678</v>
      </c>
      <c r="P64" s="9">
        <v>879782</v>
      </c>
      <c r="Q64" s="9">
        <v>348001</v>
      </c>
      <c r="R64" s="9">
        <v>23449.945</v>
      </c>
      <c r="S64" s="9">
        <v>16824.078665199999</v>
      </c>
    </row>
    <row r="65" spans="2:19" x14ac:dyDescent="0.25">
      <c r="C65" s="1" t="s">
        <v>44</v>
      </c>
      <c r="D65" s="57">
        <v>317</v>
      </c>
      <c r="E65" s="57">
        <v>2</v>
      </c>
      <c r="F65" s="9">
        <v>782</v>
      </c>
      <c r="G65" s="9">
        <v>0</v>
      </c>
      <c r="H65" s="9">
        <v>155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3689813</v>
      </c>
      <c r="P65" s="9">
        <v>1000702</v>
      </c>
      <c r="Q65" s="9">
        <v>265710</v>
      </c>
      <c r="R65" s="9">
        <v>49689.405650000001</v>
      </c>
      <c r="S65" s="9">
        <v>2405.9724795000006</v>
      </c>
    </row>
    <row r="66" spans="2:19" x14ac:dyDescent="0.25">
      <c r="C66" s="1" t="s">
        <v>71</v>
      </c>
      <c r="D66" s="57">
        <v>132</v>
      </c>
      <c r="E66" s="57">
        <v>3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1977661</v>
      </c>
      <c r="P66" s="9">
        <v>470812</v>
      </c>
      <c r="Q66" s="9">
        <v>112357</v>
      </c>
      <c r="R66" s="9">
        <v>24239.574000000001</v>
      </c>
      <c r="S66" s="9">
        <v>1472.0222961000002</v>
      </c>
    </row>
    <row r="67" spans="2:19" x14ac:dyDescent="0.25">
      <c r="C67" s="1" t="s">
        <v>72</v>
      </c>
      <c r="D67" s="57">
        <v>6</v>
      </c>
      <c r="E67" s="57">
        <v>1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243693</v>
      </c>
      <c r="P67" s="9">
        <v>36361</v>
      </c>
      <c r="Q67" s="9">
        <v>19152</v>
      </c>
      <c r="R67" s="9">
        <v>1503.7174299999999</v>
      </c>
      <c r="S67" s="9">
        <v>222.28444840000003</v>
      </c>
    </row>
    <row r="68" spans="2:19" x14ac:dyDescent="0.25">
      <c r="C68" s="1" t="s">
        <v>46</v>
      </c>
      <c r="D68" s="57">
        <v>25</v>
      </c>
      <c r="E68" s="57">
        <v>1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242447</v>
      </c>
      <c r="P68" s="9">
        <v>125443</v>
      </c>
      <c r="Q68" s="9">
        <v>37235</v>
      </c>
      <c r="R68" s="9">
        <v>6484.442</v>
      </c>
      <c r="S68" s="9">
        <v>445.16373279999999</v>
      </c>
    </row>
    <row r="69" spans="2:19" x14ac:dyDescent="0.25">
      <c r="C69" s="1" t="s">
        <v>74</v>
      </c>
      <c r="D69" s="57">
        <v>488</v>
      </c>
      <c r="E69" s="57">
        <v>3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6218154</v>
      </c>
      <c r="P69" s="9">
        <v>3121133</v>
      </c>
      <c r="Q69" s="9">
        <v>545170</v>
      </c>
      <c r="R69" s="9">
        <v>136136.54615149999</v>
      </c>
      <c r="S69" s="9">
        <v>7363.3212124000001</v>
      </c>
    </row>
    <row r="70" spans="2:19" x14ac:dyDescent="0.25">
      <c r="C70" s="66" t="s">
        <v>36</v>
      </c>
      <c r="D70" s="57">
        <v>174</v>
      </c>
      <c r="E70" s="57">
        <v>36</v>
      </c>
      <c r="F70" s="9">
        <v>0</v>
      </c>
      <c r="G70" s="9">
        <v>0</v>
      </c>
      <c r="H70" s="9">
        <v>107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824699</v>
      </c>
      <c r="P70" s="9">
        <v>174471</v>
      </c>
      <c r="Q70" s="9">
        <v>64375</v>
      </c>
      <c r="R70" s="9">
        <v>6989.96659</v>
      </c>
      <c r="S70" s="9">
        <v>805.1388731999989</v>
      </c>
    </row>
    <row r="71" spans="2:19" s="51" customFormat="1" ht="13" x14ac:dyDescent="0.3">
      <c r="B71" s="359"/>
      <c r="C71" s="355" t="s">
        <v>76</v>
      </c>
      <c r="D71" s="11">
        <f>SUM(D9:D70)</f>
        <v>115605</v>
      </c>
      <c r="E71" s="11">
        <f t="shared" ref="E71:S71" si="0">SUM(E9:E70)</f>
        <v>97970</v>
      </c>
      <c r="F71" s="11">
        <f t="shared" si="0"/>
        <v>4720077</v>
      </c>
      <c r="G71" s="11">
        <f t="shared" si="0"/>
        <v>0</v>
      </c>
      <c r="H71" s="11">
        <f t="shared" si="0"/>
        <v>543055</v>
      </c>
      <c r="I71" s="11">
        <f t="shared" si="0"/>
        <v>3569890</v>
      </c>
      <c r="J71" s="11">
        <f t="shared" si="0"/>
        <v>62049087</v>
      </c>
      <c r="K71" s="11">
        <f t="shared" si="0"/>
        <v>592315</v>
      </c>
      <c r="L71" s="11">
        <f t="shared" si="0"/>
        <v>188726583</v>
      </c>
      <c r="M71" s="11">
        <f t="shared" si="0"/>
        <v>30663.8762651</v>
      </c>
      <c r="N71" s="11">
        <f t="shared" si="0"/>
        <v>7231876.4904536</v>
      </c>
      <c r="O71" s="11">
        <f t="shared" si="0"/>
        <v>898201796</v>
      </c>
      <c r="P71" s="11">
        <f t="shared" si="0"/>
        <v>601188008</v>
      </c>
      <c r="Q71" s="11">
        <f t="shared" si="0"/>
        <v>377433789</v>
      </c>
      <c r="R71" s="11">
        <f t="shared" si="0"/>
        <v>28463552.519779902</v>
      </c>
      <c r="S71" s="11">
        <f t="shared" si="0"/>
        <v>6681934.3562760008</v>
      </c>
    </row>
    <row r="72" spans="2:19" ht="13" x14ac:dyDescent="0.25">
      <c r="C72" s="398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399"/>
      <c r="Q72" s="399"/>
      <c r="R72" s="399"/>
      <c r="S72" s="400"/>
    </row>
    <row r="73" spans="2:19" x14ac:dyDescent="0.25">
      <c r="C73" s="396" t="s">
        <v>160</v>
      </c>
      <c r="D73" s="396"/>
      <c r="E73" s="396"/>
      <c r="F73" s="396"/>
      <c r="G73" s="396"/>
      <c r="H73" s="396"/>
      <c r="I73" s="396"/>
      <c r="J73" s="396"/>
      <c r="K73" s="396"/>
      <c r="L73" s="396"/>
      <c r="M73" s="396"/>
      <c r="N73" s="396"/>
      <c r="O73" s="396"/>
      <c r="P73" s="396"/>
      <c r="Q73" s="396"/>
      <c r="R73" s="396"/>
      <c r="S73" s="396"/>
    </row>
    <row r="74" spans="2:19" x14ac:dyDescent="0.25">
      <c r="C74" s="396" t="s">
        <v>161</v>
      </c>
      <c r="D74" s="396"/>
      <c r="E74" s="396"/>
      <c r="F74" s="396"/>
      <c r="G74" s="396"/>
      <c r="H74" s="396"/>
      <c r="I74" s="396"/>
      <c r="J74" s="396"/>
      <c r="K74" s="396"/>
      <c r="L74" s="396"/>
      <c r="M74" s="396"/>
      <c r="N74" s="396"/>
      <c r="O74" s="396"/>
      <c r="P74" s="396"/>
      <c r="Q74" s="396"/>
      <c r="R74" s="396"/>
      <c r="S74" s="396"/>
    </row>
    <row r="75" spans="2:19" x14ac:dyDescent="0.25">
      <c r="C75" s="396" t="s">
        <v>162</v>
      </c>
      <c r="D75" s="396"/>
      <c r="E75" s="396"/>
      <c r="F75" s="396"/>
      <c r="G75" s="396"/>
      <c r="H75" s="396"/>
      <c r="I75" s="396"/>
      <c r="J75" s="396"/>
      <c r="K75" s="396"/>
      <c r="L75" s="396"/>
      <c r="M75" s="396"/>
      <c r="N75" s="396"/>
      <c r="O75" s="396"/>
      <c r="P75" s="396"/>
      <c r="Q75" s="396"/>
      <c r="R75" s="396"/>
      <c r="S75" s="396"/>
    </row>
    <row r="76" spans="2:19" x14ac:dyDescent="0.25">
      <c r="C76" s="396" t="s">
        <v>163</v>
      </c>
      <c r="D76" s="396"/>
      <c r="E76" s="396"/>
      <c r="F76" s="396"/>
      <c r="G76" s="396"/>
      <c r="H76" s="396"/>
      <c r="I76" s="396"/>
      <c r="J76" s="396"/>
      <c r="K76" s="396"/>
      <c r="L76" s="396"/>
      <c r="M76" s="396"/>
      <c r="N76" s="396"/>
      <c r="O76" s="396"/>
      <c r="P76" s="396"/>
      <c r="Q76" s="396"/>
      <c r="R76" s="396"/>
      <c r="S76" s="396"/>
    </row>
    <row r="77" spans="2:19" x14ac:dyDescent="0.25">
      <c r="C77" s="396" t="s">
        <v>180</v>
      </c>
      <c r="D77" s="396"/>
      <c r="E77" s="396"/>
      <c r="F77" s="396"/>
      <c r="G77" s="396"/>
      <c r="H77" s="396"/>
      <c r="I77" s="396"/>
      <c r="J77" s="396"/>
      <c r="K77" s="396"/>
      <c r="L77" s="396"/>
      <c r="M77" s="396"/>
      <c r="N77" s="396"/>
      <c r="O77" s="396"/>
      <c r="P77" s="396"/>
      <c r="Q77" s="396"/>
      <c r="R77" s="396"/>
      <c r="S77" s="396"/>
    </row>
    <row r="78" spans="2:19" x14ac:dyDescent="0.25">
      <c r="C78" s="396" t="s">
        <v>181</v>
      </c>
      <c r="D78" s="396"/>
      <c r="E78" s="396"/>
      <c r="F78" s="396"/>
      <c r="G78" s="396"/>
      <c r="H78" s="396"/>
      <c r="I78" s="396"/>
      <c r="J78" s="396"/>
      <c r="K78" s="396"/>
      <c r="L78" s="396"/>
      <c r="M78" s="396"/>
      <c r="N78" s="396"/>
      <c r="O78" s="396"/>
      <c r="P78" s="396"/>
      <c r="Q78" s="396"/>
      <c r="R78" s="396"/>
      <c r="S78" s="396"/>
    </row>
    <row r="79" spans="2:19" x14ac:dyDescent="0.25">
      <c r="C79" s="396" t="s">
        <v>182</v>
      </c>
      <c r="D79" s="396"/>
      <c r="E79" s="396"/>
      <c r="F79" s="396"/>
      <c r="G79" s="396"/>
      <c r="H79" s="396"/>
      <c r="I79" s="396"/>
      <c r="J79" s="396"/>
      <c r="K79" s="396"/>
      <c r="L79" s="396"/>
      <c r="M79" s="396"/>
      <c r="N79" s="396"/>
      <c r="O79" s="396"/>
      <c r="P79" s="396"/>
      <c r="Q79" s="396"/>
      <c r="R79" s="396"/>
      <c r="S79" s="396"/>
    </row>
    <row r="80" spans="2:19" x14ac:dyDescent="0.25">
      <c r="C80" s="396" t="s">
        <v>183</v>
      </c>
      <c r="D80" s="396"/>
      <c r="E80" s="396"/>
      <c r="F80" s="396"/>
      <c r="G80" s="396"/>
      <c r="H80" s="396"/>
      <c r="I80" s="396"/>
      <c r="J80" s="396"/>
      <c r="K80" s="396"/>
      <c r="L80" s="396"/>
      <c r="M80" s="396"/>
      <c r="N80" s="396"/>
      <c r="O80" s="396"/>
      <c r="P80" s="396"/>
      <c r="Q80" s="396"/>
      <c r="R80" s="396"/>
      <c r="S80" s="396"/>
    </row>
    <row r="81" spans="3:19" x14ac:dyDescent="0.25">
      <c r="C81" s="396" t="s">
        <v>184</v>
      </c>
      <c r="D81" s="396"/>
      <c r="E81" s="396"/>
      <c r="F81" s="396"/>
      <c r="G81" s="396"/>
      <c r="H81" s="396"/>
      <c r="I81" s="396"/>
      <c r="J81" s="396"/>
      <c r="K81" s="396"/>
      <c r="L81" s="396"/>
      <c r="M81" s="396"/>
      <c r="N81" s="396"/>
      <c r="O81" s="396"/>
      <c r="P81" s="396"/>
      <c r="Q81" s="396"/>
      <c r="R81" s="396"/>
      <c r="S81" s="396"/>
    </row>
    <row r="82" spans="3:19" x14ac:dyDescent="0.25">
      <c r="C82" s="396" t="s">
        <v>185</v>
      </c>
      <c r="D82" s="396"/>
      <c r="E82" s="396"/>
      <c r="F82" s="396"/>
      <c r="G82" s="396"/>
      <c r="H82" s="396"/>
      <c r="I82" s="396"/>
      <c r="J82" s="396"/>
      <c r="K82" s="396"/>
      <c r="L82" s="396"/>
      <c r="M82" s="396"/>
      <c r="N82" s="396"/>
      <c r="O82" s="396"/>
      <c r="P82" s="396"/>
      <c r="Q82" s="396"/>
      <c r="R82" s="396"/>
      <c r="S82" s="396"/>
    </row>
    <row r="83" spans="3:19" x14ac:dyDescent="0.25">
      <c r="C83" s="396" t="s">
        <v>186</v>
      </c>
      <c r="D83" s="396"/>
      <c r="E83" s="396"/>
      <c r="F83" s="396"/>
      <c r="G83" s="396"/>
      <c r="H83" s="396"/>
      <c r="I83" s="396"/>
      <c r="J83" s="396"/>
      <c r="K83" s="396"/>
      <c r="L83" s="396"/>
      <c r="M83" s="396"/>
      <c r="N83" s="396"/>
      <c r="O83" s="396"/>
      <c r="P83" s="396"/>
      <c r="Q83" s="396"/>
      <c r="R83" s="396"/>
      <c r="S83" s="396"/>
    </row>
    <row r="84" spans="3:19" x14ac:dyDescent="0.25">
      <c r="C84" s="396" t="s">
        <v>187</v>
      </c>
      <c r="D84" s="396"/>
      <c r="E84" s="396"/>
      <c r="F84" s="396"/>
      <c r="G84" s="396"/>
      <c r="H84" s="396"/>
      <c r="I84" s="396"/>
      <c r="J84" s="396"/>
      <c r="K84" s="396"/>
      <c r="L84" s="396"/>
      <c r="M84" s="396"/>
      <c r="N84" s="396"/>
      <c r="O84" s="396"/>
      <c r="P84" s="396"/>
      <c r="Q84" s="396"/>
      <c r="R84" s="396"/>
      <c r="S84" s="396"/>
    </row>
    <row r="85" spans="3:19" x14ac:dyDescent="0.25">
      <c r="C85" s="396" t="s">
        <v>188</v>
      </c>
      <c r="D85" s="396"/>
      <c r="E85" s="396"/>
      <c r="F85" s="396"/>
      <c r="G85" s="396"/>
      <c r="H85" s="396"/>
      <c r="I85" s="396"/>
      <c r="J85" s="396"/>
      <c r="K85" s="396"/>
      <c r="L85" s="396"/>
      <c r="M85" s="396"/>
      <c r="N85" s="396"/>
      <c r="O85" s="396"/>
      <c r="P85" s="396"/>
      <c r="Q85" s="396"/>
      <c r="R85" s="396"/>
      <c r="S85" s="396"/>
    </row>
    <row r="86" spans="3:19" x14ac:dyDescent="0.25">
      <c r="C86" s="396" t="s">
        <v>189</v>
      </c>
      <c r="D86" s="396"/>
      <c r="E86" s="396"/>
      <c r="F86" s="396"/>
      <c r="G86" s="396"/>
      <c r="H86" s="396"/>
      <c r="I86" s="396"/>
      <c r="J86" s="396"/>
      <c r="K86" s="396"/>
      <c r="L86" s="396"/>
      <c r="M86" s="396"/>
      <c r="N86" s="396"/>
      <c r="O86" s="396"/>
      <c r="P86" s="396"/>
      <c r="Q86" s="396"/>
      <c r="R86" s="396"/>
      <c r="S86" s="396"/>
    </row>
    <row r="87" spans="3:19" x14ac:dyDescent="0.25">
      <c r="C87" s="396" t="s">
        <v>190</v>
      </c>
      <c r="D87" s="396"/>
      <c r="E87" s="396"/>
      <c r="F87" s="396"/>
      <c r="G87" s="396"/>
      <c r="H87" s="396"/>
      <c r="I87" s="396"/>
      <c r="J87" s="396"/>
      <c r="K87" s="396"/>
      <c r="L87" s="396"/>
      <c r="M87" s="396"/>
      <c r="N87" s="396"/>
      <c r="O87" s="396"/>
      <c r="P87" s="396"/>
      <c r="Q87" s="396"/>
      <c r="R87" s="396"/>
      <c r="S87" s="396"/>
    </row>
    <row r="88" spans="3:19" x14ac:dyDescent="0.25">
      <c r="C88" s="396" t="s">
        <v>191</v>
      </c>
      <c r="D88" s="396"/>
      <c r="E88" s="396"/>
      <c r="F88" s="396"/>
      <c r="G88" s="396"/>
      <c r="H88" s="396"/>
      <c r="I88" s="396"/>
      <c r="J88" s="396"/>
      <c r="K88" s="396"/>
      <c r="L88" s="396"/>
      <c r="M88" s="396"/>
      <c r="N88" s="396"/>
      <c r="O88" s="396"/>
      <c r="P88" s="396"/>
      <c r="Q88" s="396"/>
      <c r="R88" s="396"/>
      <c r="S88" s="396"/>
    </row>
    <row r="89" spans="3:19" x14ac:dyDescent="0.25">
      <c r="K89" s="10"/>
      <c r="L89" s="10"/>
      <c r="N89" s="10"/>
    </row>
    <row r="90" spans="3:19" x14ac:dyDescent="0.25">
      <c r="D90" s="10"/>
    </row>
  </sheetData>
  <mergeCells count="37">
    <mergeCell ref="C2:S2"/>
    <mergeCell ref="C3:C6"/>
    <mergeCell ref="D3:E3"/>
    <mergeCell ref="F3:G3"/>
    <mergeCell ref="H3:H5"/>
    <mergeCell ref="I3:I5"/>
    <mergeCell ref="J3:N3"/>
    <mergeCell ref="O3:S3"/>
    <mergeCell ref="D4:D5"/>
    <mergeCell ref="E4:E5"/>
    <mergeCell ref="F4:F5"/>
    <mergeCell ref="G4:G5"/>
    <mergeCell ref="R4:S4"/>
    <mergeCell ref="D7:S7"/>
    <mergeCell ref="D8:S8"/>
    <mergeCell ref="C72:S72"/>
    <mergeCell ref="C77:S77"/>
    <mergeCell ref="J4:J5"/>
    <mergeCell ref="K4:L4"/>
    <mergeCell ref="M4:N4"/>
    <mergeCell ref="O4:O5"/>
    <mergeCell ref="P4:Q4"/>
    <mergeCell ref="C74:S74"/>
    <mergeCell ref="C75:S75"/>
    <mergeCell ref="C76:S76"/>
    <mergeCell ref="C73:S73"/>
    <mergeCell ref="C78:S78"/>
    <mergeCell ref="C86:S86"/>
    <mergeCell ref="C87:S87"/>
    <mergeCell ref="C88:S88"/>
    <mergeCell ref="C80:S80"/>
    <mergeCell ref="C81:S81"/>
    <mergeCell ref="C82:S82"/>
    <mergeCell ref="C83:S83"/>
    <mergeCell ref="C84:S84"/>
    <mergeCell ref="C85:S85"/>
    <mergeCell ref="C79:S79"/>
  </mergeCells>
  <conditionalFormatting sqref="C24">
    <cfRule type="duplicateValues" dxfId="30" priority="13"/>
  </conditionalFormatting>
  <conditionalFormatting sqref="C25">
    <cfRule type="duplicateValues" dxfId="29" priority="12"/>
  </conditionalFormatting>
  <conditionalFormatting sqref="C31">
    <cfRule type="duplicateValues" dxfId="28" priority="15"/>
  </conditionalFormatting>
  <conditionalFormatting sqref="C32">
    <cfRule type="duplicateValues" dxfId="27" priority="14"/>
  </conditionalFormatting>
  <conditionalFormatting sqref="C34">
    <cfRule type="duplicateValues" dxfId="26" priority="11"/>
  </conditionalFormatting>
  <conditionalFormatting sqref="C38">
    <cfRule type="duplicateValues" dxfId="25" priority="10"/>
  </conditionalFormatting>
  <conditionalFormatting sqref="C44">
    <cfRule type="duplicateValues" dxfId="24" priority="8"/>
    <cfRule type="duplicateValues" dxfId="23" priority="9"/>
  </conditionalFormatting>
  <conditionalFormatting sqref="C48">
    <cfRule type="duplicateValues" dxfId="22" priority="7"/>
  </conditionalFormatting>
  <conditionalFormatting sqref="C50">
    <cfRule type="duplicateValues" dxfId="21" priority="6"/>
  </conditionalFormatting>
  <conditionalFormatting sqref="C51">
    <cfRule type="duplicateValues" dxfId="20" priority="4"/>
    <cfRule type="duplicateValues" dxfId="19" priority="5"/>
  </conditionalFormatting>
  <conditionalFormatting sqref="C61">
    <cfRule type="duplicateValues" dxfId="18" priority="3"/>
  </conditionalFormatting>
  <conditionalFormatting sqref="C62">
    <cfRule type="duplicateValues" dxfId="17" priority="2"/>
  </conditionalFormatting>
  <conditionalFormatting sqref="C64:C70">
    <cfRule type="duplicateValues" dxfId="16" priority="1"/>
  </conditionalFormatting>
  <pageMargins left="3.937007874015748E-2" right="3.937007874015748E-2" top="3.937007874015748E-2" bottom="3.937007874015748E-2" header="3.937007874015748E-2" footer="3.937007874015748E-2"/>
  <pageSetup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363F-E78F-4670-8918-9A2ECB1260A0}">
  <dimension ref="B2:S87"/>
  <sheetViews>
    <sheetView topLeftCell="A49" workbookViewId="0">
      <selection activeCell="C32" sqref="C32"/>
    </sheetView>
  </sheetViews>
  <sheetFormatPr defaultColWidth="9.1796875" defaultRowHeight="12.5" x14ac:dyDescent="0.25"/>
  <cols>
    <col min="1" max="1" width="9.1796875" style="38"/>
    <col min="2" max="2" width="3" style="38" customWidth="1"/>
    <col min="3" max="3" width="43.1796875" style="38" customWidth="1"/>
    <col min="4" max="6" width="8.1796875" style="38" customWidth="1"/>
    <col min="7" max="7" width="4.453125" style="38" bestFit="1" customWidth="1"/>
    <col min="8" max="9" width="9" style="38" customWidth="1"/>
    <col min="10" max="10" width="13.81640625" style="38" customWidth="1"/>
    <col min="11" max="11" width="7" style="38" bestFit="1" customWidth="1"/>
    <col min="12" max="12" width="10" style="38" bestFit="1" customWidth="1"/>
    <col min="13" max="13" width="6" style="38" bestFit="1" customWidth="1"/>
    <col min="14" max="14" width="8" style="38" bestFit="1" customWidth="1"/>
    <col min="15" max="15" width="13" style="38" customWidth="1"/>
    <col min="16" max="17" width="10" style="38" bestFit="1" customWidth="1"/>
    <col min="18" max="18" width="9" style="38" bestFit="1" customWidth="1"/>
    <col min="19" max="19" width="8" style="38" bestFit="1" customWidth="1"/>
    <col min="20" max="16384" width="9.1796875" style="38"/>
  </cols>
  <sheetData>
    <row r="2" spans="3:19" ht="13" x14ac:dyDescent="0.25">
      <c r="C2" s="407" t="s">
        <v>193</v>
      </c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</row>
    <row r="3" spans="3:19" ht="13" x14ac:dyDescent="0.25">
      <c r="C3" s="406" t="s">
        <v>145</v>
      </c>
      <c r="D3" s="401" t="s">
        <v>194</v>
      </c>
      <c r="E3" s="405"/>
      <c r="F3" s="401" t="s">
        <v>175</v>
      </c>
      <c r="G3" s="401"/>
      <c r="H3" s="401" t="s">
        <v>176</v>
      </c>
      <c r="I3" s="401" t="s">
        <v>177</v>
      </c>
      <c r="J3" s="406" t="s">
        <v>147</v>
      </c>
      <c r="K3" s="402"/>
      <c r="L3" s="402"/>
      <c r="M3" s="402"/>
      <c r="N3" s="402"/>
      <c r="O3" s="406" t="s">
        <v>148</v>
      </c>
      <c r="P3" s="402"/>
      <c r="Q3" s="402"/>
      <c r="R3" s="402"/>
      <c r="S3" s="402"/>
    </row>
    <row r="4" spans="3:19" ht="48" customHeight="1" x14ac:dyDescent="0.25">
      <c r="C4" s="406"/>
      <c r="D4" s="401" t="s">
        <v>149</v>
      </c>
      <c r="E4" s="401" t="s">
        <v>150</v>
      </c>
      <c r="F4" s="401" t="s">
        <v>151</v>
      </c>
      <c r="G4" s="401" t="s">
        <v>152</v>
      </c>
      <c r="H4" s="401"/>
      <c r="I4" s="401"/>
      <c r="J4" s="401" t="s">
        <v>178</v>
      </c>
      <c r="K4" s="401" t="s">
        <v>154</v>
      </c>
      <c r="L4" s="402"/>
      <c r="M4" s="403" t="s">
        <v>179</v>
      </c>
      <c r="N4" s="404"/>
      <c r="O4" s="401" t="s">
        <v>178</v>
      </c>
      <c r="P4" s="401" t="s">
        <v>156</v>
      </c>
      <c r="Q4" s="405"/>
      <c r="R4" s="403" t="s">
        <v>179</v>
      </c>
      <c r="S4" s="404"/>
    </row>
    <row r="5" spans="3:19" ht="15" customHeight="1" x14ac:dyDescent="0.25">
      <c r="C5" s="406"/>
      <c r="D5" s="401"/>
      <c r="E5" s="401"/>
      <c r="F5" s="401"/>
      <c r="G5" s="401"/>
      <c r="H5" s="401"/>
      <c r="I5" s="401"/>
      <c r="J5" s="401"/>
      <c r="K5" s="70" t="s">
        <v>157</v>
      </c>
      <c r="L5" s="70" t="s">
        <v>175</v>
      </c>
      <c r="M5" s="354" t="s">
        <v>157</v>
      </c>
      <c r="N5" s="354" t="s">
        <v>175</v>
      </c>
      <c r="O5" s="401"/>
      <c r="P5" s="70" t="s">
        <v>157</v>
      </c>
      <c r="Q5" s="70" t="s">
        <v>175</v>
      </c>
      <c r="R5" s="276" t="s">
        <v>157</v>
      </c>
      <c r="S5" s="276" t="s">
        <v>175</v>
      </c>
    </row>
    <row r="6" spans="3:19" ht="13" x14ac:dyDescent="0.25">
      <c r="C6" s="406"/>
      <c r="D6" s="70">
        <v>1</v>
      </c>
      <c r="E6" s="70">
        <v>2</v>
      </c>
      <c r="F6" s="70">
        <v>3</v>
      </c>
      <c r="G6" s="70">
        <v>4</v>
      </c>
      <c r="H6" s="70">
        <v>5</v>
      </c>
      <c r="I6" s="70">
        <v>6</v>
      </c>
      <c r="J6" s="70">
        <v>7</v>
      </c>
      <c r="K6" s="70">
        <v>8</v>
      </c>
      <c r="L6" s="70">
        <v>9</v>
      </c>
      <c r="M6" s="70">
        <v>10</v>
      </c>
      <c r="N6" s="70">
        <v>11</v>
      </c>
      <c r="O6" s="70">
        <v>12</v>
      </c>
      <c r="P6" s="70">
        <v>13</v>
      </c>
      <c r="Q6" s="70">
        <v>14</v>
      </c>
      <c r="R6" s="70">
        <v>15</v>
      </c>
      <c r="S6" s="70">
        <v>16</v>
      </c>
    </row>
    <row r="7" spans="3:19" ht="13" x14ac:dyDescent="0.25">
      <c r="C7" s="53" t="s">
        <v>8</v>
      </c>
      <c r="D7" s="397"/>
      <c r="E7" s="397"/>
      <c r="F7" s="397"/>
      <c r="G7" s="397"/>
      <c r="H7" s="397"/>
      <c r="I7" s="397"/>
      <c r="J7" s="397"/>
      <c r="K7" s="397"/>
      <c r="L7" s="397"/>
      <c r="M7" s="397"/>
      <c r="N7" s="397"/>
      <c r="O7" s="397"/>
      <c r="P7" s="397"/>
      <c r="Q7" s="397"/>
      <c r="R7" s="397"/>
      <c r="S7" s="397"/>
    </row>
    <row r="8" spans="3:19" ht="13" x14ac:dyDescent="0.25">
      <c r="C8" s="53" t="s">
        <v>158</v>
      </c>
      <c r="D8" s="397"/>
      <c r="E8" s="397"/>
      <c r="F8" s="397"/>
      <c r="G8" s="397"/>
      <c r="H8" s="397"/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</row>
    <row r="9" spans="3:19" x14ac:dyDescent="0.25">
      <c r="C9" s="1" t="s">
        <v>16</v>
      </c>
      <c r="D9" s="57">
        <v>8786</v>
      </c>
      <c r="E9" s="57">
        <v>2749</v>
      </c>
      <c r="F9" s="57">
        <v>43016</v>
      </c>
      <c r="G9" s="57">
        <v>0</v>
      </c>
      <c r="H9" s="9">
        <v>31997</v>
      </c>
      <c r="I9" s="9">
        <v>12607</v>
      </c>
      <c r="J9" s="9">
        <v>811986</v>
      </c>
      <c r="K9" s="270">
        <v>16555</v>
      </c>
      <c r="L9" s="56">
        <v>1845170</v>
      </c>
      <c r="M9" s="9">
        <v>803.904</v>
      </c>
      <c r="N9" s="9">
        <v>60738.732129999997</v>
      </c>
      <c r="O9" s="9">
        <v>73208996</v>
      </c>
      <c r="P9" s="270">
        <v>28864134</v>
      </c>
      <c r="Q9" s="56">
        <v>13811677</v>
      </c>
      <c r="R9" s="269">
        <v>1328632.57549</v>
      </c>
      <c r="S9" s="9">
        <v>239236.61356</v>
      </c>
    </row>
    <row r="10" spans="3:19" x14ac:dyDescent="0.25">
      <c r="C10" s="1" t="s">
        <v>35</v>
      </c>
      <c r="D10" s="57">
        <v>1820</v>
      </c>
      <c r="E10" s="57">
        <v>2452</v>
      </c>
      <c r="F10" s="57">
        <v>49623</v>
      </c>
      <c r="G10" s="57">
        <v>0</v>
      </c>
      <c r="H10" s="9">
        <v>10829</v>
      </c>
      <c r="I10" s="9">
        <v>106</v>
      </c>
      <c r="J10" s="9">
        <v>167132</v>
      </c>
      <c r="K10" s="270">
        <v>8744</v>
      </c>
      <c r="L10" s="56">
        <v>275834</v>
      </c>
      <c r="M10" s="9">
        <v>502.14871299999999</v>
      </c>
      <c r="N10" s="9">
        <v>8105.6744327999995</v>
      </c>
      <c r="O10" s="9">
        <v>44211273</v>
      </c>
      <c r="P10" s="270">
        <v>18507009</v>
      </c>
      <c r="Q10" s="56">
        <v>8877812</v>
      </c>
      <c r="R10" s="269">
        <v>703795.30031339999</v>
      </c>
      <c r="S10" s="9">
        <v>132876.99583590002</v>
      </c>
    </row>
    <row r="11" spans="3:19" x14ac:dyDescent="0.25">
      <c r="C11" s="69" t="s">
        <v>40</v>
      </c>
      <c r="D11" s="57">
        <v>1480</v>
      </c>
      <c r="E11" s="57">
        <v>444</v>
      </c>
      <c r="F11" s="57">
        <v>2913</v>
      </c>
      <c r="G11" s="57">
        <v>0</v>
      </c>
      <c r="H11" s="9">
        <v>2913</v>
      </c>
      <c r="I11" s="9">
        <v>355014</v>
      </c>
      <c r="J11" s="9">
        <v>75346</v>
      </c>
      <c r="K11" s="270">
        <v>1040</v>
      </c>
      <c r="L11" s="56">
        <v>86994</v>
      </c>
      <c r="M11" s="9">
        <v>48.830410000000001</v>
      </c>
      <c r="N11" s="9">
        <v>3398.48279</v>
      </c>
      <c r="O11" s="9">
        <v>11694712</v>
      </c>
      <c r="P11" s="270">
        <v>7416666</v>
      </c>
      <c r="Q11" s="56">
        <v>4285454</v>
      </c>
      <c r="R11" s="269">
        <v>309889.92416</v>
      </c>
      <c r="S11" s="9">
        <v>64253.303039999999</v>
      </c>
    </row>
    <row r="12" spans="3:19" x14ac:dyDescent="0.25">
      <c r="C12" s="1" t="s">
        <v>23</v>
      </c>
      <c r="D12" s="57">
        <v>8502</v>
      </c>
      <c r="E12" s="57">
        <v>4222</v>
      </c>
      <c r="F12" s="57">
        <v>44005</v>
      </c>
      <c r="G12" s="57">
        <v>0</v>
      </c>
      <c r="H12" s="9">
        <v>8905</v>
      </c>
      <c r="I12" s="9">
        <v>69</v>
      </c>
      <c r="J12" s="9">
        <v>882293</v>
      </c>
      <c r="K12" s="270">
        <v>52652</v>
      </c>
      <c r="L12" s="56">
        <v>830648</v>
      </c>
      <c r="M12" s="9">
        <v>2405.5454121000002</v>
      </c>
      <c r="N12" s="9">
        <v>21968.4108781</v>
      </c>
      <c r="O12" s="9">
        <v>45505776</v>
      </c>
      <c r="P12" s="270">
        <v>32865327</v>
      </c>
      <c r="Q12" s="56">
        <v>15762168</v>
      </c>
      <c r="R12" s="269">
        <v>1455957.887539</v>
      </c>
      <c r="S12" s="9">
        <v>278732.16570820002</v>
      </c>
    </row>
    <row r="13" spans="3:19" x14ac:dyDescent="0.25">
      <c r="C13" s="1" t="s">
        <v>49</v>
      </c>
      <c r="D13" s="57">
        <v>2570</v>
      </c>
      <c r="E13" s="57">
        <v>745</v>
      </c>
      <c r="F13" s="57">
        <v>3909</v>
      </c>
      <c r="G13" s="57">
        <v>0</v>
      </c>
      <c r="H13" s="9">
        <v>6589</v>
      </c>
      <c r="I13" s="9">
        <v>8033</v>
      </c>
      <c r="J13" s="9">
        <v>0</v>
      </c>
      <c r="K13" s="270">
        <v>0</v>
      </c>
      <c r="L13" s="56">
        <v>0</v>
      </c>
      <c r="M13" s="9">
        <v>0</v>
      </c>
      <c r="N13" s="9">
        <v>0</v>
      </c>
      <c r="O13" s="9">
        <v>29251605</v>
      </c>
      <c r="P13" s="270">
        <v>10005587</v>
      </c>
      <c r="Q13" s="56">
        <v>4038792</v>
      </c>
      <c r="R13" s="269">
        <v>440580.54382999998</v>
      </c>
      <c r="S13" s="9">
        <v>76807.183789999995</v>
      </c>
    </row>
    <row r="14" spans="3:19" x14ac:dyDescent="0.25">
      <c r="C14" s="1" t="s">
        <v>31</v>
      </c>
      <c r="D14" s="57">
        <v>4430</v>
      </c>
      <c r="E14" s="57">
        <v>649</v>
      </c>
      <c r="F14" s="57">
        <v>14874</v>
      </c>
      <c r="G14" s="57">
        <v>0</v>
      </c>
      <c r="H14" s="9">
        <v>9241</v>
      </c>
      <c r="I14" s="9">
        <v>0</v>
      </c>
      <c r="J14" s="9">
        <v>152624</v>
      </c>
      <c r="K14" s="270">
        <v>3918</v>
      </c>
      <c r="L14" s="56">
        <v>206874</v>
      </c>
      <c r="M14" s="9">
        <v>244.34092000000001</v>
      </c>
      <c r="N14" s="9">
        <v>6052.1956399999999</v>
      </c>
      <c r="O14" s="9">
        <v>26451346</v>
      </c>
      <c r="P14" s="270">
        <v>21191108</v>
      </c>
      <c r="Q14" s="56">
        <v>9615543</v>
      </c>
      <c r="R14" s="269">
        <v>955396.64110200002</v>
      </c>
      <c r="S14" s="9">
        <v>152038.14833520001</v>
      </c>
    </row>
    <row r="15" spans="3:19" x14ac:dyDescent="0.25">
      <c r="C15" s="1" t="s">
        <v>37</v>
      </c>
      <c r="D15" s="57">
        <v>2725</v>
      </c>
      <c r="E15" s="57">
        <v>545</v>
      </c>
      <c r="F15" s="57">
        <v>0</v>
      </c>
      <c r="G15" s="57">
        <v>0</v>
      </c>
      <c r="H15" s="9">
        <v>0</v>
      </c>
      <c r="I15" s="9">
        <v>0</v>
      </c>
      <c r="J15" s="9">
        <v>70115</v>
      </c>
      <c r="K15" s="270">
        <v>836</v>
      </c>
      <c r="L15" s="56">
        <v>85831</v>
      </c>
      <c r="M15" s="9">
        <v>38.27214</v>
      </c>
      <c r="N15" s="9">
        <v>1845.9009599999999</v>
      </c>
      <c r="O15" s="9">
        <v>20120147</v>
      </c>
      <c r="P15" s="270">
        <v>14788965</v>
      </c>
      <c r="Q15" s="56">
        <v>5207861</v>
      </c>
      <c r="R15" s="269">
        <v>618578.50130900007</v>
      </c>
      <c r="S15" s="9">
        <v>84989.615137000001</v>
      </c>
    </row>
    <row r="16" spans="3:19" x14ac:dyDescent="0.25">
      <c r="C16" s="1" t="s">
        <v>50</v>
      </c>
      <c r="D16" s="57">
        <v>1071</v>
      </c>
      <c r="E16" s="57">
        <v>32</v>
      </c>
      <c r="F16" s="57">
        <v>1114</v>
      </c>
      <c r="G16" s="57">
        <v>0</v>
      </c>
      <c r="H16" s="9">
        <v>357</v>
      </c>
      <c r="I16" s="9">
        <v>1164</v>
      </c>
      <c r="J16" s="9">
        <v>0</v>
      </c>
      <c r="K16" s="270">
        <v>0</v>
      </c>
      <c r="L16" s="56">
        <v>0</v>
      </c>
      <c r="M16" s="9">
        <v>0</v>
      </c>
      <c r="N16" s="9">
        <v>0</v>
      </c>
      <c r="O16" s="9">
        <v>3405719</v>
      </c>
      <c r="P16" s="270">
        <v>1646186</v>
      </c>
      <c r="Q16" s="56">
        <v>1022827</v>
      </c>
      <c r="R16" s="269">
        <v>73566.563999999998</v>
      </c>
      <c r="S16" s="9">
        <v>19483.031622999999</v>
      </c>
    </row>
    <row r="17" spans="3:19" x14ac:dyDescent="0.25">
      <c r="C17" s="1" t="s">
        <v>27</v>
      </c>
      <c r="D17" s="57">
        <v>8355</v>
      </c>
      <c r="E17" s="57">
        <v>5239</v>
      </c>
      <c r="F17" s="57">
        <v>48614</v>
      </c>
      <c r="G17" s="57">
        <v>0</v>
      </c>
      <c r="H17" s="9">
        <v>11265</v>
      </c>
      <c r="I17" s="9">
        <v>495149</v>
      </c>
      <c r="J17" s="9">
        <v>322904</v>
      </c>
      <c r="K17" s="270">
        <v>3093</v>
      </c>
      <c r="L17" s="56">
        <v>610550</v>
      </c>
      <c r="M17" s="9">
        <v>97.64316199999999</v>
      </c>
      <c r="N17" s="9">
        <v>16722.159739400002</v>
      </c>
      <c r="O17" s="9">
        <v>45303071</v>
      </c>
      <c r="P17" s="270">
        <v>32130025</v>
      </c>
      <c r="Q17" s="56">
        <v>15148049</v>
      </c>
      <c r="R17" s="269">
        <v>1550412.7933252</v>
      </c>
      <c r="S17" s="9">
        <v>279855.20415150002</v>
      </c>
    </row>
    <row r="18" spans="3:19" x14ac:dyDescent="0.25">
      <c r="C18" s="1" t="s">
        <v>9</v>
      </c>
      <c r="D18" s="57">
        <v>25696</v>
      </c>
      <c r="E18" s="57">
        <v>37910</v>
      </c>
      <c r="F18" s="57">
        <v>821318</v>
      </c>
      <c r="G18" s="57">
        <v>0</v>
      </c>
      <c r="H18" s="9">
        <v>47589</v>
      </c>
      <c r="I18" s="9">
        <v>377084</v>
      </c>
      <c r="J18" s="9">
        <v>13160859</v>
      </c>
      <c r="K18" s="270">
        <v>87850</v>
      </c>
      <c r="L18" s="56">
        <v>41105605</v>
      </c>
      <c r="M18" s="9">
        <v>3155.7100219999998</v>
      </c>
      <c r="N18" s="9">
        <v>1862117.4928604998</v>
      </c>
      <c r="O18" s="9">
        <v>279674559</v>
      </c>
      <c r="P18" s="270">
        <v>196382952</v>
      </c>
      <c r="Q18" s="56">
        <v>98894370</v>
      </c>
      <c r="R18" s="269">
        <v>9698199.6105362996</v>
      </c>
      <c r="S18" s="9">
        <v>1780879.7327290003</v>
      </c>
    </row>
    <row r="19" spans="3:19" x14ac:dyDescent="0.25">
      <c r="C19" s="1" t="s">
        <v>51</v>
      </c>
      <c r="D19" s="57">
        <v>2141</v>
      </c>
      <c r="E19" s="57">
        <v>232</v>
      </c>
      <c r="F19" s="57">
        <v>8880</v>
      </c>
      <c r="G19" s="57">
        <v>0</v>
      </c>
      <c r="H19" s="9">
        <v>3568</v>
      </c>
      <c r="I19" s="9">
        <v>1973</v>
      </c>
      <c r="J19" s="9">
        <v>0</v>
      </c>
      <c r="K19" s="270">
        <v>0</v>
      </c>
      <c r="L19" s="56">
        <v>0</v>
      </c>
      <c r="M19" s="9">
        <v>0</v>
      </c>
      <c r="N19" s="9">
        <v>0</v>
      </c>
      <c r="O19" s="9">
        <v>11142317</v>
      </c>
      <c r="P19" s="270">
        <v>6747077</v>
      </c>
      <c r="Q19" s="56">
        <v>3089679</v>
      </c>
      <c r="R19" s="269">
        <v>290327.72274</v>
      </c>
      <c r="S19" s="9">
        <v>52957.823810000002</v>
      </c>
    </row>
    <row r="20" spans="3:19" x14ac:dyDescent="0.25">
      <c r="C20" s="1" t="s">
        <v>28</v>
      </c>
      <c r="D20" s="57">
        <v>8200</v>
      </c>
      <c r="E20" s="57">
        <v>3255</v>
      </c>
      <c r="F20" s="57">
        <v>281757</v>
      </c>
      <c r="G20" s="57">
        <v>0</v>
      </c>
      <c r="H20" s="9">
        <v>8049</v>
      </c>
      <c r="I20" s="9">
        <v>3326</v>
      </c>
      <c r="J20" s="9">
        <v>527063</v>
      </c>
      <c r="K20" s="270">
        <v>6501</v>
      </c>
      <c r="L20" s="56">
        <v>759926</v>
      </c>
      <c r="M20" s="9">
        <v>329.73117079999997</v>
      </c>
      <c r="N20" s="9">
        <v>22771.423696800004</v>
      </c>
      <c r="O20" s="9">
        <v>47111636</v>
      </c>
      <c r="P20" s="270">
        <v>48173880</v>
      </c>
      <c r="Q20" s="56">
        <v>20704346</v>
      </c>
      <c r="R20" s="269">
        <v>1440230.0600403997</v>
      </c>
      <c r="S20" s="9">
        <v>290522.6842059</v>
      </c>
    </row>
    <row r="21" spans="3:19" ht="13" x14ac:dyDescent="0.3">
      <c r="C21" s="2" t="s">
        <v>6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273"/>
    </row>
    <row r="22" spans="3:19" x14ac:dyDescent="0.25">
      <c r="C22" s="1" t="s">
        <v>11</v>
      </c>
      <c r="D22" s="57">
        <v>5731</v>
      </c>
      <c r="E22" s="57">
        <v>11232</v>
      </c>
      <c r="F22" s="57">
        <v>872966</v>
      </c>
      <c r="G22" s="57">
        <v>0</v>
      </c>
      <c r="H22" s="9">
        <v>710</v>
      </c>
      <c r="I22" s="9">
        <v>283655</v>
      </c>
      <c r="J22" s="9">
        <v>8133522</v>
      </c>
      <c r="K22" s="270">
        <v>35772</v>
      </c>
      <c r="L22" s="56">
        <v>21070410</v>
      </c>
      <c r="M22" s="9">
        <v>1501.77826</v>
      </c>
      <c r="N22" s="9">
        <v>758993.15752000001</v>
      </c>
      <c r="O22" s="9">
        <v>26733062</v>
      </c>
      <c r="P22" s="270">
        <v>23198511</v>
      </c>
      <c r="Q22" s="56">
        <v>19923694</v>
      </c>
      <c r="R22" s="269">
        <v>1381227.9726100001</v>
      </c>
      <c r="S22" s="9">
        <v>471637.78136000002</v>
      </c>
    </row>
    <row r="23" spans="3:19" x14ac:dyDescent="0.25">
      <c r="C23" s="1" t="s">
        <v>52</v>
      </c>
      <c r="D23" s="57">
        <v>484</v>
      </c>
      <c r="E23" s="57">
        <v>5</v>
      </c>
      <c r="F23" s="57">
        <v>35974</v>
      </c>
      <c r="G23" s="57">
        <v>0</v>
      </c>
      <c r="H23" s="9">
        <v>0</v>
      </c>
      <c r="I23" s="9">
        <v>0</v>
      </c>
      <c r="J23" s="9">
        <v>0</v>
      </c>
      <c r="K23" s="270">
        <v>0</v>
      </c>
      <c r="L23" s="56">
        <v>0</v>
      </c>
      <c r="M23" s="9">
        <v>0</v>
      </c>
      <c r="N23" s="9">
        <v>0</v>
      </c>
      <c r="O23" s="9">
        <v>4905021</v>
      </c>
      <c r="P23" s="270">
        <v>2533220</v>
      </c>
      <c r="Q23" s="56">
        <v>1111781</v>
      </c>
      <c r="R23" s="269">
        <v>129221.02727000001</v>
      </c>
      <c r="S23" s="9">
        <v>23080.338788699999</v>
      </c>
    </row>
    <row r="24" spans="3:19" x14ac:dyDescent="0.25">
      <c r="C24" s="91" t="s">
        <v>41</v>
      </c>
      <c r="D24" s="57">
        <v>1088</v>
      </c>
      <c r="E24" s="57">
        <v>645</v>
      </c>
      <c r="F24" s="57">
        <v>8445</v>
      </c>
      <c r="G24" s="57">
        <v>0</v>
      </c>
      <c r="H24" s="9">
        <v>16092</v>
      </c>
      <c r="I24" s="9">
        <v>0</v>
      </c>
      <c r="J24" s="9">
        <v>1967</v>
      </c>
      <c r="K24" s="270">
        <v>10</v>
      </c>
      <c r="L24" s="56">
        <v>2543</v>
      </c>
      <c r="M24" s="9">
        <v>0.53500000000000003</v>
      </c>
      <c r="N24" s="9">
        <v>55.783508899999994</v>
      </c>
      <c r="O24" s="9">
        <v>2385725</v>
      </c>
      <c r="P24" s="270">
        <v>2628391</v>
      </c>
      <c r="Q24" s="56">
        <v>1182908</v>
      </c>
      <c r="R24" s="269">
        <v>129721.48154950001</v>
      </c>
      <c r="S24" s="9">
        <v>19690.074039300001</v>
      </c>
    </row>
    <row r="25" spans="3:19" x14ac:dyDescent="0.25">
      <c r="C25" s="91" t="s">
        <v>33</v>
      </c>
      <c r="D25" s="57">
        <v>357</v>
      </c>
      <c r="E25" s="57">
        <v>53</v>
      </c>
      <c r="F25" s="57">
        <v>0</v>
      </c>
      <c r="G25" s="57">
        <v>0</v>
      </c>
      <c r="H25" s="9">
        <v>886</v>
      </c>
      <c r="I25" s="9">
        <v>3463</v>
      </c>
      <c r="J25" s="9">
        <v>0</v>
      </c>
      <c r="K25" s="270">
        <v>0</v>
      </c>
      <c r="L25" s="56">
        <v>0</v>
      </c>
      <c r="M25" s="9">
        <v>0</v>
      </c>
      <c r="N25" s="9">
        <v>0</v>
      </c>
      <c r="O25" s="9">
        <v>805794</v>
      </c>
      <c r="P25" s="270">
        <v>519511</v>
      </c>
      <c r="Q25" s="56">
        <v>345877</v>
      </c>
      <c r="R25" s="269">
        <v>24404.526662800003</v>
      </c>
      <c r="S25" s="9">
        <v>5752.5499184</v>
      </c>
    </row>
    <row r="26" spans="3:19" x14ac:dyDescent="0.25">
      <c r="C26" s="1" t="s">
        <v>45</v>
      </c>
      <c r="D26" s="57">
        <v>325</v>
      </c>
      <c r="E26" s="57">
        <v>28</v>
      </c>
      <c r="F26" s="57">
        <v>8889</v>
      </c>
      <c r="G26" s="57">
        <v>0</v>
      </c>
      <c r="H26" s="9">
        <v>0</v>
      </c>
      <c r="I26" s="9">
        <v>4557</v>
      </c>
      <c r="J26" s="9">
        <v>4087</v>
      </c>
      <c r="K26" s="270">
        <v>232</v>
      </c>
      <c r="L26" s="56">
        <v>11681</v>
      </c>
      <c r="M26" s="9">
        <v>15.2675</v>
      </c>
      <c r="N26" s="9">
        <v>310.12254560000002</v>
      </c>
      <c r="O26" s="9">
        <v>839097</v>
      </c>
      <c r="P26" s="270">
        <v>360916</v>
      </c>
      <c r="Q26" s="56">
        <v>419072</v>
      </c>
      <c r="R26" s="269">
        <v>20258.200758999999</v>
      </c>
      <c r="S26" s="9">
        <v>9623.3017794999996</v>
      </c>
    </row>
    <row r="27" spans="3:19" x14ac:dyDescent="0.25">
      <c r="C27" s="1" t="s">
        <v>42</v>
      </c>
      <c r="D27" s="57">
        <v>213</v>
      </c>
      <c r="E27" s="57">
        <v>45</v>
      </c>
      <c r="F27" s="57">
        <v>1485</v>
      </c>
      <c r="G27" s="57">
        <v>0</v>
      </c>
      <c r="H27" s="9">
        <v>0</v>
      </c>
      <c r="I27" s="9">
        <v>0</v>
      </c>
      <c r="J27" s="9">
        <v>6960</v>
      </c>
      <c r="K27" s="270">
        <v>137</v>
      </c>
      <c r="L27" s="56">
        <v>23191</v>
      </c>
      <c r="M27" s="9">
        <v>5.3259032000000008</v>
      </c>
      <c r="N27" s="9">
        <v>491.34563730000002</v>
      </c>
      <c r="O27" s="9">
        <v>504642</v>
      </c>
      <c r="P27" s="270">
        <v>461276</v>
      </c>
      <c r="Q27" s="56">
        <v>317992</v>
      </c>
      <c r="R27" s="269">
        <v>19714.3653357</v>
      </c>
      <c r="S27" s="9">
        <v>5040.8695975000001</v>
      </c>
    </row>
    <row r="28" spans="3:19" x14ac:dyDescent="0.25">
      <c r="C28" s="1" t="s">
        <v>20</v>
      </c>
      <c r="D28" s="57">
        <v>1505</v>
      </c>
      <c r="E28" s="57">
        <v>377</v>
      </c>
      <c r="F28" s="57">
        <v>17149</v>
      </c>
      <c r="G28" s="57">
        <v>0</v>
      </c>
      <c r="H28" s="9">
        <v>0</v>
      </c>
      <c r="I28" s="9">
        <v>100897</v>
      </c>
      <c r="J28" s="9">
        <v>68900</v>
      </c>
      <c r="K28" s="270">
        <v>1144</v>
      </c>
      <c r="L28" s="56">
        <v>324876</v>
      </c>
      <c r="M28" s="9">
        <v>63.110404000000003</v>
      </c>
      <c r="N28" s="9">
        <v>10937.316475999998</v>
      </c>
      <c r="O28" s="9">
        <v>9629331</v>
      </c>
      <c r="P28" s="270">
        <v>8814451</v>
      </c>
      <c r="Q28" s="56">
        <v>7158694</v>
      </c>
      <c r="R28" s="269">
        <v>429776.93666410004</v>
      </c>
      <c r="S28" s="9">
        <v>125555.48884999999</v>
      </c>
    </row>
    <row r="29" spans="3:19" x14ac:dyDescent="0.25">
      <c r="C29" s="1" t="s">
        <v>7</v>
      </c>
      <c r="D29" s="57">
        <v>8180</v>
      </c>
      <c r="E29" s="57">
        <v>9058</v>
      </c>
      <c r="F29" s="57">
        <v>1010511</v>
      </c>
      <c r="G29" s="57">
        <v>0</v>
      </c>
      <c r="H29" s="9">
        <v>3075</v>
      </c>
      <c r="I29" s="9">
        <v>1130608</v>
      </c>
      <c r="J29" s="9">
        <v>15835697</v>
      </c>
      <c r="K29" s="270">
        <v>128359</v>
      </c>
      <c r="L29" s="56">
        <v>54418285</v>
      </c>
      <c r="M29" s="9">
        <v>8135.06477</v>
      </c>
      <c r="N29" s="9">
        <v>2360898.7328300001</v>
      </c>
      <c r="O29" s="9">
        <v>41251570</v>
      </c>
      <c r="P29" s="270">
        <v>39867204</v>
      </c>
      <c r="Q29" s="56">
        <v>44350503</v>
      </c>
      <c r="R29" s="269">
        <v>2346504.0477900002</v>
      </c>
      <c r="S29" s="9">
        <v>997609.22287000006</v>
      </c>
    </row>
    <row r="30" spans="3:19" x14ac:dyDescent="0.25">
      <c r="C30" s="1" t="s">
        <v>10</v>
      </c>
      <c r="D30" s="57">
        <v>8338</v>
      </c>
      <c r="E30" s="57">
        <v>8367</v>
      </c>
      <c r="F30" s="57">
        <v>851261</v>
      </c>
      <c r="G30" s="57">
        <v>0</v>
      </c>
      <c r="H30" s="9">
        <v>3488</v>
      </c>
      <c r="I30" s="9">
        <v>554688</v>
      </c>
      <c r="J30" s="9">
        <v>12353813</v>
      </c>
      <c r="K30" s="270">
        <v>48404</v>
      </c>
      <c r="L30" s="56">
        <v>41116707</v>
      </c>
      <c r="M30" s="9">
        <v>2217.6397299999999</v>
      </c>
      <c r="N30" s="9">
        <v>1986956.6255300001</v>
      </c>
      <c r="O30" s="9">
        <v>36799120</v>
      </c>
      <c r="P30" s="270">
        <v>24684647</v>
      </c>
      <c r="Q30" s="56">
        <v>26833085</v>
      </c>
      <c r="R30" s="269">
        <v>1513004.0335500001</v>
      </c>
      <c r="S30" s="9">
        <v>675209.68226999999</v>
      </c>
    </row>
    <row r="31" spans="3:19" x14ac:dyDescent="0.25">
      <c r="C31" s="91" t="s">
        <v>38</v>
      </c>
      <c r="D31" s="57">
        <v>2217</v>
      </c>
      <c r="E31" s="57">
        <v>1177</v>
      </c>
      <c r="F31" s="57">
        <v>23554</v>
      </c>
      <c r="G31" s="57">
        <v>0</v>
      </c>
      <c r="H31" s="9">
        <v>233</v>
      </c>
      <c r="I31" s="9">
        <v>3310</v>
      </c>
      <c r="J31" s="9">
        <v>38319</v>
      </c>
      <c r="K31" s="270">
        <v>392</v>
      </c>
      <c r="L31" s="56">
        <v>114795</v>
      </c>
      <c r="M31" s="9">
        <v>20.567</v>
      </c>
      <c r="N31" s="9">
        <v>3368.2235857999999</v>
      </c>
      <c r="O31" s="9">
        <v>13026821</v>
      </c>
      <c r="P31" s="270">
        <v>7261872</v>
      </c>
      <c r="Q31" s="56">
        <v>4114534</v>
      </c>
      <c r="R31" s="269">
        <v>353052.2428368</v>
      </c>
      <c r="S31" s="9">
        <v>75104.331710600003</v>
      </c>
    </row>
    <row r="32" spans="3:19" x14ac:dyDescent="0.25">
      <c r="C32" s="91" t="s">
        <v>14</v>
      </c>
      <c r="D32" s="57">
        <v>512</v>
      </c>
      <c r="E32" s="57">
        <v>215</v>
      </c>
      <c r="F32" s="57">
        <v>23357</v>
      </c>
      <c r="G32" s="57">
        <v>0</v>
      </c>
      <c r="H32" s="9">
        <v>10472</v>
      </c>
      <c r="I32" s="9">
        <v>0</v>
      </c>
      <c r="J32" s="9">
        <v>630172</v>
      </c>
      <c r="K32" s="270">
        <v>10737</v>
      </c>
      <c r="L32" s="56">
        <v>2412991</v>
      </c>
      <c r="M32" s="9">
        <v>420.98899999999998</v>
      </c>
      <c r="N32" s="9">
        <v>120480.53092999999</v>
      </c>
      <c r="O32" s="9">
        <v>3690684</v>
      </c>
      <c r="P32" s="270">
        <v>2921561</v>
      </c>
      <c r="Q32" s="56">
        <v>2005409</v>
      </c>
      <c r="R32" s="269">
        <v>121885.75567</v>
      </c>
      <c r="S32" s="9">
        <v>34147.848489999997</v>
      </c>
    </row>
    <row r="33" spans="3:19" x14ac:dyDescent="0.25">
      <c r="C33" s="1" t="s">
        <v>15</v>
      </c>
      <c r="D33" s="57">
        <v>1455</v>
      </c>
      <c r="E33" s="57">
        <v>1406</v>
      </c>
      <c r="F33" s="57">
        <v>189184</v>
      </c>
      <c r="G33" s="57">
        <v>0</v>
      </c>
      <c r="H33" s="9">
        <v>259</v>
      </c>
      <c r="I33" s="9">
        <v>35819</v>
      </c>
      <c r="J33" s="9">
        <v>1750124</v>
      </c>
      <c r="K33" s="270">
        <v>16969</v>
      </c>
      <c r="L33" s="56">
        <v>4550588</v>
      </c>
      <c r="M33" s="9">
        <v>884.11302999999998</v>
      </c>
      <c r="N33" s="9">
        <v>468616.92692</v>
      </c>
      <c r="O33" s="9">
        <v>6612105</v>
      </c>
      <c r="P33" s="270">
        <v>4988958</v>
      </c>
      <c r="Q33" s="56">
        <v>3001927</v>
      </c>
      <c r="R33" s="269">
        <v>239929.09476130002</v>
      </c>
      <c r="S33" s="9">
        <v>67681.160759999999</v>
      </c>
    </row>
    <row r="34" spans="3:19" x14ac:dyDescent="0.25">
      <c r="C34" s="91" t="s">
        <v>34</v>
      </c>
      <c r="D34" s="57">
        <v>831</v>
      </c>
      <c r="E34" s="57">
        <v>612</v>
      </c>
      <c r="F34" s="57">
        <v>11721</v>
      </c>
      <c r="G34" s="57">
        <v>0</v>
      </c>
      <c r="H34" s="9">
        <v>942</v>
      </c>
      <c r="I34" s="9">
        <v>0</v>
      </c>
      <c r="J34" s="9">
        <v>83477</v>
      </c>
      <c r="K34" s="270">
        <v>6345</v>
      </c>
      <c r="L34" s="56">
        <v>246926</v>
      </c>
      <c r="M34" s="9">
        <v>252.65</v>
      </c>
      <c r="N34" s="9">
        <v>11200.4405221</v>
      </c>
      <c r="O34" s="9">
        <v>3816083</v>
      </c>
      <c r="P34" s="270">
        <v>6139547</v>
      </c>
      <c r="Q34" s="56">
        <v>5013898</v>
      </c>
      <c r="R34" s="269">
        <v>320637.86541999999</v>
      </c>
      <c r="S34" s="9">
        <v>45831.780579099999</v>
      </c>
    </row>
    <row r="35" spans="3:19" x14ac:dyDescent="0.25">
      <c r="C35" s="1" t="s">
        <v>53</v>
      </c>
      <c r="D35" s="57">
        <v>778</v>
      </c>
      <c r="E35" s="57">
        <v>654</v>
      </c>
      <c r="F35" s="57">
        <v>9994</v>
      </c>
      <c r="G35" s="57">
        <v>0</v>
      </c>
      <c r="H35" s="9">
        <v>0</v>
      </c>
      <c r="I35" s="9">
        <v>0</v>
      </c>
      <c r="J35" s="9">
        <v>0</v>
      </c>
      <c r="K35" s="270">
        <v>0</v>
      </c>
      <c r="L35" s="56">
        <v>0</v>
      </c>
      <c r="M35" s="9">
        <v>0</v>
      </c>
      <c r="N35" s="9">
        <v>0</v>
      </c>
      <c r="O35" s="9">
        <v>5168550</v>
      </c>
      <c r="P35" s="270">
        <v>4431620</v>
      </c>
      <c r="Q35" s="56">
        <v>2821631</v>
      </c>
      <c r="R35" s="269">
        <v>186326.04154999999</v>
      </c>
      <c r="S35" s="9">
        <v>35421.54509</v>
      </c>
    </row>
    <row r="36" spans="3:19" x14ac:dyDescent="0.25">
      <c r="C36" s="1" t="s">
        <v>43</v>
      </c>
      <c r="D36" s="57">
        <v>1342</v>
      </c>
      <c r="E36" s="57">
        <v>885</v>
      </c>
      <c r="F36" s="57">
        <v>9766</v>
      </c>
      <c r="G36" s="57">
        <v>0</v>
      </c>
      <c r="H36" s="9">
        <v>0</v>
      </c>
      <c r="I36" s="9">
        <v>0</v>
      </c>
      <c r="J36" s="9">
        <v>5403</v>
      </c>
      <c r="K36" s="270">
        <v>225</v>
      </c>
      <c r="L36" s="56">
        <v>18293</v>
      </c>
      <c r="M36" s="9">
        <v>16.457589800000001</v>
      </c>
      <c r="N36" s="9">
        <v>962.18273280000005</v>
      </c>
      <c r="O36" s="9">
        <v>4136917</v>
      </c>
      <c r="P36" s="270">
        <v>5303947</v>
      </c>
      <c r="Q36" s="56">
        <v>2645184</v>
      </c>
      <c r="R36" s="269">
        <v>251112.64970790001</v>
      </c>
      <c r="S36" s="9">
        <v>51039.483281900008</v>
      </c>
    </row>
    <row r="37" spans="3:19" x14ac:dyDescent="0.25">
      <c r="C37" s="1" t="s">
        <v>13</v>
      </c>
      <c r="D37" s="57">
        <v>1341</v>
      </c>
      <c r="E37" s="57">
        <v>1262</v>
      </c>
      <c r="F37" s="57">
        <v>50707</v>
      </c>
      <c r="G37" s="57">
        <v>0</v>
      </c>
      <c r="H37" s="9">
        <v>0</v>
      </c>
      <c r="I37" s="9">
        <v>17146</v>
      </c>
      <c r="J37" s="9">
        <v>2742477</v>
      </c>
      <c r="K37" s="270">
        <v>27917</v>
      </c>
      <c r="L37" s="56">
        <v>5850360</v>
      </c>
      <c r="M37" s="9">
        <v>1194.1460729</v>
      </c>
      <c r="N37" s="9">
        <v>232632.74776720002</v>
      </c>
      <c r="O37" s="9">
        <v>21988406</v>
      </c>
      <c r="P37" s="270">
        <v>9800502</v>
      </c>
      <c r="Q37" s="56">
        <v>10195687</v>
      </c>
      <c r="R37" s="269">
        <v>444565.49734059995</v>
      </c>
      <c r="S37" s="9">
        <v>188116.28551340001</v>
      </c>
    </row>
    <row r="38" spans="3:19" x14ac:dyDescent="0.25">
      <c r="C38" s="91" t="s">
        <v>12</v>
      </c>
      <c r="D38" s="57">
        <v>363</v>
      </c>
      <c r="E38" s="57">
        <v>44</v>
      </c>
      <c r="F38" s="57">
        <v>582649</v>
      </c>
      <c r="G38" s="57">
        <v>0</v>
      </c>
      <c r="H38" s="9">
        <v>0</v>
      </c>
      <c r="I38" s="9">
        <v>986832</v>
      </c>
      <c r="J38" s="9">
        <v>3459806</v>
      </c>
      <c r="K38" s="270">
        <v>33993</v>
      </c>
      <c r="L38" s="56">
        <v>8848223</v>
      </c>
      <c r="M38" s="9">
        <v>1191.0840977</v>
      </c>
      <c r="N38" s="9">
        <v>415225.07860169996</v>
      </c>
      <c r="O38" s="9">
        <v>1238900</v>
      </c>
      <c r="P38" s="270">
        <v>621764</v>
      </c>
      <c r="Q38" s="56">
        <v>524186</v>
      </c>
      <c r="R38" s="269">
        <v>30222.383071</v>
      </c>
      <c r="S38" s="9">
        <v>10541.676824499951</v>
      </c>
    </row>
    <row r="39" spans="3:19" x14ac:dyDescent="0.25">
      <c r="C39" s="1" t="s">
        <v>30</v>
      </c>
      <c r="D39" s="57">
        <v>854</v>
      </c>
      <c r="E39" s="57">
        <v>439</v>
      </c>
      <c r="F39" s="57">
        <v>10361</v>
      </c>
      <c r="G39" s="57">
        <v>0</v>
      </c>
      <c r="H39" s="9">
        <v>0</v>
      </c>
      <c r="I39" s="9">
        <v>3492</v>
      </c>
      <c r="J39" s="9">
        <v>16813</v>
      </c>
      <c r="K39" s="270">
        <v>0</v>
      </c>
      <c r="L39" s="56">
        <v>106692</v>
      </c>
      <c r="M39" s="9">
        <v>0</v>
      </c>
      <c r="N39" s="9">
        <v>3740.7412522000004</v>
      </c>
      <c r="O39" s="9">
        <v>3576124</v>
      </c>
      <c r="P39" s="270">
        <v>3256467</v>
      </c>
      <c r="Q39" s="56">
        <v>2580703</v>
      </c>
      <c r="R39" s="269">
        <v>144169.04277</v>
      </c>
      <c r="S39" s="9">
        <v>46078.132324799997</v>
      </c>
    </row>
    <row r="40" spans="3:19" x14ac:dyDescent="0.25">
      <c r="C40" s="1" t="s">
        <v>39</v>
      </c>
      <c r="D40" s="57">
        <v>474</v>
      </c>
      <c r="E40" s="57">
        <v>668</v>
      </c>
      <c r="F40" s="57">
        <v>4617</v>
      </c>
      <c r="G40" s="57">
        <v>0</v>
      </c>
      <c r="H40" s="9">
        <v>0</v>
      </c>
      <c r="I40" s="9">
        <v>0</v>
      </c>
      <c r="J40" s="9">
        <v>31225</v>
      </c>
      <c r="K40" s="270">
        <v>1811</v>
      </c>
      <c r="L40" s="56">
        <v>64039</v>
      </c>
      <c r="M40" s="9">
        <v>75.123000000000005</v>
      </c>
      <c r="N40" s="9">
        <v>2660.7241749999998</v>
      </c>
      <c r="O40" s="9">
        <v>2004889</v>
      </c>
      <c r="P40" s="270">
        <v>5406465</v>
      </c>
      <c r="Q40" s="56">
        <v>609254</v>
      </c>
      <c r="R40" s="269">
        <v>220437.91279999999</v>
      </c>
      <c r="S40" s="9">
        <v>10808.616413600001</v>
      </c>
    </row>
    <row r="41" spans="3:19" x14ac:dyDescent="0.25">
      <c r="C41" s="1" t="s">
        <v>17</v>
      </c>
      <c r="D41" s="57">
        <v>998</v>
      </c>
      <c r="E41" s="57">
        <v>195</v>
      </c>
      <c r="F41" s="57">
        <v>54600</v>
      </c>
      <c r="G41" s="57">
        <v>0</v>
      </c>
      <c r="H41" s="9">
        <v>28682</v>
      </c>
      <c r="I41" s="9">
        <v>247727</v>
      </c>
      <c r="J41" s="9">
        <v>1072172</v>
      </c>
      <c r="K41" s="270">
        <v>12374</v>
      </c>
      <c r="L41" s="56">
        <v>2284097</v>
      </c>
      <c r="M41" s="9">
        <v>520.93050000000005</v>
      </c>
      <c r="N41" s="9">
        <v>79053.260857799993</v>
      </c>
      <c r="O41" s="9">
        <v>3973742</v>
      </c>
      <c r="P41" s="270">
        <v>2394661</v>
      </c>
      <c r="Q41" s="56">
        <v>2205265</v>
      </c>
      <c r="R41" s="269">
        <v>113894.23712999999</v>
      </c>
      <c r="S41" s="9">
        <v>43020.814611602385</v>
      </c>
    </row>
    <row r="42" spans="3:19" ht="13" x14ac:dyDescent="0.3">
      <c r="C42" s="2" t="s">
        <v>18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273"/>
    </row>
    <row r="43" spans="3:19" x14ac:dyDescent="0.25">
      <c r="C43" s="91" t="s">
        <v>19</v>
      </c>
      <c r="D43" s="57">
        <v>0</v>
      </c>
      <c r="E43" s="57">
        <v>0</v>
      </c>
      <c r="F43" s="57">
        <v>45657</v>
      </c>
      <c r="G43" s="57">
        <v>0</v>
      </c>
      <c r="H43" s="9">
        <v>0</v>
      </c>
      <c r="I43" s="9">
        <v>0</v>
      </c>
      <c r="J43" s="9">
        <v>1415598</v>
      </c>
      <c r="K43" s="270">
        <v>1329</v>
      </c>
      <c r="L43" s="56">
        <v>4458184</v>
      </c>
      <c r="M43" s="9">
        <v>107.28250204999998</v>
      </c>
      <c r="N43" s="9">
        <v>282144.53188000002</v>
      </c>
      <c r="O43" s="9">
        <v>0</v>
      </c>
      <c r="P43" s="270">
        <v>0</v>
      </c>
      <c r="Q43" s="56">
        <v>0</v>
      </c>
      <c r="R43" s="269">
        <v>0</v>
      </c>
      <c r="S43" s="9">
        <v>0</v>
      </c>
    </row>
    <row r="44" spans="3:19" x14ac:dyDescent="0.25">
      <c r="C44" s="1" t="s">
        <v>55</v>
      </c>
      <c r="D44" s="57">
        <v>0</v>
      </c>
      <c r="E44" s="57">
        <v>0</v>
      </c>
      <c r="F44" s="57">
        <v>0</v>
      </c>
      <c r="G44" s="57">
        <v>0</v>
      </c>
      <c r="H44" s="9">
        <v>0</v>
      </c>
      <c r="I44" s="9">
        <v>0</v>
      </c>
      <c r="J44" s="9">
        <v>22892</v>
      </c>
      <c r="K44" s="270">
        <v>2</v>
      </c>
      <c r="L44" s="56">
        <v>34017</v>
      </c>
      <c r="M44" s="9">
        <v>0.11</v>
      </c>
      <c r="N44" s="9">
        <v>1511.8716617000002</v>
      </c>
      <c r="O44" s="9">
        <v>0</v>
      </c>
      <c r="P44" s="270">
        <v>0</v>
      </c>
      <c r="Q44" s="56">
        <v>0</v>
      </c>
      <c r="R44" s="269">
        <v>0</v>
      </c>
      <c r="S44" s="9">
        <v>0</v>
      </c>
    </row>
    <row r="45" spans="3:19" x14ac:dyDescent="0.25">
      <c r="C45" s="1" t="s">
        <v>57</v>
      </c>
      <c r="D45" s="57">
        <v>0</v>
      </c>
      <c r="E45" s="57">
        <v>0</v>
      </c>
      <c r="F45" s="57">
        <v>0</v>
      </c>
      <c r="G45" s="57">
        <v>0</v>
      </c>
      <c r="H45" s="9">
        <v>0</v>
      </c>
      <c r="I45" s="9">
        <v>1</v>
      </c>
      <c r="J45" s="9">
        <v>0</v>
      </c>
      <c r="K45" s="270">
        <v>0</v>
      </c>
      <c r="L45" s="56">
        <v>0</v>
      </c>
      <c r="M45" s="9">
        <v>0</v>
      </c>
      <c r="N45" s="9">
        <v>0</v>
      </c>
      <c r="O45" s="9">
        <v>2037</v>
      </c>
      <c r="P45" s="270">
        <v>398</v>
      </c>
      <c r="Q45" s="56">
        <v>100</v>
      </c>
      <c r="R45" s="269">
        <v>34.8796958</v>
      </c>
      <c r="S45" s="9">
        <v>3.3296397999999998</v>
      </c>
    </row>
    <row r="46" spans="3:19" x14ac:dyDescent="0.25">
      <c r="C46" s="1" t="s">
        <v>32</v>
      </c>
      <c r="D46" s="57">
        <v>47</v>
      </c>
      <c r="E46" s="57">
        <v>444</v>
      </c>
      <c r="F46" s="57">
        <v>0</v>
      </c>
      <c r="G46" s="57">
        <v>0</v>
      </c>
      <c r="H46" s="9">
        <v>0</v>
      </c>
      <c r="I46" s="9">
        <v>0</v>
      </c>
      <c r="J46" s="9">
        <v>2569600</v>
      </c>
      <c r="K46" s="270">
        <v>13605</v>
      </c>
      <c r="L46" s="56">
        <v>13252908</v>
      </c>
      <c r="M46" s="9">
        <v>785.65300000000002</v>
      </c>
      <c r="N46" s="9">
        <v>407065.20518690051</v>
      </c>
      <c r="O46" s="9">
        <v>1573571</v>
      </c>
      <c r="P46" s="270">
        <v>1117990</v>
      </c>
      <c r="Q46" s="56">
        <v>2395503</v>
      </c>
      <c r="R46" s="269">
        <v>61444.790950000002</v>
      </c>
      <c r="S46" s="9">
        <v>58648.5514559</v>
      </c>
    </row>
    <row r="47" spans="3:19" x14ac:dyDescent="0.25">
      <c r="C47" s="91" t="s">
        <v>29</v>
      </c>
      <c r="D47" s="57">
        <v>501</v>
      </c>
      <c r="E47" s="57">
        <v>518</v>
      </c>
      <c r="F47" s="57">
        <v>1167</v>
      </c>
      <c r="G47" s="57">
        <v>0</v>
      </c>
      <c r="H47" s="9">
        <v>133</v>
      </c>
      <c r="I47" s="9">
        <v>2826</v>
      </c>
      <c r="J47" s="9">
        <v>794</v>
      </c>
      <c r="K47" s="270">
        <v>3</v>
      </c>
      <c r="L47" s="56">
        <v>729</v>
      </c>
      <c r="M47" s="9">
        <v>7.0000000000000007E-2</v>
      </c>
      <c r="N47" s="9">
        <v>18.273111499999999</v>
      </c>
      <c r="O47" s="9">
        <v>2295413</v>
      </c>
      <c r="P47" s="270">
        <v>1413213</v>
      </c>
      <c r="Q47" s="56">
        <v>1230032</v>
      </c>
      <c r="R47" s="269">
        <v>60230.267679999997</v>
      </c>
      <c r="S47" s="9">
        <v>17536.1283731</v>
      </c>
    </row>
    <row r="48" spans="3:19" x14ac:dyDescent="0.25">
      <c r="C48" s="1" t="s">
        <v>58</v>
      </c>
      <c r="D48" s="57">
        <v>13</v>
      </c>
      <c r="E48" s="57">
        <v>19</v>
      </c>
      <c r="F48" s="57">
        <v>0</v>
      </c>
      <c r="G48" s="57">
        <v>0</v>
      </c>
      <c r="H48" s="9">
        <v>0</v>
      </c>
      <c r="I48" s="9">
        <v>0</v>
      </c>
      <c r="J48" s="9">
        <v>0</v>
      </c>
      <c r="K48" s="270">
        <v>0</v>
      </c>
      <c r="L48" s="56">
        <v>0</v>
      </c>
      <c r="M48" s="9">
        <v>0</v>
      </c>
      <c r="N48" s="9">
        <v>0</v>
      </c>
      <c r="O48" s="9">
        <v>124918</v>
      </c>
      <c r="P48" s="270">
        <v>56003</v>
      </c>
      <c r="Q48" s="56">
        <v>112897</v>
      </c>
      <c r="R48" s="269">
        <v>3216.7335642999997</v>
      </c>
      <c r="S48" s="9">
        <v>2699.6978080999706</v>
      </c>
    </row>
    <row r="49" spans="3:19" x14ac:dyDescent="0.25">
      <c r="C49" s="91" t="s">
        <v>25</v>
      </c>
      <c r="D49" s="57">
        <v>46</v>
      </c>
      <c r="E49" s="57">
        <v>32</v>
      </c>
      <c r="F49" s="57">
        <v>0</v>
      </c>
      <c r="G49" s="57">
        <v>0</v>
      </c>
      <c r="H49" s="9">
        <v>0</v>
      </c>
      <c r="I49" s="9">
        <v>0</v>
      </c>
      <c r="J49" s="9">
        <v>797642</v>
      </c>
      <c r="K49" s="270">
        <v>1917</v>
      </c>
      <c r="L49" s="56">
        <v>1815105</v>
      </c>
      <c r="M49" s="9">
        <v>155.84038310000003</v>
      </c>
      <c r="N49" s="9">
        <v>73134.115700800292</v>
      </c>
      <c r="O49" s="9">
        <v>498289</v>
      </c>
      <c r="P49" s="270">
        <v>288804</v>
      </c>
      <c r="Q49" s="56">
        <v>426284</v>
      </c>
      <c r="R49" s="269">
        <v>16150.7908754</v>
      </c>
      <c r="S49" s="9">
        <v>11044.085412700009</v>
      </c>
    </row>
    <row r="50" spans="3:19" x14ac:dyDescent="0.25">
      <c r="C50" s="91" t="s">
        <v>26</v>
      </c>
      <c r="D50" s="57">
        <v>6</v>
      </c>
      <c r="E50" s="57">
        <v>0</v>
      </c>
      <c r="F50" s="57">
        <v>0</v>
      </c>
      <c r="G50" s="57">
        <v>0</v>
      </c>
      <c r="H50" s="9">
        <v>81004</v>
      </c>
      <c r="I50" s="9">
        <v>0</v>
      </c>
      <c r="J50" s="9">
        <v>281805</v>
      </c>
      <c r="K50" s="270">
        <v>61210</v>
      </c>
      <c r="L50" s="56">
        <v>746725</v>
      </c>
      <c r="M50" s="9">
        <v>3936.1118900000001</v>
      </c>
      <c r="N50" s="9">
        <v>34398.442230000001</v>
      </c>
      <c r="O50" s="9">
        <v>38779</v>
      </c>
      <c r="P50" s="270">
        <v>5043</v>
      </c>
      <c r="Q50" s="56">
        <v>12301</v>
      </c>
      <c r="R50" s="269">
        <v>188.26400000000001</v>
      </c>
      <c r="S50" s="9">
        <v>248.66396</v>
      </c>
    </row>
    <row r="51" spans="3:19" x14ac:dyDescent="0.25">
      <c r="C51" s="1" t="s">
        <v>24</v>
      </c>
      <c r="D51" s="57">
        <v>88</v>
      </c>
      <c r="E51" s="57">
        <v>76</v>
      </c>
      <c r="F51" s="57">
        <v>0</v>
      </c>
      <c r="G51" s="57">
        <v>0</v>
      </c>
      <c r="H51" s="9">
        <v>0</v>
      </c>
      <c r="I51" s="9">
        <v>0</v>
      </c>
      <c r="J51" s="9">
        <v>1351188</v>
      </c>
      <c r="K51" s="270">
        <v>2889</v>
      </c>
      <c r="L51" s="56">
        <v>3390090</v>
      </c>
      <c r="M51" s="9">
        <v>191.81511</v>
      </c>
      <c r="N51" s="9">
        <v>114503.90254</v>
      </c>
      <c r="O51" s="9">
        <v>1103168</v>
      </c>
      <c r="P51" s="270">
        <v>1107320</v>
      </c>
      <c r="Q51" s="56">
        <v>1789898</v>
      </c>
      <c r="R51" s="269">
        <v>51356.253380000002</v>
      </c>
      <c r="S51" s="9">
        <v>35819.686679999999</v>
      </c>
    </row>
    <row r="52" spans="3:19" ht="13" x14ac:dyDescent="0.3">
      <c r="C52" s="2" t="s">
        <v>63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273"/>
    </row>
    <row r="53" spans="3:19" x14ac:dyDescent="0.25">
      <c r="C53" s="1" t="s">
        <v>64</v>
      </c>
      <c r="D53" s="57">
        <v>0</v>
      </c>
      <c r="E53" s="57">
        <v>0</v>
      </c>
      <c r="F53" s="57">
        <v>0</v>
      </c>
      <c r="G53" s="57">
        <v>0</v>
      </c>
      <c r="H53" s="9">
        <v>0</v>
      </c>
      <c r="I53" s="9">
        <v>0</v>
      </c>
      <c r="J53" s="9">
        <v>0</v>
      </c>
      <c r="K53" s="270">
        <v>0</v>
      </c>
      <c r="L53" s="56">
        <v>0</v>
      </c>
      <c r="M53" s="9">
        <v>0</v>
      </c>
      <c r="N53" s="9">
        <v>0</v>
      </c>
      <c r="O53" s="9">
        <v>1966229</v>
      </c>
      <c r="P53" s="270">
        <v>0</v>
      </c>
      <c r="Q53" s="56">
        <v>263677</v>
      </c>
      <c r="R53" s="269">
        <v>0</v>
      </c>
      <c r="S53" s="9">
        <v>1995.6365243999999</v>
      </c>
    </row>
    <row r="54" spans="3:19" x14ac:dyDescent="0.25">
      <c r="C54" s="1" t="s">
        <v>65</v>
      </c>
      <c r="D54" s="57">
        <v>0</v>
      </c>
      <c r="E54" s="57">
        <v>0</v>
      </c>
      <c r="F54" s="57">
        <v>0</v>
      </c>
      <c r="G54" s="57">
        <v>0</v>
      </c>
      <c r="H54" s="9">
        <v>281282</v>
      </c>
      <c r="I54" s="9">
        <v>0</v>
      </c>
      <c r="J54" s="9">
        <v>0</v>
      </c>
      <c r="K54" s="270">
        <v>0</v>
      </c>
      <c r="L54" s="56">
        <v>0</v>
      </c>
      <c r="M54" s="9">
        <v>0</v>
      </c>
      <c r="N54" s="9">
        <v>0</v>
      </c>
      <c r="O54" s="9">
        <v>3522084</v>
      </c>
      <c r="P54" s="270">
        <v>1060211</v>
      </c>
      <c r="Q54" s="56">
        <v>212544</v>
      </c>
      <c r="R54" s="269">
        <v>30597.887299499998</v>
      </c>
      <c r="S54" s="9">
        <v>3517.3728116000002</v>
      </c>
    </row>
    <row r="55" spans="3:19" x14ac:dyDescent="0.25">
      <c r="C55" s="1" t="s">
        <v>66</v>
      </c>
      <c r="D55" s="57">
        <v>0</v>
      </c>
      <c r="E55" s="57">
        <v>0</v>
      </c>
      <c r="F55" s="57">
        <v>0</v>
      </c>
      <c r="G55" s="57">
        <v>0</v>
      </c>
      <c r="H55" s="9">
        <v>136109</v>
      </c>
      <c r="I55" s="9">
        <v>0</v>
      </c>
      <c r="J55" s="9">
        <v>0</v>
      </c>
      <c r="K55" s="270">
        <v>0</v>
      </c>
      <c r="L55" s="56">
        <v>0</v>
      </c>
      <c r="M55" s="9">
        <v>0</v>
      </c>
      <c r="N55" s="9">
        <v>0</v>
      </c>
      <c r="O55" s="9">
        <v>3563334</v>
      </c>
      <c r="P55" s="270">
        <v>0</v>
      </c>
      <c r="Q55" s="56">
        <v>381355</v>
      </c>
      <c r="R55" s="269">
        <v>0</v>
      </c>
      <c r="S55" s="9">
        <v>2369.0138449999999</v>
      </c>
    </row>
    <row r="56" spans="3:19" x14ac:dyDescent="0.25">
      <c r="C56" s="1" t="s">
        <v>67</v>
      </c>
      <c r="D56" s="57">
        <v>0</v>
      </c>
      <c r="E56" s="57">
        <v>0</v>
      </c>
      <c r="F56" s="57">
        <v>0</v>
      </c>
      <c r="G56" s="57">
        <v>0</v>
      </c>
      <c r="H56" s="9">
        <v>0</v>
      </c>
      <c r="I56" s="9">
        <v>0</v>
      </c>
      <c r="J56" s="9">
        <v>0</v>
      </c>
      <c r="K56" s="270">
        <v>0</v>
      </c>
      <c r="L56" s="56">
        <v>0</v>
      </c>
      <c r="M56" s="9">
        <v>0</v>
      </c>
      <c r="N56" s="9">
        <v>0</v>
      </c>
      <c r="O56" s="9">
        <v>0</v>
      </c>
      <c r="P56" s="270">
        <v>0</v>
      </c>
      <c r="Q56" s="56">
        <v>0</v>
      </c>
      <c r="R56" s="269">
        <v>0</v>
      </c>
      <c r="S56" s="9">
        <v>0</v>
      </c>
    </row>
    <row r="57" spans="3:19" x14ac:dyDescent="0.25">
      <c r="C57" s="1" t="s">
        <v>68</v>
      </c>
      <c r="D57" s="57">
        <v>0</v>
      </c>
      <c r="E57" s="57">
        <v>0</v>
      </c>
      <c r="F57" s="57">
        <v>0</v>
      </c>
      <c r="G57" s="57">
        <v>0</v>
      </c>
      <c r="H57" s="9">
        <v>20897</v>
      </c>
      <c r="I57" s="9">
        <v>0</v>
      </c>
      <c r="J57" s="9">
        <v>0</v>
      </c>
      <c r="K57" s="270">
        <v>0</v>
      </c>
      <c r="L57" s="56">
        <v>0</v>
      </c>
      <c r="M57" s="9">
        <v>0</v>
      </c>
      <c r="N57" s="9">
        <v>0</v>
      </c>
      <c r="O57" s="9">
        <v>273176</v>
      </c>
      <c r="P57" s="270">
        <v>2420</v>
      </c>
      <c r="Q57" s="56">
        <v>22214</v>
      </c>
      <c r="R57" s="269">
        <v>85.619810000000001</v>
      </c>
      <c r="S57" s="9">
        <v>108.08948140000001</v>
      </c>
    </row>
    <row r="58" spans="3:19" x14ac:dyDescent="0.25">
      <c r="C58" s="1" t="s">
        <v>69</v>
      </c>
      <c r="D58" s="57">
        <v>1</v>
      </c>
      <c r="E58" s="57">
        <v>65</v>
      </c>
      <c r="F58" s="57">
        <v>343846</v>
      </c>
      <c r="G58" s="57">
        <v>0</v>
      </c>
      <c r="H58" s="9">
        <v>0</v>
      </c>
      <c r="I58" s="9">
        <v>0</v>
      </c>
      <c r="J58" s="9">
        <v>0</v>
      </c>
      <c r="K58" s="270">
        <v>0</v>
      </c>
      <c r="L58" s="56">
        <v>0</v>
      </c>
      <c r="M58" s="9">
        <v>0</v>
      </c>
      <c r="N58" s="9">
        <v>0</v>
      </c>
      <c r="O58" s="9">
        <v>69680593</v>
      </c>
      <c r="P58" s="270">
        <v>2378282</v>
      </c>
      <c r="Q58" s="56">
        <v>2932795</v>
      </c>
      <c r="R58" s="269">
        <v>85313.016870000007</v>
      </c>
      <c r="S58" s="9">
        <v>33338.483070000002</v>
      </c>
    </row>
    <row r="59" spans="3:19" ht="13" x14ac:dyDescent="0.3">
      <c r="C59" s="2" t="s">
        <v>21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273"/>
    </row>
    <row r="60" spans="3:19" x14ac:dyDescent="0.25">
      <c r="C60" s="91" t="s">
        <v>22</v>
      </c>
      <c r="D60" s="57">
        <v>396</v>
      </c>
      <c r="E60" s="57">
        <v>3</v>
      </c>
      <c r="F60" s="57">
        <v>0</v>
      </c>
      <c r="G60" s="57">
        <v>0</v>
      </c>
      <c r="H60" s="9">
        <v>295</v>
      </c>
      <c r="I60" s="9">
        <v>0</v>
      </c>
      <c r="J60" s="9">
        <v>103924</v>
      </c>
      <c r="K60" s="270">
        <v>3491</v>
      </c>
      <c r="L60" s="56">
        <v>288569</v>
      </c>
      <c r="M60" s="9">
        <v>205.24251000000001</v>
      </c>
      <c r="N60" s="9">
        <v>17640.502919999999</v>
      </c>
      <c r="O60" s="9">
        <v>1787644</v>
      </c>
      <c r="P60" s="270">
        <v>746702</v>
      </c>
      <c r="Q60" s="56">
        <v>382906</v>
      </c>
      <c r="R60" s="269">
        <v>49386.292600000001</v>
      </c>
      <c r="S60" s="9">
        <v>10293.295665799998</v>
      </c>
    </row>
    <row r="61" spans="3:19" x14ac:dyDescent="0.25">
      <c r="C61" s="91" t="s">
        <v>70</v>
      </c>
      <c r="D61" s="57">
        <v>159</v>
      </c>
      <c r="E61" s="57">
        <v>2</v>
      </c>
      <c r="F61" s="57">
        <v>0</v>
      </c>
      <c r="G61" s="57">
        <v>0</v>
      </c>
      <c r="H61" s="9">
        <v>0</v>
      </c>
      <c r="I61" s="9">
        <v>0</v>
      </c>
      <c r="J61" s="9">
        <v>0</v>
      </c>
      <c r="K61" s="270">
        <v>0</v>
      </c>
      <c r="L61" s="56">
        <v>0</v>
      </c>
      <c r="M61" s="9">
        <v>0</v>
      </c>
      <c r="N61" s="9">
        <v>0</v>
      </c>
      <c r="O61" s="9">
        <v>176329</v>
      </c>
      <c r="P61" s="270">
        <v>126688</v>
      </c>
      <c r="Q61" s="56">
        <v>69079</v>
      </c>
      <c r="R61" s="269">
        <v>6750.0134200000002</v>
      </c>
      <c r="S61" s="9">
        <v>1563.6051196999999</v>
      </c>
    </row>
    <row r="62" spans="3:19" x14ac:dyDescent="0.25">
      <c r="C62" s="1" t="s">
        <v>47</v>
      </c>
      <c r="D62" s="57">
        <v>334</v>
      </c>
      <c r="E62" s="57">
        <v>2</v>
      </c>
      <c r="F62" s="57">
        <v>10428</v>
      </c>
      <c r="G62" s="57">
        <v>0</v>
      </c>
      <c r="H62" s="9">
        <v>295</v>
      </c>
      <c r="I62" s="9">
        <v>17716</v>
      </c>
      <c r="J62" s="9">
        <v>0</v>
      </c>
      <c r="K62" s="270">
        <v>0</v>
      </c>
      <c r="L62" s="56">
        <v>0</v>
      </c>
      <c r="M62" s="9">
        <v>0</v>
      </c>
      <c r="N62" s="9">
        <v>0</v>
      </c>
      <c r="O62" s="9">
        <v>2779959</v>
      </c>
      <c r="P62" s="270">
        <v>829048</v>
      </c>
      <c r="Q62" s="56">
        <v>377663</v>
      </c>
      <c r="R62" s="269">
        <v>29418.9468567</v>
      </c>
      <c r="S62" s="9">
        <v>7006.8706619000004</v>
      </c>
    </row>
    <row r="63" spans="3:19" x14ac:dyDescent="0.25">
      <c r="C63" s="1" t="s">
        <v>44</v>
      </c>
      <c r="D63" s="57">
        <v>371</v>
      </c>
      <c r="E63" s="57">
        <v>2</v>
      </c>
      <c r="F63" s="57">
        <v>0</v>
      </c>
      <c r="G63" s="57">
        <v>0</v>
      </c>
      <c r="H63" s="9">
        <v>429</v>
      </c>
      <c r="I63" s="9">
        <v>0</v>
      </c>
      <c r="J63" s="9">
        <v>0</v>
      </c>
      <c r="K63" s="270">
        <v>0</v>
      </c>
      <c r="L63" s="56">
        <v>0</v>
      </c>
      <c r="M63" s="9">
        <v>0</v>
      </c>
      <c r="N63" s="9">
        <v>0</v>
      </c>
      <c r="O63" s="9">
        <v>4251937</v>
      </c>
      <c r="P63" s="270">
        <v>1241523</v>
      </c>
      <c r="Q63" s="56">
        <v>326844</v>
      </c>
      <c r="R63" s="269">
        <v>62855.414470000003</v>
      </c>
      <c r="S63" s="9">
        <v>3822.3174908000005</v>
      </c>
    </row>
    <row r="64" spans="3:19" x14ac:dyDescent="0.25">
      <c r="C64" s="1" t="s">
        <v>48</v>
      </c>
      <c r="D64" s="57">
        <v>116</v>
      </c>
      <c r="E64" s="57">
        <v>0</v>
      </c>
      <c r="F64" s="57">
        <v>0</v>
      </c>
      <c r="G64" s="57">
        <v>0</v>
      </c>
      <c r="H64" s="9">
        <v>0</v>
      </c>
      <c r="I64" s="9">
        <v>0</v>
      </c>
      <c r="J64" s="9">
        <v>0</v>
      </c>
      <c r="K64" s="270">
        <v>0</v>
      </c>
      <c r="L64" s="56">
        <v>0</v>
      </c>
      <c r="M64" s="9">
        <v>0</v>
      </c>
      <c r="N64" s="9">
        <v>0</v>
      </c>
      <c r="O64" s="9">
        <v>3032073</v>
      </c>
      <c r="P64" s="270">
        <v>818912</v>
      </c>
      <c r="Q64" s="56">
        <v>74666</v>
      </c>
      <c r="R64" s="269">
        <v>40311.525071199998</v>
      </c>
      <c r="S64" s="9">
        <v>845.51683420000006</v>
      </c>
    </row>
    <row r="65" spans="2:19" x14ac:dyDescent="0.25">
      <c r="C65" s="1" t="s">
        <v>71</v>
      </c>
      <c r="D65" s="57">
        <v>67</v>
      </c>
      <c r="E65" s="57">
        <v>2</v>
      </c>
      <c r="F65" s="57">
        <v>0</v>
      </c>
      <c r="G65" s="57">
        <v>0</v>
      </c>
      <c r="H65" s="9">
        <v>164</v>
      </c>
      <c r="I65" s="9">
        <v>0</v>
      </c>
      <c r="J65" s="9">
        <v>0</v>
      </c>
      <c r="K65" s="270">
        <v>0</v>
      </c>
      <c r="L65" s="56">
        <v>0</v>
      </c>
      <c r="M65" s="9">
        <v>0</v>
      </c>
      <c r="N65" s="9">
        <v>0</v>
      </c>
      <c r="O65" s="9">
        <v>2242797</v>
      </c>
      <c r="P65" s="270">
        <v>245319</v>
      </c>
      <c r="Q65" s="56">
        <v>80397</v>
      </c>
      <c r="R65" s="269">
        <v>11356.324500000001</v>
      </c>
      <c r="S65" s="9">
        <v>1109.3778009999999</v>
      </c>
    </row>
    <row r="66" spans="2:19" x14ac:dyDescent="0.25">
      <c r="C66" s="1" t="s">
        <v>72</v>
      </c>
      <c r="D66" s="57">
        <v>8</v>
      </c>
      <c r="E66" s="57">
        <v>1</v>
      </c>
      <c r="F66" s="57">
        <v>0</v>
      </c>
      <c r="G66" s="57">
        <v>0</v>
      </c>
      <c r="H66" s="9">
        <v>0</v>
      </c>
      <c r="I66" s="9">
        <v>0</v>
      </c>
      <c r="J66" s="9">
        <v>0</v>
      </c>
      <c r="K66" s="270">
        <v>0</v>
      </c>
      <c r="L66" s="56">
        <v>0</v>
      </c>
      <c r="M66" s="9">
        <v>0</v>
      </c>
      <c r="N66" s="9">
        <v>0</v>
      </c>
      <c r="O66" s="9">
        <v>297360</v>
      </c>
      <c r="P66" s="270">
        <v>48170</v>
      </c>
      <c r="Q66" s="56">
        <v>19835</v>
      </c>
      <c r="R66" s="269">
        <v>1919.0626299999999</v>
      </c>
      <c r="S66" s="9">
        <v>255.37691340000001</v>
      </c>
    </row>
    <row r="67" spans="2:19" x14ac:dyDescent="0.25">
      <c r="C67" s="1" t="s">
        <v>46</v>
      </c>
      <c r="D67" s="57">
        <v>0</v>
      </c>
      <c r="E67" s="57">
        <v>0</v>
      </c>
      <c r="F67" s="57">
        <v>0</v>
      </c>
      <c r="G67" s="57">
        <v>0</v>
      </c>
      <c r="H67" s="9">
        <v>0</v>
      </c>
      <c r="I67" s="9">
        <v>0</v>
      </c>
      <c r="J67" s="9">
        <v>0</v>
      </c>
      <c r="K67" s="270">
        <v>0</v>
      </c>
      <c r="L67" s="56">
        <v>0</v>
      </c>
      <c r="M67" s="9">
        <v>0</v>
      </c>
      <c r="N67" s="9">
        <v>0</v>
      </c>
      <c r="O67" s="9">
        <v>378017</v>
      </c>
      <c r="P67" s="270">
        <v>92007</v>
      </c>
      <c r="Q67" s="56">
        <v>36153</v>
      </c>
      <c r="R67" s="269">
        <v>4116.9853199999998</v>
      </c>
      <c r="S67" s="9">
        <v>416.12824879999994</v>
      </c>
    </row>
    <row r="68" spans="2:19" x14ac:dyDescent="0.25">
      <c r="C68" s="1" t="s">
        <v>74</v>
      </c>
      <c r="D68" s="57">
        <v>488</v>
      </c>
      <c r="E68" s="57">
        <v>3</v>
      </c>
      <c r="F68" s="57">
        <v>0</v>
      </c>
      <c r="G68" s="57">
        <v>0</v>
      </c>
      <c r="H68" s="9">
        <v>0</v>
      </c>
      <c r="I68" s="9">
        <v>0</v>
      </c>
      <c r="J68" s="9">
        <v>0</v>
      </c>
      <c r="K68" s="270">
        <v>0</v>
      </c>
      <c r="L68" s="56">
        <v>0</v>
      </c>
      <c r="M68" s="9">
        <v>0</v>
      </c>
      <c r="N68" s="9">
        <v>0</v>
      </c>
      <c r="O68" s="9">
        <v>6860938</v>
      </c>
      <c r="P68" s="270">
        <v>3449451</v>
      </c>
      <c r="Q68" s="56">
        <v>530191</v>
      </c>
      <c r="R68" s="269">
        <v>156360.46199700001</v>
      </c>
      <c r="S68" s="9">
        <v>7844.2324467000008</v>
      </c>
    </row>
    <row r="69" spans="2:19" x14ac:dyDescent="0.25">
      <c r="C69" s="66" t="s">
        <v>36</v>
      </c>
      <c r="D69" s="57">
        <v>198</v>
      </c>
      <c r="E69" s="57">
        <v>26</v>
      </c>
      <c r="F69" s="57">
        <v>0</v>
      </c>
      <c r="G69" s="57">
        <v>0</v>
      </c>
      <c r="H69" s="9">
        <v>200</v>
      </c>
      <c r="I69" s="9">
        <v>0</v>
      </c>
      <c r="J69" s="9">
        <v>0</v>
      </c>
      <c r="K69" s="270">
        <v>0</v>
      </c>
      <c r="L69" s="56">
        <v>0</v>
      </c>
      <c r="M69" s="9">
        <v>0</v>
      </c>
      <c r="N69" s="9">
        <v>0</v>
      </c>
      <c r="O69" s="9">
        <v>1125309</v>
      </c>
      <c r="P69" s="270">
        <v>313549</v>
      </c>
      <c r="Q69" s="56">
        <v>53546</v>
      </c>
      <c r="R69" s="269">
        <v>10932.246590999999</v>
      </c>
      <c r="S69" s="9">
        <v>746.61758510000175</v>
      </c>
    </row>
    <row r="70" spans="2:19" ht="13" x14ac:dyDescent="0.3">
      <c r="C70" s="355" t="s">
        <v>76</v>
      </c>
      <c r="D70" s="11">
        <f t="shared" ref="D70:S70" si="0">SUM(D9:D69)</f>
        <v>116001</v>
      </c>
      <c r="E70" s="11">
        <f t="shared" si="0"/>
        <v>97036</v>
      </c>
      <c r="F70" s="11">
        <f t="shared" si="0"/>
        <v>5498311</v>
      </c>
      <c r="G70" s="11">
        <f t="shared" si="0"/>
        <v>0</v>
      </c>
      <c r="H70" s="11">
        <f t="shared" si="0"/>
        <v>726949</v>
      </c>
      <c r="I70" s="11">
        <f t="shared" si="0"/>
        <v>4647262</v>
      </c>
      <c r="J70" s="11">
        <f t="shared" si="0"/>
        <v>68948699</v>
      </c>
      <c r="K70" s="11">
        <f t="shared" si="0"/>
        <v>590456</v>
      </c>
      <c r="L70" s="11">
        <f t="shared" si="0"/>
        <v>211258456</v>
      </c>
      <c r="M70" s="11">
        <f t="shared" si="0"/>
        <v>29523.033202649996</v>
      </c>
      <c r="N70" s="11">
        <f t="shared" si="0"/>
        <v>9390721.2597508989</v>
      </c>
      <c r="O70" s="11">
        <f t="shared" si="0"/>
        <v>937741694</v>
      </c>
      <c r="P70" s="11">
        <f t="shared" si="0"/>
        <v>589655460</v>
      </c>
      <c r="Q70" s="11">
        <f t="shared" si="0"/>
        <v>349550742</v>
      </c>
      <c r="R70" s="11">
        <f t="shared" si="0"/>
        <v>27967659.217214901</v>
      </c>
      <c r="S70" s="11">
        <f t="shared" si="0"/>
        <v>6594855.5648280047</v>
      </c>
    </row>
    <row r="71" spans="2:19" ht="13" x14ac:dyDescent="0.25">
      <c r="C71" s="356"/>
      <c r="D71" s="357"/>
      <c r="E71" s="357"/>
      <c r="F71" s="357"/>
      <c r="G71" s="357"/>
      <c r="H71" s="357"/>
      <c r="I71" s="357"/>
      <c r="J71" s="357"/>
      <c r="K71" s="357"/>
      <c r="L71" s="357"/>
      <c r="M71" s="357"/>
      <c r="N71" s="357"/>
      <c r="O71" s="357"/>
      <c r="P71" s="357"/>
      <c r="Q71" s="357"/>
      <c r="R71" s="357"/>
      <c r="S71" s="358"/>
    </row>
    <row r="72" spans="2:19" x14ac:dyDescent="0.25">
      <c r="B72" s="38">
        <v>1</v>
      </c>
      <c r="C72" s="396" t="s">
        <v>195</v>
      </c>
      <c r="D72" s="396"/>
      <c r="E72" s="396"/>
      <c r="F72" s="396"/>
      <c r="G72" s="396"/>
      <c r="H72" s="396"/>
      <c r="I72" s="396"/>
      <c r="J72" s="396"/>
      <c r="K72" s="396"/>
      <c r="L72" s="396"/>
      <c r="M72" s="396"/>
      <c r="N72" s="396"/>
      <c r="O72" s="396"/>
      <c r="P72" s="396"/>
      <c r="Q72" s="396"/>
      <c r="R72" s="396"/>
      <c r="S72" s="396"/>
    </row>
    <row r="73" spans="2:19" x14ac:dyDescent="0.25">
      <c r="B73" s="38">
        <v>2</v>
      </c>
      <c r="C73" s="396" t="s">
        <v>196</v>
      </c>
      <c r="D73" s="396"/>
      <c r="E73" s="396"/>
      <c r="F73" s="396"/>
      <c r="G73" s="396"/>
      <c r="H73" s="396"/>
      <c r="I73" s="396"/>
      <c r="J73" s="396"/>
      <c r="K73" s="396"/>
      <c r="L73" s="396"/>
      <c r="M73" s="396"/>
      <c r="N73" s="396"/>
      <c r="O73" s="396"/>
      <c r="P73" s="396"/>
      <c r="Q73" s="396"/>
      <c r="R73" s="396"/>
      <c r="S73" s="396"/>
    </row>
    <row r="74" spans="2:19" x14ac:dyDescent="0.25">
      <c r="B74" s="38">
        <v>3</v>
      </c>
      <c r="C74" s="396" t="s">
        <v>197</v>
      </c>
      <c r="D74" s="396"/>
      <c r="E74" s="396"/>
      <c r="F74" s="396"/>
      <c r="G74" s="396"/>
      <c r="H74" s="396"/>
      <c r="I74" s="396"/>
      <c r="J74" s="396"/>
      <c r="K74" s="396"/>
      <c r="L74" s="396"/>
      <c r="M74" s="396"/>
      <c r="N74" s="396"/>
      <c r="O74" s="396"/>
      <c r="P74" s="396"/>
      <c r="Q74" s="396"/>
      <c r="R74" s="396"/>
      <c r="S74" s="396"/>
    </row>
    <row r="75" spans="2:19" x14ac:dyDescent="0.25">
      <c r="B75" s="38">
        <v>4</v>
      </c>
      <c r="C75" s="396" t="s">
        <v>198</v>
      </c>
      <c r="D75" s="396"/>
      <c r="E75" s="396"/>
      <c r="F75" s="396"/>
      <c r="G75" s="396"/>
      <c r="H75" s="396"/>
      <c r="I75" s="396"/>
      <c r="J75" s="396"/>
      <c r="K75" s="396"/>
      <c r="L75" s="396"/>
      <c r="M75" s="396"/>
      <c r="N75" s="396"/>
      <c r="O75" s="396"/>
      <c r="P75" s="396"/>
      <c r="Q75" s="396"/>
      <c r="R75" s="396"/>
      <c r="S75" s="396"/>
    </row>
    <row r="76" spans="2:19" x14ac:dyDescent="0.25">
      <c r="B76" s="38">
        <v>5</v>
      </c>
      <c r="C76" s="396" t="s">
        <v>199</v>
      </c>
      <c r="D76" s="396"/>
      <c r="E76" s="396"/>
      <c r="F76" s="396"/>
      <c r="G76" s="396"/>
      <c r="H76" s="396"/>
      <c r="I76" s="396"/>
      <c r="J76" s="396"/>
      <c r="K76" s="396"/>
      <c r="L76" s="396"/>
      <c r="M76" s="396"/>
      <c r="N76" s="396"/>
      <c r="O76" s="396"/>
      <c r="P76" s="396"/>
      <c r="Q76" s="396"/>
      <c r="R76" s="396"/>
      <c r="S76" s="396"/>
    </row>
    <row r="77" spans="2:19" x14ac:dyDescent="0.25">
      <c r="B77" s="38">
        <v>6</v>
      </c>
      <c r="C77" s="396" t="s">
        <v>200</v>
      </c>
      <c r="D77" s="396"/>
      <c r="E77" s="396"/>
      <c r="F77" s="396"/>
      <c r="G77" s="396"/>
      <c r="H77" s="396"/>
      <c r="I77" s="396"/>
      <c r="J77" s="396"/>
      <c r="K77" s="396"/>
      <c r="L77" s="396"/>
      <c r="M77" s="396"/>
      <c r="N77" s="396"/>
      <c r="O77" s="396"/>
      <c r="P77" s="396"/>
      <c r="Q77" s="396"/>
      <c r="R77" s="396"/>
      <c r="S77" s="396"/>
    </row>
    <row r="78" spans="2:19" ht="15" customHeight="1" x14ac:dyDescent="0.25">
      <c r="B78" s="38">
        <v>7</v>
      </c>
      <c r="C78" s="396" t="s">
        <v>201</v>
      </c>
      <c r="D78" s="396"/>
      <c r="E78" s="396"/>
      <c r="F78" s="396"/>
      <c r="G78" s="396"/>
      <c r="H78" s="396"/>
      <c r="I78" s="396"/>
      <c r="J78" s="396"/>
      <c r="K78" s="396"/>
      <c r="L78" s="396"/>
      <c r="M78" s="396"/>
      <c r="N78" s="396"/>
      <c r="O78" s="396"/>
      <c r="P78" s="396"/>
      <c r="Q78" s="396"/>
      <c r="R78" s="396"/>
      <c r="S78" s="396"/>
    </row>
    <row r="79" spans="2:19" ht="15" customHeight="1" x14ac:dyDescent="0.25">
      <c r="B79" s="38">
        <v>8</v>
      </c>
      <c r="C79" s="396" t="s">
        <v>202</v>
      </c>
      <c r="D79" s="396"/>
      <c r="E79" s="396"/>
      <c r="F79" s="396"/>
      <c r="G79" s="396"/>
      <c r="H79" s="396"/>
      <c r="I79" s="396"/>
      <c r="J79" s="396"/>
      <c r="K79" s="396"/>
      <c r="L79" s="396"/>
      <c r="M79" s="396"/>
      <c r="N79" s="396"/>
      <c r="O79" s="396"/>
      <c r="P79" s="396"/>
      <c r="Q79" s="396"/>
      <c r="R79" s="396"/>
      <c r="S79" s="396"/>
    </row>
    <row r="80" spans="2:19" ht="15" customHeight="1" x14ac:dyDescent="0.25">
      <c r="B80" s="38">
        <v>9</v>
      </c>
      <c r="C80" s="396" t="s">
        <v>203</v>
      </c>
      <c r="D80" s="396"/>
      <c r="E80" s="396"/>
      <c r="F80" s="396"/>
      <c r="G80" s="396"/>
      <c r="H80" s="396"/>
      <c r="I80" s="396"/>
      <c r="J80" s="396"/>
      <c r="K80" s="396"/>
      <c r="L80" s="396"/>
      <c r="M80" s="396"/>
      <c r="N80" s="396"/>
      <c r="O80" s="396"/>
      <c r="P80" s="396"/>
      <c r="Q80" s="396"/>
      <c r="R80" s="396"/>
      <c r="S80" s="396"/>
    </row>
    <row r="81" spans="2:19" ht="15" customHeight="1" x14ac:dyDescent="0.25">
      <c r="B81" s="38">
        <v>10</v>
      </c>
      <c r="C81" s="396" t="s">
        <v>204</v>
      </c>
      <c r="D81" s="396"/>
      <c r="E81" s="396"/>
      <c r="F81" s="396"/>
      <c r="G81" s="396"/>
      <c r="H81" s="396"/>
      <c r="I81" s="396"/>
      <c r="J81" s="396"/>
      <c r="K81" s="396"/>
      <c r="L81" s="396"/>
      <c r="M81" s="396"/>
      <c r="N81" s="396"/>
      <c r="O81" s="396"/>
      <c r="P81" s="396"/>
      <c r="Q81" s="396"/>
      <c r="R81" s="396"/>
      <c r="S81" s="396"/>
    </row>
    <row r="82" spans="2:19" ht="15" customHeight="1" x14ac:dyDescent="0.25">
      <c r="B82" s="38">
        <v>11</v>
      </c>
      <c r="C82" s="396" t="s">
        <v>205</v>
      </c>
      <c r="D82" s="396"/>
      <c r="E82" s="396"/>
      <c r="F82" s="396"/>
      <c r="G82" s="396"/>
      <c r="H82" s="396"/>
      <c r="I82" s="396"/>
      <c r="J82" s="396"/>
      <c r="K82" s="396"/>
      <c r="L82" s="396"/>
      <c r="M82" s="396"/>
      <c r="N82" s="396"/>
      <c r="O82" s="396"/>
      <c r="P82" s="396"/>
      <c r="Q82" s="396"/>
      <c r="R82" s="396"/>
      <c r="S82" s="396"/>
    </row>
    <row r="83" spans="2:19" ht="15" customHeight="1" x14ac:dyDescent="0.25">
      <c r="B83" s="38">
        <v>12</v>
      </c>
      <c r="C83" s="396" t="s">
        <v>206</v>
      </c>
      <c r="D83" s="396"/>
      <c r="E83" s="396"/>
      <c r="F83" s="396"/>
      <c r="G83" s="396"/>
      <c r="H83" s="396"/>
      <c r="I83" s="396"/>
      <c r="J83" s="396"/>
      <c r="K83" s="396"/>
      <c r="L83" s="396"/>
      <c r="M83" s="396"/>
      <c r="N83" s="396"/>
      <c r="O83" s="396"/>
      <c r="P83" s="396"/>
      <c r="Q83" s="396"/>
      <c r="R83" s="396"/>
      <c r="S83" s="396"/>
    </row>
    <row r="84" spans="2:19" ht="15" customHeight="1" x14ac:dyDescent="0.25">
      <c r="B84" s="38">
        <v>13</v>
      </c>
      <c r="C84" s="396" t="s">
        <v>207</v>
      </c>
      <c r="D84" s="396"/>
      <c r="E84" s="396"/>
      <c r="F84" s="396"/>
      <c r="G84" s="396"/>
      <c r="H84" s="396"/>
      <c r="I84" s="396"/>
      <c r="J84" s="396"/>
      <c r="K84" s="396"/>
      <c r="L84" s="396"/>
      <c r="M84" s="396"/>
      <c r="N84" s="396"/>
      <c r="O84" s="396"/>
      <c r="P84" s="396"/>
      <c r="Q84" s="396"/>
      <c r="R84" s="396"/>
      <c r="S84" s="396"/>
    </row>
    <row r="85" spans="2:19" ht="15" customHeight="1" x14ac:dyDescent="0.25">
      <c r="B85" s="38">
        <v>14</v>
      </c>
      <c r="C85" s="396" t="s">
        <v>208</v>
      </c>
      <c r="D85" s="396"/>
      <c r="E85" s="396"/>
      <c r="F85" s="396"/>
      <c r="G85" s="396"/>
      <c r="H85" s="396"/>
      <c r="I85" s="396"/>
      <c r="J85" s="396"/>
      <c r="K85" s="396"/>
      <c r="L85" s="396"/>
      <c r="M85" s="396"/>
      <c r="N85" s="396"/>
      <c r="O85" s="396"/>
      <c r="P85" s="396"/>
      <c r="Q85" s="396"/>
      <c r="R85" s="396"/>
      <c r="S85" s="396"/>
    </row>
    <row r="86" spans="2:19" ht="15" customHeight="1" x14ac:dyDescent="0.25">
      <c r="B86" s="38">
        <v>15</v>
      </c>
      <c r="C86" s="396" t="s">
        <v>209</v>
      </c>
      <c r="D86" s="396"/>
      <c r="E86" s="396"/>
      <c r="F86" s="396"/>
      <c r="G86" s="396"/>
      <c r="H86" s="396"/>
      <c r="I86" s="396"/>
      <c r="J86" s="396"/>
      <c r="K86" s="396"/>
      <c r="L86" s="396"/>
      <c r="M86" s="396"/>
      <c r="N86" s="396"/>
      <c r="O86" s="396"/>
      <c r="P86" s="396"/>
      <c r="Q86" s="396"/>
      <c r="R86" s="396"/>
      <c r="S86" s="396"/>
    </row>
    <row r="87" spans="2:19" ht="15" customHeight="1" x14ac:dyDescent="0.25">
      <c r="B87" s="38">
        <v>16</v>
      </c>
      <c r="C87" s="396" t="s">
        <v>210</v>
      </c>
      <c r="D87" s="396"/>
      <c r="E87" s="396"/>
      <c r="F87" s="396"/>
      <c r="G87" s="396"/>
      <c r="H87" s="396"/>
      <c r="I87" s="396"/>
      <c r="J87" s="396"/>
      <c r="K87" s="396"/>
      <c r="L87" s="396"/>
      <c r="M87" s="396"/>
      <c r="N87" s="396"/>
      <c r="O87" s="396"/>
      <c r="P87" s="396"/>
      <c r="Q87" s="396"/>
      <c r="R87" s="396"/>
      <c r="S87" s="396"/>
    </row>
  </sheetData>
  <mergeCells count="36">
    <mergeCell ref="C2:S2"/>
    <mergeCell ref="C3:C6"/>
    <mergeCell ref="D3:E3"/>
    <mergeCell ref="F3:G3"/>
    <mergeCell ref="H3:H5"/>
    <mergeCell ref="I3:I5"/>
    <mergeCell ref="J3:N3"/>
    <mergeCell ref="O3:S3"/>
    <mergeCell ref="D4:D5"/>
    <mergeCell ref="E4:E5"/>
    <mergeCell ref="F4:F5"/>
    <mergeCell ref="G4:G5"/>
    <mergeCell ref="R4:S4"/>
    <mergeCell ref="D7:S7"/>
    <mergeCell ref="D8:S8"/>
    <mergeCell ref="C72:S72"/>
    <mergeCell ref="C77:S77"/>
    <mergeCell ref="J4:J5"/>
    <mergeCell ref="K4:L4"/>
    <mergeCell ref="M4:N4"/>
    <mergeCell ref="O4:O5"/>
    <mergeCell ref="P4:Q4"/>
    <mergeCell ref="C74:S74"/>
    <mergeCell ref="C75:S75"/>
    <mergeCell ref="C76:S76"/>
    <mergeCell ref="C73:S73"/>
    <mergeCell ref="C78:S78"/>
    <mergeCell ref="C86:S86"/>
    <mergeCell ref="C87:S87"/>
    <mergeCell ref="C80:S80"/>
    <mergeCell ref="C81:S81"/>
    <mergeCell ref="C82:S82"/>
    <mergeCell ref="C83:S83"/>
    <mergeCell ref="C84:S84"/>
    <mergeCell ref="C85:S85"/>
    <mergeCell ref="C79:S79"/>
  </mergeCells>
  <conditionalFormatting sqref="C24">
    <cfRule type="duplicateValues" dxfId="15" priority="14"/>
  </conditionalFormatting>
  <conditionalFormatting sqref="C25">
    <cfRule type="duplicateValues" dxfId="14" priority="13"/>
  </conditionalFormatting>
  <conditionalFormatting sqref="C31">
    <cfRule type="duplicateValues" dxfId="13" priority="16"/>
  </conditionalFormatting>
  <conditionalFormatting sqref="C32">
    <cfRule type="duplicateValues" dxfId="12" priority="15"/>
  </conditionalFormatting>
  <conditionalFormatting sqref="C34">
    <cfRule type="duplicateValues" dxfId="11" priority="12"/>
  </conditionalFormatting>
  <conditionalFormatting sqref="C38">
    <cfRule type="duplicateValues" dxfId="10" priority="11"/>
  </conditionalFormatting>
  <conditionalFormatting sqref="C43">
    <cfRule type="duplicateValues" dxfId="9" priority="9"/>
    <cfRule type="duplicateValues" dxfId="8" priority="10"/>
  </conditionalFormatting>
  <conditionalFormatting sqref="C47">
    <cfRule type="duplicateValues" dxfId="7" priority="8"/>
  </conditionalFormatting>
  <conditionalFormatting sqref="C49">
    <cfRule type="duplicateValues" dxfId="6" priority="7"/>
  </conditionalFormatting>
  <conditionalFormatting sqref="C50">
    <cfRule type="duplicateValues" dxfId="5" priority="5"/>
    <cfRule type="duplicateValues" dxfId="4" priority="6"/>
  </conditionalFormatting>
  <conditionalFormatting sqref="C60">
    <cfRule type="duplicateValues" dxfId="3" priority="3"/>
  </conditionalFormatting>
  <conditionalFormatting sqref="C61">
    <cfRule type="duplicateValues" dxfId="2" priority="2"/>
  </conditionalFormatting>
  <conditionalFormatting sqref="C62:C63">
    <cfRule type="duplicateValues" dxfId="1" priority="4"/>
  </conditionalFormatting>
  <conditionalFormatting sqref="C65:C69">
    <cfRule type="duplicateValues" dxfId="0" priority="1"/>
  </conditionalFormatting>
  <pageMargins left="0.11811023622047245" right="7.874015748031496E-2" top="0.15748031496062992" bottom="0.11811023622047245" header="7.874015748031496E-2" footer="7.874015748031496E-2"/>
  <pageSetup scale="7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9328-3C46-4530-BE81-3321F92D8BB9}">
  <dimension ref="B1:S88"/>
  <sheetViews>
    <sheetView workbookViewId="0">
      <pane xSplit="3" ySplit="8" topLeftCell="I13" activePane="bottomRight" state="frozen"/>
      <selection pane="topRight" activeCell="A73" sqref="A73"/>
      <selection pane="bottomLeft" activeCell="A73" sqref="A73"/>
      <selection pane="bottomRight" activeCell="Q9" sqref="Q9"/>
    </sheetView>
  </sheetViews>
  <sheetFormatPr defaultColWidth="9.1796875" defaultRowHeight="12.5" x14ac:dyDescent="0.25"/>
  <cols>
    <col min="1" max="1" width="3.453125" style="13" customWidth="1"/>
    <col min="2" max="2" width="6.453125" style="13" customWidth="1"/>
    <col min="3" max="3" width="44.81640625" style="13" customWidth="1"/>
    <col min="4" max="4" width="7.81640625" style="13" bestFit="1" customWidth="1"/>
    <col min="5" max="5" width="7.453125" style="13" bestFit="1" customWidth="1"/>
    <col min="6" max="6" width="9" style="13" bestFit="1" customWidth="1"/>
    <col min="7" max="7" width="5.453125" style="13" customWidth="1"/>
    <col min="8" max="8" width="7.81640625" style="13" customWidth="1"/>
    <col min="9" max="9" width="8" style="13" customWidth="1"/>
    <col min="10" max="10" width="12.1796875" style="13" customWidth="1"/>
    <col min="11" max="11" width="7" style="13" bestFit="1" customWidth="1"/>
    <col min="12" max="12" width="10" style="13" bestFit="1" customWidth="1"/>
    <col min="13" max="13" width="6" style="13" bestFit="1" customWidth="1"/>
    <col min="14" max="14" width="8" style="13" bestFit="1" customWidth="1"/>
    <col min="15" max="15" width="11.81640625" style="13" customWidth="1"/>
    <col min="16" max="17" width="10" style="13" bestFit="1" customWidth="1"/>
    <col min="18" max="18" width="9" style="13" bestFit="1" customWidth="1"/>
    <col min="19" max="19" width="8" style="13" bestFit="1" customWidth="1"/>
    <col min="20" max="16384" width="9.1796875" style="13"/>
  </cols>
  <sheetData>
    <row r="1" spans="2:19" x14ac:dyDescent="0.25">
      <c r="B1" s="43"/>
    </row>
    <row r="2" spans="2:19" ht="13" x14ac:dyDescent="0.25">
      <c r="B2" s="43"/>
      <c r="C2" s="417" t="s">
        <v>211</v>
      </c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</row>
    <row r="3" spans="2:19" ht="13" x14ac:dyDescent="0.25">
      <c r="B3" s="43"/>
      <c r="C3" s="418" t="s">
        <v>145</v>
      </c>
      <c r="D3" s="412" t="s">
        <v>146</v>
      </c>
      <c r="E3" s="416"/>
      <c r="F3" s="412" t="s">
        <v>175</v>
      </c>
      <c r="G3" s="412"/>
      <c r="H3" s="412" t="s">
        <v>176</v>
      </c>
      <c r="I3" s="412" t="s">
        <v>177</v>
      </c>
      <c r="J3" s="418" t="s">
        <v>147</v>
      </c>
      <c r="K3" s="413"/>
      <c r="L3" s="413"/>
      <c r="M3" s="413"/>
      <c r="N3" s="413"/>
      <c r="O3" s="418" t="s">
        <v>148</v>
      </c>
      <c r="P3" s="413"/>
      <c r="Q3" s="413"/>
      <c r="R3" s="413"/>
      <c r="S3" s="413"/>
    </row>
    <row r="4" spans="2:19" ht="58.5" customHeight="1" x14ac:dyDescent="0.25">
      <c r="B4" s="43"/>
      <c r="C4" s="418"/>
      <c r="D4" s="412" t="s">
        <v>149</v>
      </c>
      <c r="E4" s="412" t="s">
        <v>150</v>
      </c>
      <c r="F4" s="412" t="s">
        <v>151</v>
      </c>
      <c r="G4" s="412" t="s">
        <v>152</v>
      </c>
      <c r="H4" s="412"/>
      <c r="I4" s="412"/>
      <c r="J4" s="412" t="s">
        <v>178</v>
      </c>
      <c r="K4" s="412" t="s">
        <v>154</v>
      </c>
      <c r="L4" s="413"/>
      <c r="M4" s="414" t="s">
        <v>179</v>
      </c>
      <c r="N4" s="415"/>
      <c r="O4" s="412" t="s">
        <v>178</v>
      </c>
      <c r="P4" s="412" t="s">
        <v>156</v>
      </c>
      <c r="Q4" s="416"/>
      <c r="R4" s="414" t="s">
        <v>179</v>
      </c>
      <c r="S4" s="415"/>
    </row>
    <row r="5" spans="2:19" ht="13" x14ac:dyDescent="0.25">
      <c r="B5" s="43"/>
      <c r="C5" s="418"/>
      <c r="D5" s="412"/>
      <c r="E5" s="412"/>
      <c r="F5" s="412"/>
      <c r="G5" s="412"/>
      <c r="H5" s="412"/>
      <c r="I5" s="412"/>
      <c r="J5" s="412"/>
      <c r="K5" s="34" t="s">
        <v>157</v>
      </c>
      <c r="L5" s="34" t="s">
        <v>175</v>
      </c>
      <c r="M5" s="264" t="s">
        <v>157</v>
      </c>
      <c r="N5" s="264" t="s">
        <v>175</v>
      </c>
      <c r="O5" s="412"/>
      <c r="P5" s="34" t="s">
        <v>157</v>
      </c>
      <c r="Q5" s="34" t="s">
        <v>175</v>
      </c>
      <c r="R5" s="265" t="s">
        <v>157</v>
      </c>
      <c r="S5" s="265" t="s">
        <v>175</v>
      </c>
    </row>
    <row r="6" spans="2:19" ht="13" x14ac:dyDescent="0.25">
      <c r="B6" s="43"/>
      <c r="C6" s="418"/>
      <c r="D6" s="34">
        <v>1</v>
      </c>
      <c r="E6" s="34">
        <v>2</v>
      </c>
      <c r="F6" s="34">
        <v>3</v>
      </c>
      <c r="G6" s="34">
        <v>4</v>
      </c>
      <c r="H6" s="34">
        <v>5</v>
      </c>
      <c r="I6" s="34">
        <v>6</v>
      </c>
      <c r="J6" s="34">
        <v>7</v>
      </c>
      <c r="K6" s="34">
        <v>8</v>
      </c>
      <c r="L6" s="34">
        <v>9</v>
      </c>
      <c r="M6" s="34">
        <v>10</v>
      </c>
      <c r="N6" s="34">
        <v>11</v>
      </c>
      <c r="O6" s="34">
        <v>12</v>
      </c>
      <c r="P6" s="34">
        <v>13</v>
      </c>
      <c r="Q6" s="34">
        <v>14</v>
      </c>
      <c r="R6" s="34">
        <v>15</v>
      </c>
      <c r="S6" s="34">
        <v>16</v>
      </c>
    </row>
    <row r="7" spans="2:19" ht="13" x14ac:dyDescent="0.25">
      <c r="B7" s="43"/>
      <c r="C7" s="30" t="s">
        <v>8</v>
      </c>
      <c r="D7" s="408"/>
      <c r="E7" s="409"/>
      <c r="F7" s="409"/>
      <c r="G7" s="409"/>
      <c r="H7" s="409"/>
      <c r="I7" s="409"/>
      <c r="J7" s="409"/>
      <c r="K7" s="409"/>
      <c r="L7" s="409"/>
      <c r="M7" s="409"/>
      <c r="N7" s="409"/>
      <c r="O7" s="409"/>
      <c r="P7" s="409"/>
      <c r="Q7" s="409"/>
      <c r="R7" s="409"/>
      <c r="S7" s="410"/>
    </row>
    <row r="8" spans="2:19" ht="13" x14ac:dyDescent="0.25">
      <c r="B8" s="43"/>
      <c r="C8" s="30" t="s">
        <v>158</v>
      </c>
      <c r="D8" s="391"/>
      <c r="E8" s="391"/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1"/>
      <c r="Q8" s="391"/>
      <c r="R8" s="391"/>
      <c r="S8" s="391"/>
    </row>
    <row r="9" spans="2:19" x14ac:dyDescent="0.25">
      <c r="B9" s="43"/>
      <c r="C9" s="1" t="s">
        <v>16</v>
      </c>
      <c r="D9" s="3">
        <v>8765</v>
      </c>
      <c r="E9" s="3">
        <v>2745</v>
      </c>
      <c r="F9" s="3">
        <v>42426</v>
      </c>
      <c r="G9" s="3">
        <v>0</v>
      </c>
      <c r="H9" s="3">
        <v>32865</v>
      </c>
      <c r="I9" s="3">
        <v>12613</v>
      </c>
      <c r="J9" s="3">
        <v>862290</v>
      </c>
      <c r="K9" s="3">
        <v>16949</v>
      </c>
      <c r="L9" s="3">
        <v>1790310</v>
      </c>
      <c r="M9" s="3">
        <v>839.08699999999999</v>
      </c>
      <c r="N9" s="3">
        <v>64621.132919999996</v>
      </c>
      <c r="O9" s="3">
        <v>73809630</v>
      </c>
      <c r="P9" s="3">
        <v>28109455</v>
      </c>
      <c r="Q9" s="3">
        <v>12736578</v>
      </c>
      <c r="R9" s="3">
        <v>1291892.0600699999</v>
      </c>
      <c r="S9" s="3">
        <v>222211.46181000001</v>
      </c>
    </row>
    <row r="10" spans="2:19" x14ac:dyDescent="0.25">
      <c r="B10" s="43"/>
      <c r="C10" s="1" t="s">
        <v>35</v>
      </c>
      <c r="D10" s="3">
        <v>2122</v>
      </c>
      <c r="E10" s="3">
        <v>2378</v>
      </c>
      <c r="F10" s="3">
        <v>49944</v>
      </c>
      <c r="G10" s="3">
        <v>0</v>
      </c>
      <c r="H10" s="3">
        <v>10829</v>
      </c>
      <c r="I10" s="3">
        <v>105</v>
      </c>
      <c r="J10" s="3">
        <v>167064</v>
      </c>
      <c r="K10" s="3">
        <v>8195</v>
      </c>
      <c r="L10" s="3">
        <v>257074</v>
      </c>
      <c r="M10" s="3">
        <v>468.48221049999995</v>
      </c>
      <c r="N10" s="3">
        <v>7466.2644554999997</v>
      </c>
      <c r="O10" s="3">
        <v>44500508</v>
      </c>
      <c r="P10" s="3">
        <v>17762366</v>
      </c>
      <c r="Q10" s="3">
        <v>8240605</v>
      </c>
      <c r="R10" s="3">
        <v>672067.32037460001</v>
      </c>
      <c r="S10" s="3">
        <v>120101.6988208</v>
      </c>
    </row>
    <row r="11" spans="2:19" x14ac:dyDescent="0.25">
      <c r="B11" s="43"/>
      <c r="C11" s="1" t="s">
        <v>40</v>
      </c>
      <c r="D11" s="3">
        <v>1604</v>
      </c>
      <c r="E11" s="3">
        <v>437</v>
      </c>
      <c r="F11" s="3">
        <v>2881</v>
      </c>
      <c r="G11" s="3">
        <v>0</v>
      </c>
      <c r="H11" s="3">
        <v>0</v>
      </c>
      <c r="I11" s="3">
        <v>355014</v>
      </c>
      <c r="J11" s="3">
        <v>76453</v>
      </c>
      <c r="K11" s="3">
        <v>1086</v>
      </c>
      <c r="L11" s="3">
        <v>86098</v>
      </c>
      <c r="M11" s="3">
        <v>50.240250000000003</v>
      </c>
      <c r="N11" s="3">
        <v>3484.8971700000002</v>
      </c>
      <c r="O11" s="3">
        <v>11917624</v>
      </c>
      <c r="P11" s="3">
        <v>7281296</v>
      </c>
      <c r="Q11" s="3">
        <v>4093982</v>
      </c>
      <c r="R11" s="3">
        <v>300152.47282000002</v>
      </c>
      <c r="S11" s="3">
        <v>56684.942510000001</v>
      </c>
    </row>
    <row r="12" spans="2:19" x14ac:dyDescent="0.25">
      <c r="B12" s="43"/>
      <c r="C12" s="1" t="s">
        <v>23</v>
      </c>
      <c r="D12" s="3">
        <v>8493</v>
      </c>
      <c r="E12" s="3">
        <v>4227</v>
      </c>
      <c r="F12" s="3">
        <v>45402</v>
      </c>
      <c r="G12" s="3">
        <v>0</v>
      </c>
      <c r="H12" s="3">
        <v>8906</v>
      </c>
      <c r="I12" s="3">
        <v>69</v>
      </c>
      <c r="J12" s="3">
        <v>884736</v>
      </c>
      <c r="K12" s="3">
        <v>50676</v>
      </c>
      <c r="L12" s="3">
        <v>814757</v>
      </c>
      <c r="M12" s="3">
        <v>2292.8618643999998</v>
      </c>
      <c r="N12" s="3">
        <v>21279.322277800002</v>
      </c>
      <c r="O12" s="3">
        <v>45777153</v>
      </c>
      <c r="P12" s="3">
        <v>30919274</v>
      </c>
      <c r="Q12" s="3">
        <v>14478601</v>
      </c>
      <c r="R12" s="3">
        <v>1365346.2090828</v>
      </c>
      <c r="S12" s="3">
        <v>253207.52075349999</v>
      </c>
    </row>
    <row r="13" spans="2:19" x14ac:dyDescent="0.25">
      <c r="B13" s="43"/>
      <c r="C13" s="1" t="s">
        <v>49</v>
      </c>
      <c r="D13" s="3">
        <v>2571</v>
      </c>
      <c r="E13" s="3">
        <v>744</v>
      </c>
      <c r="F13" s="3">
        <v>3943</v>
      </c>
      <c r="G13" s="3">
        <v>0</v>
      </c>
      <c r="H13" s="3">
        <v>6509</v>
      </c>
      <c r="I13" s="3">
        <v>7307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29603857</v>
      </c>
      <c r="P13" s="3">
        <v>9276007</v>
      </c>
      <c r="Q13" s="3">
        <v>3441527</v>
      </c>
      <c r="R13" s="3">
        <v>403685.65432999999</v>
      </c>
      <c r="S13" s="3">
        <v>64784.803469999999</v>
      </c>
    </row>
    <row r="14" spans="2:19" x14ac:dyDescent="0.25">
      <c r="B14" s="43"/>
      <c r="C14" s="1" t="s">
        <v>31</v>
      </c>
      <c r="D14" s="3">
        <v>4354</v>
      </c>
      <c r="E14" s="3">
        <v>643</v>
      </c>
      <c r="F14" s="3">
        <v>15013</v>
      </c>
      <c r="G14" s="3">
        <v>0</v>
      </c>
      <c r="H14" s="3">
        <v>9322</v>
      </c>
      <c r="I14" s="3">
        <v>0</v>
      </c>
      <c r="J14" s="3">
        <v>153425</v>
      </c>
      <c r="K14" s="3">
        <v>3309</v>
      </c>
      <c r="L14" s="3">
        <v>190238</v>
      </c>
      <c r="M14" s="3">
        <v>218.33116000000001</v>
      </c>
      <c r="N14" s="3">
        <v>5573.9981100000005</v>
      </c>
      <c r="O14" s="3">
        <v>26592618</v>
      </c>
      <c r="P14" s="3">
        <v>20249697</v>
      </c>
      <c r="Q14" s="3">
        <v>9256110</v>
      </c>
      <c r="R14" s="3">
        <v>917533.06831999996</v>
      </c>
      <c r="S14" s="3">
        <v>147803.31194000001</v>
      </c>
    </row>
    <row r="15" spans="2:19" x14ac:dyDescent="0.25">
      <c r="B15" s="43"/>
      <c r="C15" s="1" t="s">
        <v>37</v>
      </c>
      <c r="D15" s="3">
        <v>2731</v>
      </c>
      <c r="E15" s="3">
        <v>569</v>
      </c>
      <c r="F15" s="3">
        <v>0</v>
      </c>
      <c r="G15" s="3">
        <v>0</v>
      </c>
      <c r="H15" s="3">
        <v>0</v>
      </c>
      <c r="I15" s="3">
        <v>0</v>
      </c>
      <c r="J15" s="3">
        <v>71247</v>
      </c>
      <c r="K15" s="3">
        <v>717</v>
      </c>
      <c r="L15" s="3">
        <v>78192</v>
      </c>
      <c r="M15" s="3">
        <v>31.01877</v>
      </c>
      <c r="N15" s="3">
        <v>1689.2379000000001</v>
      </c>
      <c r="O15" s="3">
        <v>20245755</v>
      </c>
      <c r="P15" s="3">
        <v>14032369</v>
      </c>
      <c r="Q15" s="3">
        <v>4750336</v>
      </c>
      <c r="R15" s="3">
        <v>587338.67729999998</v>
      </c>
      <c r="S15" s="3">
        <v>78272.959059999994</v>
      </c>
    </row>
    <row r="16" spans="2:19" x14ac:dyDescent="0.25">
      <c r="B16" s="43"/>
      <c r="C16" s="1" t="s">
        <v>50</v>
      </c>
      <c r="D16" s="3">
        <v>1071</v>
      </c>
      <c r="E16" s="3">
        <v>32</v>
      </c>
      <c r="F16" s="3">
        <v>1104</v>
      </c>
      <c r="G16" s="3">
        <v>0</v>
      </c>
      <c r="H16" s="3">
        <v>357</v>
      </c>
      <c r="I16" s="3">
        <v>1159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3464325</v>
      </c>
      <c r="P16" s="3">
        <v>1519677</v>
      </c>
      <c r="Q16" s="3">
        <v>899155</v>
      </c>
      <c r="R16" s="3">
        <v>67452.118000000002</v>
      </c>
      <c r="S16" s="3">
        <v>17371.012359100001</v>
      </c>
    </row>
    <row r="17" spans="2:19" x14ac:dyDescent="0.25">
      <c r="B17" s="43"/>
      <c r="C17" s="1" t="s">
        <v>27</v>
      </c>
      <c r="D17" s="3">
        <v>8357</v>
      </c>
      <c r="E17" s="3">
        <v>5213</v>
      </c>
      <c r="F17" s="3">
        <v>47646</v>
      </c>
      <c r="G17" s="3">
        <v>0</v>
      </c>
      <c r="H17" s="3">
        <v>11265</v>
      </c>
      <c r="I17" s="3">
        <v>511771</v>
      </c>
      <c r="J17" s="3">
        <v>324495</v>
      </c>
      <c r="K17" s="3">
        <v>3352</v>
      </c>
      <c r="L17" s="3">
        <v>570750</v>
      </c>
      <c r="M17" s="3">
        <v>104.38565869999999</v>
      </c>
      <c r="N17" s="3">
        <v>15935.791107499999</v>
      </c>
      <c r="O17" s="3">
        <v>45514858</v>
      </c>
      <c r="P17" s="3">
        <v>29078270</v>
      </c>
      <c r="Q17" s="3">
        <v>13985236</v>
      </c>
      <c r="R17" s="3">
        <v>1402624.1914104999</v>
      </c>
      <c r="S17" s="3">
        <v>253670.98984270002</v>
      </c>
    </row>
    <row r="18" spans="2:19" x14ac:dyDescent="0.25">
      <c r="B18" s="43"/>
      <c r="C18" s="1" t="s">
        <v>9</v>
      </c>
      <c r="D18" s="3">
        <v>25858</v>
      </c>
      <c r="E18" s="3">
        <v>38096</v>
      </c>
      <c r="F18" s="3">
        <v>833421</v>
      </c>
      <c r="G18" s="3">
        <v>0</v>
      </c>
      <c r="H18" s="3">
        <v>48447</v>
      </c>
      <c r="I18" s="3">
        <v>428563</v>
      </c>
      <c r="J18" s="3">
        <v>13312608</v>
      </c>
      <c r="K18" s="3">
        <v>79077</v>
      </c>
      <c r="L18" s="3">
        <v>38455423</v>
      </c>
      <c r="M18" s="3">
        <v>2808.0431199999998</v>
      </c>
      <c r="N18" s="3">
        <v>1756031.7331999999</v>
      </c>
      <c r="O18" s="3">
        <v>280953089</v>
      </c>
      <c r="P18" s="3">
        <v>184007591</v>
      </c>
      <c r="Q18" s="3">
        <v>90580824</v>
      </c>
      <c r="R18" s="3">
        <v>9091545.0209860001</v>
      </c>
      <c r="S18" s="3">
        <v>1618277.1294154001</v>
      </c>
    </row>
    <row r="19" spans="2:19" x14ac:dyDescent="0.25">
      <c r="B19" s="43"/>
      <c r="C19" s="1" t="s">
        <v>51</v>
      </c>
      <c r="D19" s="3">
        <v>2099</v>
      </c>
      <c r="E19" s="3">
        <v>229</v>
      </c>
      <c r="F19" s="3">
        <v>8804</v>
      </c>
      <c r="G19" s="3">
        <v>0</v>
      </c>
      <c r="H19" s="3">
        <v>3568</v>
      </c>
      <c r="I19" s="3">
        <v>1920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11219169</v>
      </c>
      <c r="P19" s="3">
        <v>6443542</v>
      </c>
      <c r="Q19" s="3">
        <v>2884348</v>
      </c>
      <c r="R19" s="3">
        <v>276791.23163560004</v>
      </c>
      <c r="S19" s="3">
        <v>49129.137035600004</v>
      </c>
    </row>
    <row r="20" spans="2:19" x14ac:dyDescent="0.25">
      <c r="B20" s="43"/>
      <c r="C20" s="1" t="s">
        <v>28</v>
      </c>
      <c r="D20" s="3">
        <v>8176</v>
      </c>
      <c r="E20" s="3">
        <v>3245</v>
      </c>
      <c r="F20" s="3">
        <v>282477</v>
      </c>
      <c r="G20" s="3">
        <v>0</v>
      </c>
      <c r="H20" s="3">
        <v>8049</v>
      </c>
      <c r="I20" s="3">
        <v>3680</v>
      </c>
      <c r="J20" s="3">
        <v>531131</v>
      </c>
      <c r="K20" s="3">
        <v>6172</v>
      </c>
      <c r="L20" s="3">
        <v>741861</v>
      </c>
      <c r="M20" s="3">
        <v>319.4621009</v>
      </c>
      <c r="N20" s="3">
        <v>22281.939527300001</v>
      </c>
      <c r="O20" s="3">
        <v>46993660</v>
      </c>
      <c r="P20" s="3">
        <v>46197538</v>
      </c>
      <c r="Q20" s="3">
        <v>19900927</v>
      </c>
      <c r="R20" s="3">
        <v>1360572.02513</v>
      </c>
      <c r="S20" s="3">
        <v>266205.8245549</v>
      </c>
    </row>
    <row r="21" spans="2:19" ht="13" x14ac:dyDescent="0.3">
      <c r="B21" s="43"/>
      <c r="C21" s="2" t="s">
        <v>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2:19" x14ac:dyDescent="0.25">
      <c r="B22" s="43"/>
      <c r="C22" s="1" t="s">
        <v>11</v>
      </c>
      <c r="D22" s="3">
        <v>5747</v>
      </c>
      <c r="E22" s="3">
        <v>11233</v>
      </c>
      <c r="F22" s="3">
        <v>918887</v>
      </c>
      <c r="G22" s="3">
        <v>0</v>
      </c>
      <c r="H22" s="3">
        <v>710</v>
      </c>
      <c r="I22" s="3">
        <v>299222</v>
      </c>
      <c r="J22" s="3">
        <v>8353076</v>
      </c>
      <c r="K22" s="3">
        <v>35964</v>
      </c>
      <c r="L22" s="3">
        <v>20331163</v>
      </c>
      <c r="M22" s="3">
        <v>1455.3177671999999</v>
      </c>
      <c r="N22" s="3">
        <v>766726.74560669996</v>
      </c>
      <c r="O22" s="3">
        <v>27077052</v>
      </c>
      <c r="P22" s="28">
        <v>20412940</v>
      </c>
      <c r="Q22" s="28">
        <v>17726956</v>
      </c>
      <c r="R22" s="3">
        <v>1234731.1105414</v>
      </c>
      <c r="S22" s="3">
        <v>432360.85978</v>
      </c>
    </row>
    <row r="23" spans="2:19" x14ac:dyDescent="0.25">
      <c r="B23" s="43"/>
      <c r="C23" s="1" t="s">
        <v>52</v>
      </c>
      <c r="D23" s="3">
        <v>484</v>
      </c>
      <c r="E23" s="3">
        <v>5</v>
      </c>
      <c r="F23" s="3">
        <v>36140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4936932</v>
      </c>
      <c r="P23" s="3">
        <v>2439106</v>
      </c>
      <c r="Q23" s="3">
        <v>994755</v>
      </c>
      <c r="R23" s="3">
        <v>124607.98458</v>
      </c>
      <c r="S23" s="3">
        <v>21301.475307600002</v>
      </c>
    </row>
    <row r="24" spans="2:19" x14ac:dyDescent="0.25">
      <c r="B24" s="43"/>
      <c r="C24" s="1" t="s">
        <v>33</v>
      </c>
      <c r="D24" s="3">
        <v>1089</v>
      </c>
      <c r="E24" s="3">
        <v>640</v>
      </c>
      <c r="F24" s="3">
        <v>0</v>
      </c>
      <c r="G24" s="3">
        <v>0</v>
      </c>
      <c r="H24" s="3">
        <v>925</v>
      </c>
      <c r="I24" s="3">
        <v>3602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806221</v>
      </c>
      <c r="P24" s="3">
        <v>473147</v>
      </c>
      <c r="Q24" s="3">
        <v>304524</v>
      </c>
      <c r="R24" s="3">
        <v>22065.577134800002</v>
      </c>
      <c r="S24" s="3">
        <v>5003.6054188999997</v>
      </c>
    </row>
    <row r="25" spans="2:19" x14ac:dyDescent="0.25">
      <c r="B25" s="43"/>
      <c r="C25" s="1" t="s">
        <v>41</v>
      </c>
      <c r="D25" s="3">
        <v>375</v>
      </c>
      <c r="E25" s="3">
        <v>52</v>
      </c>
      <c r="F25" s="3">
        <v>8304</v>
      </c>
      <c r="G25" s="3">
        <v>0</v>
      </c>
      <c r="H25" s="3">
        <v>17690</v>
      </c>
      <c r="I25" s="3">
        <v>0</v>
      </c>
      <c r="J25" s="3">
        <v>1906</v>
      </c>
      <c r="K25" s="3">
        <v>14</v>
      </c>
      <c r="L25" s="3">
        <v>2200</v>
      </c>
      <c r="M25" s="3">
        <v>0.47899999999999998</v>
      </c>
      <c r="N25" s="3">
        <v>47.6414337</v>
      </c>
      <c r="O25" s="3">
        <v>2395402</v>
      </c>
      <c r="P25" s="3">
        <v>2478715</v>
      </c>
      <c r="Q25" s="3">
        <v>1114191</v>
      </c>
      <c r="R25" s="3">
        <v>124194.01047309999</v>
      </c>
      <c r="S25" s="3">
        <v>19136.971370200001</v>
      </c>
    </row>
    <row r="26" spans="2:19" x14ac:dyDescent="0.25">
      <c r="B26" s="43"/>
      <c r="C26" s="1" t="s">
        <v>45</v>
      </c>
      <c r="D26" s="3">
        <v>333</v>
      </c>
      <c r="E26" s="3">
        <v>28</v>
      </c>
      <c r="F26" s="3">
        <v>8930</v>
      </c>
      <c r="G26" s="3">
        <v>0</v>
      </c>
      <c r="H26" s="3">
        <v>0</v>
      </c>
      <c r="I26" s="3">
        <v>4684</v>
      </c>
      <c r="J26" s="3">
        <v>3980</v>
      </c>
      <c r="K26" s="3">
        <v>227</v>
      </c>
      <c r="L26" s="3">
        <v>10767</v>
      </c>
      <c r="M26" s="3">
        <v>15.0928</v>
      </c>
      <c r="N26" s="3">
        <v>284.89893620000004</v>
      </c>
      <c r="O26" s="3">
        <v>842587</v>
      </c>
      <c r="P26" s="3">
        <v>320056</v>
      </c>
      <c r="Q26" s="3">
        <v>361219</v>
      </c>
      <c r="R26" s="3">
        <v>18725.8386703</v>
      </c>
      <c r="S26" s="3">
        <v>8219.8919369000014</v>
      </c>
    </row>
    <row r="27" spans="2:19" x14ac:dyDescent="0.25">
      <c r="B27" s="43"/>
      <c r="C27" s="1" t="s">
        <v>42</v>
      </c>
      <c r="D27" s="3">
        <v>213</v>
      </c>
      <c r="E27" s="3">
        <v>45</v>
      </c>
      <c r="F27" s="3">
        <v>1456</v>
      </c>
      <c r="G27" s="3">
        <v>0</v>
      </c>
      <c r="H27" s="3">
        <v>0</v>
      </c>
      <c r="I27" s="3">
        <v>0</v>
      </c>
      <c r="J27" s="3">
        <v>7029</v>
      </c>
      <c r="K27" s="3">
        <v>124</v>
      </c>
      <c r="L27" s="3">
        <v>22347</v>
      </c>
      <c r="M27" s="3">
        <v>4.2365048999999999</v>
      </c>
      <c r="N27" s="3">
        <v>527.01121069999999</v>
      </c>
      <c r="O27" s="3">
        <v>508403</v>
      </c>
      <c r="P27" s="3">
        <v>442122</v>
      </c>
      <c r="Q27" s="3">
        <v>294902</v>
      </c>
      <c r="R27" s="3">
        <v>19059.130883200003</v>
      </c>
      <c r="S27" s="3">
        <v>4641.3842705000006</v>
      </c>
    </row>
    <row r="28" spans="2:19" x14ac:dyDescent="0.25">
      <c r="B28" s="43"/>
      <c r="C28" s="1" t="s">
        <v>20</v>
      </c>
      <c r="D28" s="3">
        <v>1503</v>
      </c>
      <c r="E28" s="3">
        <v>371</v>
      </c>
      <c r="F28" s="3">
        <v>17086</v>
      </c>
      <c r="G28" s="3">
        <v>0</v>
      </c>
      <c r="H28" s="3">
        <v>0</v>
      </c>
      <c r="I28" s="3">
        <v>102127</v>
      </c>
      <c r="J28" s="3">
        <v>87536</v>
      </c>
      <c r="K28" s="3">
        <v>1138</v>
      </c>
      <c r="L28" s="3">
        <v>384509</v>
      </c>
      <c r="M28" s="3">
        <v>64.297937099999999</v>
      </c>
      <c r="N28" s="3">
        <v>13778.118415999999</v>
      </c>
      <c r="O28" s="3">
        <v>9943182</v>
      </c>
      <c r="P28" s="3">
        <v>8337363</v>
      </c>
      <c r="Q28" s="3">
        <v>6560362</v>
      </c>
      <c r="R28" s="3">
        <v>404534.07325999998</v>
      </c>
      <c r="S28" s="3">
        <v>113558.6793</v>
      </c>
    </row>
    <row r="29" spans="2:19" x14ac:dyDescent="0.25">
      <c r="B29" s="43"/>
      <c r="C29" s="1" t="s">
        <v>7</v>
      </c>
      <c r="D29" s="3">
        <v>8261</v>
      </c>
      <c r="E29" s="3">
        <v>9152</v>
      </c>
      <c r="F29" s="3">
        <v>1026531</v>
      </c>
      <c r="G29" s="3">
        <v>0</v>
      </c>
      <c r="H29" s="3">
        <v>3075</v>
      </c>
      <c r="I29" s="3">
        <v>1149861</v>
      </c>
      <c r="J29" s="3">
        <v>16045393</v>
      </c>
      <c r="K29" s="3">
        <v>119184</v>
      </c>
      <c r="L29" s="3">
        <v>49546380</v>
      </c>
      <c r="M29" s="3">
        <v>7395.6802900000002</v>
      </c>
      <c r="N29" s="3">
        <v>2173792.1477700002</v>
      </c>
      <c r="O29" s="3">
        <v>41862466</v>
      </c>
      <c r="P29" s="3">
        <v>37085905</v>
      </c>
      <c r="Q29" s="3">
        <v>39645436</v>
      </c>
      <c r="R29" s="3">
        <v>2187481.8437100002</v>
      </c>
      <c r="S29" s="3">
        <v>870840.56151000003</v>
      </c>
    </row>
    <row r="30" spans="2:19" x14ac:dyDescent="0.25">
      <c r="B30" s="43"/>
      <c r="C30" s="1" t="s">
        <v>10</v>
      </c>
      <c r="D30" s="3">
        <v>8350</v>
      </c>
      <c r="E30" s="3">
        <v>8362</v>
      </c>
      <c r="F30" s="3">
        <v>843704</v>
      </c>
      <c r="G30" s="3">
        <v>0</v>
      </c>
      <c r="H30" s="3">
        <v>3435</v>
      </c>
      <c r="I30" s="3">
        <v>522724</v>
      </c>
      <c r="J30" s="3">
        <v>12595116</v>
      </c>
      <c r="K30" s="3">
        <v>40460</v>
      </c>
      <c r="L30" s="3">
        <v>38400861</v>
      </c>
      <c r="M30" s="3">
        <v>1827.69445</v>
      </c>
      <c r="N30" s="3">
        <v>1884744.2112700001</v>
      </c>
      <c r="O30" s="3">
        <v>36787344</v>
      </c>
      <c r="P30" s="3">
        <v>22308936</v>
      </c>
      <c r="Q30" s="3">
        <v>23063607</v>
      </c>
      <c r="R30" s="3">
        <v>1378001.30984</v>
      </c>
      <c r="S30" s="3">
        <v>589060.06579999998</v>
      </c>
    </row>
    <row r="31" spans="2:19" x14ac:dyDescent="0.25">
      <c r="B31" s="43"/>
      <c r="C31" s="1" t="s">
        <v>38</v>
      </c>
      <c r="D31" s="3">
        <v>2217</v>
      </c>
      <c r="E31" s="3">
        <v>1176</v>
      </c>
      <c r="F31" s="3">
        <v>22925</v>
      </c>
      <c r="G31" s="3">
        <v>0</v>
      </c>
      <c r="H31" s="3">
        <v>231</v>
      </c>
      <c r="I31" s="3">
        <v>3759</v>
      </c>
      <c r="J31" s="3">
        <v>39584</v>
      </c>
      <c r="K31" s="3">
        <v>352</v>
      </c>
      <c r="L31" s="3">
        <v>106802</v>
      </c>
      <c r="M31" s="3">
        <v>18.754999999999999</v>
      </c>
      <c r="N31" s="3">
        <v>3170.0972116999997</v>
      </c>
      <c r="O31" s="3">
        <v>12970895</v>
      </c>
      <c r="P31" s="3">
        <v>6851195</v>
      </c>
      <c r="Q31" s="3">
        <v>3742243</v>
      </c>
      <c r="R31" s="3">
        <v>331181.64688750001</v>
      </c>
      <c r="S31" s="3">
        <v>67394.62266400001</v>
      </c>
    </row>
    <row r="32" spans="2:19" x14ac:dyDescent="0.25">
      <c r="B32" s="43"/>
      <c r="C32" s="1" t="s">
        <v>14</v>
      </c>
      <c r="D32" s="3">
        <v>512</v>
      </c>
      <c r="E32" s="3">
        <v>214</v>
      </c>
      <c r="F32" s="3">
        <v>24296</v>
      </c>
      <c r="G32" s="3">
        <v>0</v>
      </c>
      <c r="H32" s="3">
        <v>10578</v>
      </c>
      <c r="I32" s="3">
        <v>0</v>
      </c>
      <c r="J32" s="3">
        <v>685934</v>
      </c>
      <c r="K32" s="3">
        <v>9954</v>
      </c>
      <c r="L32" s="3">
        <v>2245892</v>
      </c>
      <c r="M32" s="3">
        <v>366.34100000000001</v>
      </c>
      <c r="N32" s="3">
        <v>114232.91832</v>
      </c>
      <c r="O32" s="3">
        <v>3808636</v>
      </c>
      <c r="P32" s="3">
        <v>2857729</v>
      </c>
      <c r="Q32" s="3">
        <v>1803433</v>
      </c>
      <c r="R32" s="3">
        <v>120557.88717</v>
      </c>
      <c r="S32" s="3">
        <v>30644.339199999999</v>
      </c>
    </row>
    <row r="33" spans="2:19" x14ac:dyDescent="0.25">
      <c r="B33" s="43"/>
      <c r="C33" s="1" t="s">
        <v>15</v>
      </c>
      <c r="D33" s="3">
        <v>1470</v>
      </c>
      <c r="E33" s="3">
        <v>1400</v>
      </c>
      <c r="F33" s="3">
        <v>198526</v>
      </c>
      <c r="G33" s="3">
        <v>0</v>
      </c>
      <c r="H33" s="3">
        <v>164</v>
      </c>
      <c r="I33" s="3">
        <v>35837</v>
      </c>
      <c r="J33" s="3">
        <v>1788984</v>
      </c>
      <c r="K33" s="3">
        <v>16254</v>
      </c>
      <c r="L33" s="3">
        <v>4317220</v>
      </c>
      <c r="M33" s="3">
        <v>829.69424000000004</v>
      </c>
      <c r="N33" s="3">
        <v>377415.08291</v>
      </c>
      <c r="O33" s="3">
        <v>6680693</v>
      </c>
      <c r="P33" s="3">
        <v>4310993</v>
      </c>
      <c r="Q33" s="3">
        <v>2757555</v>
      </c>
      <c r="R33" s="3">
        <v>230873.03179489999</v>
      </c>
      <c r="S33" s="3">
        <v>63308.350290000002</v>
      </c>
    </row>
    <row r="34" spans="2:19" x14ac:dyDescent="0.25">
      <c r="B34" s="43"/>
      <c r="C34" s="1" t="s">
        <v>34</v>
      </c>
      <c r="D34" s="3">
        <v>831</v>
      </c>
      <c r="E34" s="3">
        <v>613</v>
      </c>
      <c r="F34" s="3">
        <v>11115</v>
      </c>
      <c r="G34" s="3">
        <v>0</v>
      </c>
      <c r="H34" s="3">
        <v>942</v>
      </c>
      <c r="I34" s="3">
        <v>0</v>
      </c>
      <c r="J34" s="3">
        <v>82903</v>
      </c>
      <c r="K34" s="3">
        <v>5729</v>
      </c>
      <c r="L34" s="3">
        <v>233031</v>
      </c>
      <c r="M34" s="3">
        <v>218.84200000000001</v>
      </c>
      <c r="N34" s="3">
        <v>9703.4814624999999</v>
      </c>
      <c r="O34" s="3">
        <v>3711437</v>
      </c>
      <c r="P34" s="3">
        <v>5241294</v>
      </c>
      <c r="Q34" s="3">
        <v>4955322</v>
      </c>
      <c r="R34" s="3">
        <v>259917.74275999999</v>
      </c>
      <c r="S34" s="3">
        <v>39514.121174399996</v>
      </c>
    </row>
    <row r="35" spans="2:19" x14ac:dyDescent="0.25">
      <c r="B35" s="43"/>
      <c r="C35" s="1" t="s">
        <v>53</v>
      </c>
      <c r="D35" s="3">
        <v>785</v>
      </c>
      <c r="E35" s="3">
        <v>640</v>
      </c>
      <c r="F35" s="3">
        <v>10036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5180182</v>
      </c>
      <c r="P35" s="3">
        <v>4227662</v>
      </c>
      <c r="Q35" s="3">
        <v>2585472</v>
      </c>
      <c r="R35" s="3">
        <v>179129.79467</v>
      </c>
      <c r="S35" s="3">
        <v>32001.880666699999</v>
      </c>
    </row>
    <row r="36" spans="2:19" x14ac:dyDescent="0.25">
      <c r="B36" s="43"/>
      <c r="C36" s="1" t="s">
        <v>43</v>
      </c>
      <c r="D36" s="3">
        <v>1349</v>
      </c>
      <c r="E36" s="3">
        <v>883</v>
      </c>
      <c r="F36" s="3">
        <v>9703</v>
      </c>
      <c r="G36" s="3">
        <v>0</v>
      </c>
      <c r="H36" s="3">
        <v>0</v>
      </c>
      <c r="I36" s="3">
        <v>0</v>
      </c>
      <c r="J36" s="3">
        <v>5955</v>
      </c>
      <c r="K36" s="3">
        <v>178</v>
      </c>
      <c r="L36" s="3">
        <v>15350</v>
      </c>
      <c r="M36" s="3">
        <v>11.868168999999998</v>
      </c>
      <c r="N36" s="3">
        <v>863.37346229999991</v>
      </c>
      <c r="O36" s="3">
        <v>4096517</v>
      </c>
      <c r="P36" s="3">
        <v>4913482</v>
      </c>
      <c r="Q36" s="3">
        <v>2435398</v>
      </c>
      <c r="R36" s="3">
        <v>235355.027187</v>
      </c>
      <c r="S36" s="3">
        <v>48935.490469999997</v>
      </c>
    </row>
    <row r="37" spans="2:19" x14ac:dyDescent="0.25">
      <c r="B37" s="43"/>
      <c r="C37" s="1" t="s">
        <v>13</v>
      </c>
      <c r="D37" s="3">
        <v>1352</v>
      </c>
      <c r="E37" s="3">
        <v>1257</v>
      </c>
      <c r="F37" s="3">
        <v>51761</v>
      </c>
      <c r="G37" s="3">
        <v>0</v>
      </c>
      <c r="H37" s="3">
        <v>0</v>
      </c>
      <c r="I37" s="3">
        <v>18150</v>
      </c>
      <c r="J37" s="3">
        <v>2877676</v>
      </c>
      <c r="K37" s="3">
        <v>28739</v>
      </c>
      <c r="L37" s="3">
        <v>5626455</v>
      </c>
      <c r="M37" s="3">
        <v>1150.2873787999999</v>
      </c>
      <c r="N37" s="3">
        <v>233399.66990790001</v>
      </c>
      <c r="O37" s="3">
        <v>22536678</v>
      </c>
      <c r="P37" s="3">
        <v>9380533</v>
      </c>
      <c r="Q37" s="3">
        <v>9258239</v>
      </c>
      <c r="R37" s="3">
        <v>423197.18809239997</v>
      </c>
      <c r="S37" s="3">
        <v>180428.04795059955</v>
      </c>
    </row>
    <row r="38" spans="2:19" x14ac:dyDescent="0.25">
      <c r="B38" s="43"/>
      <c r="C38" s="1" t="s">
        <v>12</v>
      </c>
      <c r="D38" s="3">
        <v>365</v>
      </c>
      <c r="E38" s="3">
        <v>43</v>
      </c>
      <c r="F38" s="3">
        <v>607980</v>
      </c>
      <c r="G38" s="3">
        <v>0</v>
      </c>
      <c r="H38" s="3">
        <v>0</v>
      </c>
      <c r="I38" s="3">
        <v>959320</v>
      </c>
      <c r="J38" s="3">
        <v>3556159</v>
      </c>
      <c r="K38" s="3">
        <v>32100</v>
      </c>
      <c r="L38" s="3">
        <v>8356042</v>
      </c>
      <c r="M38" s="3">
        <v>1081.7881963</v>
      </c>
      <c r="N38" s="3">
        <v>403609.25449910003</v>
      </c>
      <c r="O38" s="3">
        <v>1262814</v>
      </c>
      <c r="P38" s="3">
        <v>572696</v>
      </c>
      <c r="Q38" s="3">
        <v>462997</v>
      </c>
      <c r="R38" s="3">
        <v>27749.814597299999</v>
      </c>
      <c r="S38" s="3">
        <v>9272.7642858999188</v>
      </c>
    </row>
    <row r="39" spans="2:19" x14ac:dyDescent="0.25">
      <c r="B39" s="43"/>
      <c r="C39" s="1" t="s">
        <v>30</v>
      </c>
      <c r="D39" s="3">
        <v>855</v>
      </c>
      <c r="E39" s="3">
        <v>432</v>
      </c>
      <c r="F39" s="3">
        <v>11114</v>
      </c>
      <c r="G39" s="3">
        <v>0</v>
      </c>
      <c r="H39" s="3">
        <v>0</v>
      </c>
      <c r="I39" s="3">
        <v>3970</v>
      </c>
      <c r="J39" s="3">
        <v>29662</v>
      </c>
      <c r="K39" s="3">
        <v>0</v>
      </c>
      <c r="L39" s="3">
        <v>165293</v>
      </c>
      <c r="M39" s="3">
        <v>0</v>
      </c>
      <c r="N39" s="3">
        <v>6529.0054725</v>
      </c>
      <c r="O39" s="3">
        <v>3596670</v>
      </c>
      <c r="P39" s="3">
        <v>2987335</v>
      </c>
      <c r="Q39" s="3">
        <v>2247541</v>
      </c>
      <c r="R39" s="3">
        <v>133038.92868000001</v>
      </c>
      <c r="S39" s="3">
        <v>40303.029321400005</v>
      </c>
    </row>
    <row r="40" spans="2:19" x14ac:dyDescent="0.25">
      <c r="B40" s="43"/>
      <c r="C40" s="1" t="s">
        <v>39</v>
      </c>
      <c r="D40" s="3">
        <v>476</v>
      </c>
      <c r="E40" s="3">
        <v>666</v>
      </c>
      <c r="F40" s="3">
        <v>4860</v>
      </c>
      <c r="G40" s="3">
        <v>0</v>
      </c>
      <c r="H40" s="3">
        <v>0</v>
      </c>
      <c r="I40" s="3">
        <v>0</v>
      </c>
      <c r="J40" s="3">
        <v>31861</v>
      </c>
      <c r="K40" s="3">
        <v>1828</v>
      </c>
      <c r="L40" s="3">
        <v>60036</v>
      </c>
      <c r="M40" s="3">
        <v>74.331999999999994</v>
      </c>
      <c r="N40" s="3">
        <v>2513.6071219999999</v>
      </c>
      <c r="O40" s="3">
        <v>2019719</v>
      </c>
      <c r="P40" s="3">
        <v>5162133</v>
      </c>
      <c r="Q40" s="3">
        <v>563669</v>
      </c>
      <c r="R40" s="3">
        <v>208737.74931000001</v>
      </c>
      <c r="S40" s="3">
        <v>10240.453941</v>
      </c>
    </row>
    <row r="41" spans="2:19" x14ac:dyDescent="0.25">
      <c r="B41" s="43"/>
      <c r="C41" s="1" t="s">
        <v>17</v>
      </c>
      <c r="D41" s="3">
        <v>1014</v>
      </c>
      <c r="E41" s="3">
        <v>198</v>
      </c>
      <c r="F41" s="3">
        <v>56377</v>
      </c>
      <c r="G41" s="3">
        <v>0</v>
      </c>
      <c r="H41" s="3">
        <v>41460</v>
      </c>
      <c r="I41" s="3">
        <v>249234</v>
      </c>
      <c r="J41" s="3">
        <v>1105401</v>
      </c>
      <c r="K41" s="3">
        <v>12628</v>
      </c>
      <c r="L41" s="3">
        <v>2060706</v>
      </c>
      <c r="M41" s="3">
        <v>534.66200000000003</v>
      </c>
      <c r="N41" s="3">
        <v>76248.985443600002</v>
      </c>
      <c r="O41" s="3">
        <v>4012961</v>
      </c>
      <c r="P41" s="3">
        <v>2256265</v>
      </c>
      <c r="Q41" s="3">
        <v>1905560</v>
      </c>
      <c r="R41" s="3">
        <v>107810.28159</v>
      </c>
      <c r="S41" s="3">
        <v>37186.500189999999</v>
      </c>
    </row>
    <row r="42" spans="2:19" ht="13" x14ac:dyDescent="0.3">
      <c r="B42" s="43"/>
      <c r="C42" s="2" t="s">
        <v>18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2:19" x14ac:dyDescent="0.25">
      <c r="B43" s="43"/>
      <c r="C43" s="1" t="s">
        <v>19</v>
      </c>
      <c r="D43" s="3">
        <v>0</v>
      </c>
      <c r="E43" s="3">
        <v>0</v>
      </c>
      <c r="F43" s="3">
        <v>45687</v>
      </c>
      <c r="G43" s="3">
        <v>0</v>
      </c>
      <c r="H43" s="3">
        <v>0</v>
      </c>
      <c r="I43" s="3">
        <v>0</v>
      </c>
      <c r="J43" s="3">
        <v>1405362</v>
      </c>
      <c r="K43" s="3">
        <v>1179</v>
      </c>
      <c r="L43" s="3">
        <v>3802402</v>
      </c>
      <c r="M43" s="3">
        <v>100.11766084999999</v>
      </c>
      <c r="N43" s="3">
        <v>222571.25808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5">
      <c r="B44" s="43"/>
      <c r="C44" s="1" t="s">
        <v>55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22137</v>
      </c>
      <c r="K44" s="3">
        <v>2</v>
      </c>
      <c r="L44" s="3">
        <v>18669</v>
      </c>
      <c r="M44" s="3">
        <v>0.14000000000000001</v>
      </c>
      <c r="N44" s="3">
        <v>779.68781030000002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5">
      <c r="B45" s="43"/>
      <c r="C45" s="1" t="s">
        <v>57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1947</v>
      </c>
      <c r="P45" s="3">
        <v>381</v>
      </c>
      <c r="Q45" s="3">
        <v>93</v>
      </c>
      <c r="R45" s="3">
        <v>34.6652305</v>
      </c>
      <c r="S45" s="3">
        <v>4.4881367000000001</v>
      </c>
    </row>
    <row r="46" spans="2:19" x14ac:dyDescent="0.25">
      <c r="B46" s="43"/>
      <c r="C46" s="1" t="s">
        <v>32</v>
      </c>
      <c r="D46" s="3">
        <v>47</v>
      </c>
      <c r="E46" s="3">
        <v>444</v>
      </c>
      <c r="F46" s="3">
        <v>0</v>
      </c>
      <c r="G46" s="3">
        <v>0</v>
      </c>
      <c r="H46" s="3">
        <v>0</v>
      </c>
      <c r="I46" s="3">
        <v>0</v>
      </c>
      <c r="J46" s="3">
        <v>2561499</v>
      </c>
      <c r="K46" s="3">
        <v>11381</v>
      </c>
      <c r="L46" s="3">
        <v>11547895</v>
      </c>
      <c r="M46" s="3">
        <v>659.95399999999995</v>
      </c>
      <c r="N46" s="3">
        <v>362235.99128000002</v>
      </c>
      <c r="O46" s="3">
        <v>1454747</v>
      </c>
      <c r="P46" s="3">
        <v>916264</v>
      </c>
      <c r="Q46" s="3">
        <v>2006665</v>
      </c>
      <c r="R46" s="3">
        <v>49922.15655</v>
      </c>
      <c r="S46" s="3">
        <v>50149.456610000001</v>
      </c>
    </row>
    <row r="47" spans="2:19" x14ac:dyDescent="0.25">
      <c r="B47" s="43"/>
      <c r="C47" s="1" t="s">
        <v>29</v>
      </c>
      <c r="D47" s="3">
        <v>502</v>
      </c>
      <c r="E47" s="3">
        <v>518</v>
      </c>
      <c r="F47" s="3">
        <v>1104</v>
      </c>
      <c r="G47" s="3">
        <v>0</v>
      </c>
      <c r="H47" s="3">
        <v>131</v>
      </c>
      <c r="I47" s="3">
        <v>2545</v>
      </c>
      <c r="J47" s="3">
        <v>903</v>
      </c>
      <c r="K47" s="3">
        <v>5</v>
      </c>
      <c r="L47" s="3">
        <v>1996</v>
      </c>
      <c r="M47" s="3">
        <v>0.09</v>
      </c>
      <c r="N47" s="3">
        <v>63.260924799999984</v>
      </c>
      <c r="O47" s="3">
        <v>2186306</v>
      </c>
      <c r="P47" s="3">
        <v>1294971</v>
      </c>
      <c r="Q47" s="3">
        <v>1063062</v>
      </c>
      <c r="R47" s="3">
        <v>55466.7313221</v>
      </c>
      <c r="S47" s="3">
        <v>15339.206538800001</v>
      </c>
    </row>
    <row r="48" spans="2:19" x14ac:dyDescent="0.25">
      <c r="B48" s="43"/>
      <c r="C48" s="1" t="s">
        <v>58</v>
      </c>
      <c r="D48" s="3">
        <v>13</v>
      </c>
      <c r="E48" s="3">
        <v>19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118612</v>
      </c>
      <c r="P48" s="3">
        <v>45351</v>
      </c>
      <c r="Q48" s="3">
        <v>92370</v>
      </c>
      <c r="R48" s="3">
        <v>2602.1884504999994</v>
      </c>
      <c r="S48" s="3">
        <v>2117.4468864999872</v>
      </c>
    </row>
    <row r="49" spans="2:19" x14ac:dyDescent="0.25">
      <c r="B49" s="43"/>
      <c r="C49" s="1" t="s">
        <v>25</v>
      </c>
      <c r="D49" s="3">
        <v>46</v>
      </c>
      <c r="E49" s="3">
        <v>32</v>
      </c>
      <c r="F49" s="3">
        <v>0</v>
      </c>
      <c r="G49" s="3">
        <v>0</v>
      </c>
      <c r="H49" s="3">
        <v>0</v>
      </c>
      <c r="I49" s="3">
        <v>0</v>
      </c>
      <c r="J49" s="3">
        <v>798853</v>
      </c>
      <c r="K49" s="3">
        <v>1526</v>
      </c>
      <c r="L49" s="3">
        <v>1592920</v>
      </c>
      <c r="M49" s="3">
        <v>126.00144830000001</v>
      </c>
      <c r="N49" s="3">
        <v>66592.424892800453</v>
      </c>
      <c r="O49" s="3">
        <v>505815</v>
      </c>
      <c r="P49" s="3">
        <v>243312</v>
      </c>
      <c r="Q49" s="3">
        <v>366956</v>
      </c>
      <c r="R49" s="3">
        <v>13463.336259699998</v>
      </c>
      <c r="S49" s="3">
        <v>8970.8264655000112</v>
      </c>
    </row>
    <row r="50" spans="2:19" x14ac:dyDescent="0.25">
      <c r="B50" s="43"/>
      <c r="C50" s="1" t="s">
        <v>26</v>
      </c>
      <c r="D50" s="3">
        <v>6</v>
      </c>
      <c r="E50" s="3">
        <v>0</v>
      </c>
      <c r="F50" s="3">
        <v>0</v>
      </c>
      <c r="G50" s="3">
        <v>0</v>
      </c>
      <c r="H50" s="3">
        <v>109491</v>
      </c>
      <c r="I50" s="3">
        <v>0</v>
      </c>
      <c r="J50" s="3">
        <v>314479</v>
      </c>
      <c r="K50" s="3">
        <v>53623</v>
      </c>
      <c r="L50" s="3">
        <v>660203</v>
      </c>
      <c r="M50" s="3">
        <v>3457.002</v>
      </c>
      <c r="N50" s="3">
        <v>33300.084450000002</v>
      </c>
      <c r="O50" s="3">
        <v>50500</v>
      </c>
      <c r="P50" s="3">
        <v>4607</v>
      </c>
      <c r="Q50" s="3">
        <v>11756</v>
      </c>
      <c r="R50" s="3">
        <v>188.77199999999999</v>
      </c>
      <c r="S50" s="3">
        <v>238.50390999999999</v>
      </c>
    </row>
    <row r="51" spans="2:19" x14ac:dyDescent="0.25">
      <c r="B51" s="43" t="s">
        <v>159</v>
      </c>
      <c r="C51" s="1" t="s">
        <v>24</v>
      </c>
      <c r="D51" s="3">
        <v>88</v>
      </c>
      <c r="E51" s="3">
        <v>77</v>
      </c>
      <c r="F51" s="3">
        <v>0</v>
      </c>
      <c r="G51" s="3">
        <v>0</v>
      </c>
      <c r="H51" s="3">
        <v>0</v>
      </c>
      <c r="I51" s="3">
        <v>0</v>
      </c>
      <c r="J51" s="3">
        <v>1342161</v>
      </c>
      <c r="K51" s="3">
        <v>2834</v>
      </c>
      <c r="L51" s="3">
        <v>2976893</v>
      </c>
      <c r="M51" s="3">
        <v>188.1326</v>
      </c>
      <c r="N51" s="3">
        <v>103576.15072000001</v>
      </c>
      <c r="O51" s="3">
        <v>1115128</v>
      </c>
      <c r="P51" s="3">
        <v>996134</v>
      </c>
      <c r="Q51" s="3">
        <v>1506158</v>
      </c>
      <c r="R51" s="3">
        <v>46816.576419999998</v>
      </c>
      <c r="S51" s="3">
        <v>29960.67956</v>
      </c>
    </row>
    <row r="52" spans="2:19" ht="13" x14ac:dyDescent="0.3">
      <c r="B52" s="43"/>
      <c r="C52" s="2" t="s">
        <v>63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2:19" x14ac:dyDescent="0.25">
      <c r="B53" s="43"/>
      <c r="C53" s="1" t="s">
        <v>64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1965712</v>
      </c>
      <c r="P53" s="3">
        <v>0</v>
      </c>
      <c r="Q53" s="3">
        <v>247649</v>
      </c>
      <c r="R53" s="3">
        <v>0</v>
      </c>
      <c r="S53" s="3">
        <v>1750.1793895000001</v>
      </c>
    </row>
    <row r="54" spans="2:19" x14ac:dyDescent="0.25">
      <c r="B54" s="43"/>
      <c r="C54" s="1" t="s">
        <v>65</v>
      </c>
      <c r="D54" s="3">
        <v>0</v>
      </c>
      <c r="E54" s="3">
        <v>0</v>
      </c>
      <c r="F54" s="3">
        <v>0</v>
      </c>
      <c r="G54" s="3">
        <v>0</v>
      </c>
      <c r="H54" s="3">
        <v>289283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3746485</v>
      </c>
      <c r="P54" s="3">
        <v>1101584</v>
      </c>
      <c r="Q54" s="3">
        <v>203512</v>
      </c>
      <c r="R54" s="3">
        <v>32933.9187485</v>
      </c>
      <c r="S54" s="3">
        <v>3258.1309338999999</v>
      </c>
    </row>
    <row r="55" spans="2:19" x14ac:dyDescent="0.25">
      <c r="B55" s="43"/>
      <c r="C55" s="1" t="s">
        <v>66</v>
      </c>
      <c r="D55" s="31" t="s">
        <v>212</v>
      </c>
      <c r="E55" s="31" t="s">
        <v>212</v>
      </c>
      <c r="F55" s="31" t="s">
        <v>212</v>
      </c>
      <c r="G55" s="31" t="s">
        <v>212</v>
      </c>
      <c r="H55" s="3">
        <v>135092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4075835</v>
      </c>
      <c r="P55" s="3">
        <v>0</v>
      </c>
      <c r="Q55" s="3">
        <v>447247</v>
      </c>
      <c r="R55" s="3">
        <v>0</v>
      </c>
      <c r="S55" s="3">
        <v>2426.3692530000003</v>
      </c>
    </row>
    <row r="56" spans="2:19" x14ac:dyDescent="0.25">
      <c r="B56" s="43"/>
      <c r="C56" s="1" t="s">
        <v>67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2:19" x14ac:dyDescent="0.25">
      <c r="B57" s="43"/>
      <c r="C57" s="1" t="s">
        <v>68</v>
      </c>
      <c r="D57" s="3">
        <v>0</v>
      </c>
      <c r="E57" s="3">
        <v>0</v>
      </c>
      <c r="F57" s="3">
        <v>0</v>
      </c>
      <c r="G57" s="3">
        <v>0</v>
      </c>
      <c r="H57" s="3">
        <v>22992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300006</v>
      </c>
      <c r="P57" s="3">
        <v>2437</v>
      </c>
      <c r="Q57" s="3">
        <v>22968</v>
      </c>
      <c r="R57" s="3">
        <v>92.426969999999997</v>
      </c>
      <c r="S57" s="3">
        <v>113.3883167</v>
      </c>
    </row>
    <row r="58" spans="2:19" x14ac:dyDescent="0.25">
      <c r="B58" s="43"/>
      <c r="C58" s="1" t="s">
        <v>69</v>
      </c>
      <c r="D58" s="3">
        <v>1</v>
      </c>
      <c r="E58" s="3">
        <v>67</v>
      </c>
      <c r="F58" s="3">
        <v>358981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66171234</v>
      </c>
      <c r="P58" s="3">
        <v>2361943</v>
      </c>
      <c r="Q58" s="3">
        <v>2920459</v>
      </c>
      <c r="R58" s="3">
        <v>86250.52274</v>
      </c>
      <c r="S58" s="3">
        <v>31209.414860000001</v>
      </c>
    </row>
    <row r="59" spans="2:19" ht="13" x14ac:dyDescent="0.3">
      <c r="B59" s="43"/>
      <c r="C59" s="2" t="s">
        <v>21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2:19" x14ac:dyDescent="0.25">
      <c r="B60" s="43"/>
      <c r="C60" s="1" t="s">
        <v>22</v>
      </c>
      <c r="D60" s="3">
        <v>398</v>
      </c>
      <c r="E60" s="3">
        <v>3</v>
      </c>
      <c r="F60" s="3">
        <v>0</v>
      </c>
      <c r="G60" s="3">
        <v>0</v>
      </c>
      <c r="H60" s="3">
        <v>322</v>
      </c>
      <c r="I60" s="3">
        <v>0</v>
      </c>
      <c r="J60" s="3">
        <v>125071</v>
      </c>
      <c r="K60" s="3">
        <v>3961</v>
      </c>
      <c r="L60" s="3">
        <v>334287</v>
      </c>
      <c r="M60" s="3">
        <v>228.48907</v>
      </c>
      <c r="N60" s="3">
        <v>21780.481240000001</v>
      </c>
      <c r="O60" s="3">
        <v>1842355</v>
      </c>
      <c r="P60" s="3">
        <v>763209</v>
      </c>
      <c r="Q60" s="3">
        <v>368462</v>
      </c>
      <c r="R60" s="3">
        <v>50299.995000000003</v>
      </c>
      <c r="S60" s="3">
        <v>9917.8629438999997</v>
      </c>
    </row>
    <row r="61" spans="2:19" x14ac:dyDescent="0.25">
      <c r="B61" s="43"/>
      <c r="C61" s="1" t="s">
        <v>70</v>
      </c>
      <c r="D61" s="3">
        <v>159</v>
      </c>
      <c r="E61" s="3">
        <v>2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178645</v>
      </c>
      <c r="P61" s="3">
        <v>114757</v>
      </c>
      <c r="Q61" s="3">
        <v>65654</v>
      </c>
      <c r="R61" s="3">
        <v>6038.4413199999999</v>
      </c>
      <c r="S61" s="3">
        <v>1415.1548934999998</v>
      </c>
    </row>
    <row r="62" spans="2:19" x14ac:dyDescent="0.25">
      <c r="B62" s="43"/>
      <c r="C62" s="1" t="s">
        <v>48</v>
      </c>
      <c r="D62" s="3">
        <v>334</v>
      </c>
      <c r="E62" s="3">
        <v>2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3123063</v>
      </c>
      <c r="P62" s="3">
        <v>707574</v>
      </c>
      <c r="Q62" s="3">
        <v>68682</v>
      </c>
      <c r="R62" s="3">
        <v>34487.081870000002</v>
      </c>
      <c r="S62" s="3">
        <v>786.48372299999994</v>
      </c>
    </row>
    <row r="63" spans="2:19" x14ac:dyDescent="0.25">
      <c r="B63" s="43"/>
      <c r="C63" s="1" t="s">
        <v>47</v>
      </c>
      <c r="D63" s="3">
        <v>376</v>
      </c>
      <c r="E63" s="3">
        <v>2</v>
      </c>
      <c r="F63" s="3">
        <v>11422</v>
      </c>
      <c r="G63" s="3">
        <v>0</v>
      </c>
      <c r="H63" s="3">
        <v>295</v>
      </c>
      <c r="I63" s="3">
        <v>19363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3003452</v>
      </c>
      <c r="P63" s="3">
        <v>835518</v>
      </c>
      <c r="Q63" s="3">
        <v>350374</v>
      </c>
      <c r="R63" s="3">
        <v>30106.141159999999</v>
      </c>
      <c r="S63" s="3">
        <v>6846.3562887999997</v>
      </c>
    </row>
    <row r="64" spans="2:19" x14ac:dyDescent="0.25">
      <c r="B64" s="43"/>
      <c r="C64" s="1" t="s">
        <v>44</v>
      </c>
      <c r="D64" s="3">
        <v>116</v>
      </c>
      <c r="E64" s="3">
        <v>0</v>
      </c>
      <c r="F64" s="3">
        <v>0</v>
      </c>
      <c r="G64" s="3">
        <v>0</v>
      </c>
      <c r="H64" s="3">
        <v>510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4297731</v>
      </c>
      <c r="P64" s="3">
        <v>1138152</v>
      </c>
      <c r="Q64" s="3">
        <v>290567</v>
      </c>
      <c r="R64" s="3">
        <v>56832.521260000001</v>
      </c>
      <c r="S64" s="3">
        <v>3459.1056100000001</v>
      </c>
    </row>
    <row r="65" spans="2:19" x14ac:dyDescent="0.25">
      <c r="B65" s="43"/>
      <c r="C65" s="1" t="s">
        <v>71</v>
      </c>
      <c r="D65" s="3">
        <v>65</v>
      </c>
      <c r="E65" s="3">
        <v>2</v>
      </c>
      <c r="F65" s="3">
        <v>0</v>
      </c>
      <c r="G65" s="3">
        <v>0</v>
      </c>
      <c r="H65" s="3">
        <v>164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2270700</v>
      </c>
      <c r="P65" s="3">
        <v>280778</v>
      </c>
      <c r="Q65" s="3">
        <v>81571</v>
      </c>
      <c r="R65" s="3">
        <v>13604.554</v>
      </c>
      <c r="S65" s="3">
        <v>1155.8132051999999</v>
      </c>
    </row>
    <row r="66" spans="2:19" x14ac:dyDescent="0.25">
      <c r="B66" s="43"/>
      <c r="C66" s="1" t="s">
        <v>72</v>
      </c>
      <c r="D66" s="3">
        <v>8</v>
      </c>
      <c r="E66" s="3">
        <v>1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297839</v>
      </c>
      <c r="P66" s="3">
        <v>44659</v>
      </c>
      <c r="Q66" s="3">
        <v>19357</v>
      </c>
      <c r="R66" s="3">
        <v>1750.8730800000001</v>
      </c>
      <c r="S66" s="3">
        <v>253.77994889999999</v>
      </c>
    </row>
    <row r="67" spans="2:19" x14ac:dyDescent="0.25">
      <c r="B67" s="43"/>
      <c r="C67" s="1" t="s">
        <v>46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390526</v>
      </c>
      <c r="P67" s="3">
        <v>89806</v>
      </c>
      <c r="Q67" s="3">
        <v>34786</v>
      </c>
      <c r="R67" s="3">
        <v>3921.7974300000001</v>
      </c>
      <c r="S67" s="3">
        <v>414.04377340000002</v>
      </c>
    </row>
    <row r="68" spans="2:19" x14ac:dyDescent="0.25">
      <c r="B68" s="43"/>
      <c r="C68" s="1" t="s">
        <v>74</v>
      </c>
      <c r="D68" s="3">
        <v>488</v>
      </c>
      <c r="E68" s="3">
        <v>3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7020038</v>
      </c>
      <c r="P68" s="3">
        <v>3517361</v>
      </c>
      <c r="Q68" s="3">
        <v>511978</v>
      </c>
      <c r="R68" s="3">
        <v>163745.28537999999</v>
      </c>
      <c r="S68" s="3">
        <v>7924.4802799999998</v>
      </c>
    </row>
    <row r="69" spans="2:19" x14ac:dyDescent="0.25">
      <c r="B69" s="43"/>
      <c r="C69" s="1" t="s">
        <v>75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5">
      <c r="B70" s="43"/>
      <c r="C70" s="1" t="s">
        <v>36</v>
      </c>
      <c r="D70" s="3">
        <v>203</v>
      </c>
      <c r="E70" s="3">
        <v>20</v>
      </c>
      <c r="F70" s="3">
        <v>0</v>
      </c>
      <c r="G70" s="3">
        <v>0</v>
      </c>
      <c r="H70" s="3">
        <v>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1182870</v>
      </c>
      <c r="P70" s="3">
        <v>317160</v>
      </c>
      <c r="Q70" s="3">
        <v>48950</v>
      </c>
      <c r="R70" s="3">
        <v>10894.60442</v>
      </c>
      <c r="S70" s="3">
        <v>691.72455000000002</v>
      </c>
    </row>
    <row r="71" spans="2:19" ht="13" x14ac:dyDescent="0.3">
      <c r="B71" s="266"/>
      <c r="C71" s="2" t="s">
        <v>76</v>
      </c>
      <c r="D71" s="4">
        <f>SUM(D9:D70)</f>
        <v>116632</v>
      </c>
      <c r="E71" s="4">
        <f t="shared" ref="E71:S71" si="0">SUM(E9:E70)</f>
        <v>97160</v>
      </c>
      <c r="F71" s="4">
        <f t="shared" si="0"/>
        <v>5619986</v>
      </c>
      <c r="G71" s="4">
        <f t="shared" si="0"/>
        <v>0</v>
      </c>
      <c r="H71" s="4">
        <f t="shared" si="0"/>
        <v>777807</v>
      </c>
      <c r="I71" s="4">
        <f t="shared" si="0"/>
        <v>4696600</v>
      </c>
      <c r="J71" s="4">
        <f t="shared" si="0"/>
        <v>70252069</v>
      </c>
      <c r="K71" s="4">
        <f t="shared" si="0"/>
        <v>548917</v>
      </c>
      <c r="L71" s="4">
        <f t="shared" si="0"/>
        <v>195805022</v>
      </c>
      <c r="M71" s="4">
        <f t="shared" si="0"/>
        <v>26941.207646950006</v>
      </c>
      <c r="N71" s="4">
        <f t="shared" si="0"/>
        <v>8776849.9065209012</v>
      </c>
      <c r="O71" s="4">
        <f t="shared" si="0"/>
        <v>940928583</v>
      </c>
      <c r="P71" s="4">
        <f t="shared" si="0"/>
        <v>552712647</v>
      </c>
      <c r="Q71" s="4">
        <f t="shared" si="0"/>
        <v>318760886</v>
      </c>
      <c r="R71" s="4">
        <f t="shared" si="0"/>
        <v>26167402.610902704</v>
      </c>
      <c r="S71" s="4">
        <f t="shared" si="0"/>
        <v>5949476.7824974013</v>
      </c>
    </row>
    <row r="72" spans="2:19" ht="13" x14ac:dyDescent="0.25">
      <c r="B72" s="43"/>
      <c r="C72" s="411"/>
      <c r="D72" s="411"/>
      <c r="E72" s="411"/>
      <c r="F72" s="411"/>
      <c r="G72" s="411"/>
      <c r="H72" s="411"/>
      <c r="I72" s="411"/>
      <c r="J72" s="411"/>
      <c r="K72" s="411"/>
      <c r="L72" s="411"/>
      <c r="M72" s="411"/>
      <c r="N72" s="411"/>
      <c r="O72" s="411"/>
      <c r="P72" s="411"/>
      <c r="Q72" s="411"/>
      <c r="R72" s="411"/>
      <c r="S72" s="411"/>
    </row>
    <row r="73" spans="2:19" x14ac:dyDescent="0.25">
      <c r="B73" s="29">
        <v>1</v>
      </c>
      <c r="C73" s="390" t="s">
        <v>213</v>
      </c>
      <c r="D73" s="390"/>
      <c r="E73" s="390"/>
      <c r="F73" s="390"/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</row>
    <row r="74" spans="2:19" x14ac:dyDescent="0.25">
      <c r="B74" s="29">
        <v>2</v>
      </c>
      <c r="C74" s="390" t="s">
        <v>214</v>
      </c>
      <c r="D74" s="390"/>
      <c r="E74" s="390"/>
      <c r="F74" s="390"/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</row>
    <row r="75" spans="2:19" x14ac:dyDescent="0.25">
      <c r="B75" s="29">
        <v>3</v>
      </c>
      <c r="C75" s="390" t="s">
        <v>197</v>
      </c>
      <c r="D75" s="390"/>
      <c r="E75" s="390"/>
      <c r="F75" s="390"/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</row>
    <row r="76" spans="2:19" x14ac:dyDescent="0.25">
      <c r="B76" s="29">
        <v>4</v>
      </c>
      <c r="C76" s="390" t="s">
        <v>198</v>
      </c>
      <c r="D76" s="390"/>
      <c r="E76" s="390"/>
      <c r="F76" s="390"/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</row>
    <row r="77" spans="2:19" x14ac:dyDescent="0.25">
      <c r="B77" s="29">
        <v>5</v>
      </c>
      <c r="C77" s="390" t="s">
        <v>199</v>
      </c>
      <c r="D77" s="390"/>
      <c r="E77" s="390"/>
      <c r="F77" s="390"/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</row>
    <row r="78" spans="2:19" x14ac:dyDescent="0.25">
      <c r="B78" s="29">
        <v>6</v>
      </c>
      <c r="C78" s="390" t="s">
        <v>200</v>
      </c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</row>
    <row r="79" spans="2:19" x14ac:dyDescent="0.25">
      <c r="B79" s="29">
        <v>7</v>
      </c>
      <c r="C79" s="390" t="s">
        <v>201</v>
      </c>
      <c r="D79" s="390"/>
      <c r="E79" s="390"/>
      <c r="F79" s="390"/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</row>
    <row r="80" spans="2:19" x14ac:dyDescent="0.25">
      <c r="B80" s="29">
        <v>8</v>
      </c>
      <c r="C80" s="390" t="s">
        <v>202</v>
      </c>
      <c r="D80" s="390"/>
      <c r="E80" s="390"/>
      <c r="F80" s="390"/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</row>
    <row r="81" spans="2:19" x14ac:dyDescent="0.25">
      <c r="B81" s="29">
        <v>9</v>
      </c>
      <c r="C81" s="390" t="s">
        <v>203</v>
      </c>
      <c r="D81" s="390"/>
      <c r="E81" s="390"/>
      <c r="F81" s="390"/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</row>
    <row r="82" spans="2:19" x14ac:dyDescent="0.25">
      <c r="B82" s="29">
        <v>10</v>
      </c>
      <c r="C82" s="390" t="s">
        <v>204</v>
      </c>
      <c r="D82" s="390"/>
      <c r="E82" s="390"/>
      <c r="F82" s="390"/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</row>
    <row r="83" spans="2:19" x14ac:dyDescent="0.25">
      <c r="B83" s="29">
        <v>11</v>
      </c>
      <c r="C83" s="390" t="s">
        <v>205</v>
      </c>
      <c r="D83" s="390"/>
      <c r="E83" s="390"/>
      <c r="F83" s="390"/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</row>
    <row r="84" spans="2:19" x14ac:dyDescent="0.25">
      <c r="B84" s="29">
        <v>12</v>
      </c>
      <c r="C84" s="390" t="s">
        <v>206</v>
      </c>
      <c r="D84" s="390"/>
      <c r="E84" s="390"/>
      <c r="F84" s="390"/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</row>
    <row r="85" spans="2:19" x14ac:dyDescent="0.25">
      <c r="B85" s="29">
        <v>13</v>
      </c>
      <c r="C85" s="390" t="s">
        <v>207</v>
      </c>
      <c r="D85" s="390"/>
      <c r="E85" s="390"/>
      <c r="F85" s="390"/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</row>
    <row r="86" spans="2:19" x14ac:dyDescent="0.25">
      <c r="B86" s="29">
        <v>14</v>
      </c>
      <c r="C86" s="390" t="s">
        <v>208</v>
      </c>
      <c r="D86" s="390"/>
      <c r="E86" s="390"/>
      <c r="F86" s="390"/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</row>
    <row r="87" spans="2:19" x14ac:dyDescent="0.25">
      <c r="B87" s="29">
        <v>15</v>
      </c>
      <c r="C87" s="390" t="s">
        <v>209</v>
      </c>
      <c r="D87" s="390"/>
      <c r="E87" s="390"/>
      <c r="F87" s="390"/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</row>
    <row r="88" spans="2:19" x14ac:dyDescent="0.25">
      <c r="B88" s="29">
        <v>16</v>
      </c>
      <c r="C88" s="390" t="s">
        <v>210</v>
      </c>
      <c r="D88" s="390"/>
      <c r="E88" s="390"/>
      <c r="F88" s="390"/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</row>
  </sheetData>
  <mergeCells count="37">
    <mergeCell ref="C2:S2"/>
    <mergeCell ref="C3:C6"/>
    <mergeCell ref="D3:E3"/>
    <mergeCell ref="F3:G3"/>
    <mergeCell ref="H3:H5"/>
    <mergeCell ref="I3:I5"/>
    <mergeCell ref="J3:N3"/>
    <mergeCell ref="O3:S3"/>
    <mergeCell ref="D4:D5"/>
    <mergeCell ref="E4:E5"/>
    <mergeCell ref="F4:F5"/>
    <mergeCell ref="G4:G5"/>
    <mergeCell ref="R4:S4"/>
    <mergeCell ref="D7:S7"/>
    <mergeCell ref="D8:S8"/>
    <mergeCell ref="C72:S72"/>
    <mergeCell ref="C77:S77"/>
    <mergeCell ref="J4:J5"/>
    <mergeCell ref="K4:L4"/>
    <mergeCell ref="M4:N4"/>
    <mergeCell ref="O4:O5"/>
    <mergeCell ref="P4:Q4"/>
    <mergeCell ref="C74:S74"/>
    <mergeCell ref="C75:S75"/>
    <mergeCell ref="C76:S76"/>
    <mergeCell ref="C73:S73"/>
    <mergeCell ref="C78:S78"/>
    <mergeCell ref="C86:S86"/>
    <mergeCell ref="C87:S87"/>
    <mergeCell ref="C88:S88"/>
    <mergeCell ref="C80:S80"/>
    <mergeCell ref="C81:S81"/>
    <mergeCell ref="C82:S82"/>
    <mergeCell ref="C83:S83"/>
    <mergeCell ref="C84:S84"/>
    <mergeCell ref="C85:S85"/>
    <mergeCell ref="C79:S79"/>
  </mergeCells>
  <pageMargins left="0.06" right="0" top="0.05" bottom="0.09" header="0.03" footer="0.05"/>
  <pageSetup scale="7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7737-3A80-4912-9AD5-24FFEE228FAD}">
  <dimension ref="B1:S88"/>
  <sheetViews>
    <sheetView workbookViewId="0">
      <pane xSplit="3" ySplit="8" topLeftCell="D65" activePane="bottomRight" state="frozen"/>
      <selection pane="topRight" activeCell="A73" sqref="A73"/>
      <selection pane="bottomLeft" activeCell="A73" sqref="A73"/>
      <selection pane="bottomRight" activeCell="F29" sqref="F29"/>
    </sheetView>
  </sheetViews>
  <sheetFormatPr defaultColWidth="9.1796875" defaultRowHeight="12.5" x14ac:dyDescent="0.25"/>
  <cols>
    <col min="1" max="1" width="9.1796875" style="10"/>
    <col min="2" max="2" width="3" style="267" bestFit="1" customWidth="1"/>
    <col min="3" max="3" width="41" style="10" bestFit="1" customWidth="1"/>
    <col min="4" max="5" width="7.453125" style="10" bestFit="1" customWidth="1"/>
    <col min="6" max="6" width="8" style="10" bestFit="1" customWidth="1"/>
    <col min="7" max="7" width="4.453125" style="10" bestFit="1" customWidth="1"/>
    <col min="8" max="8" width="7.453125" style="10" customWidth="1"/>
    <col min="9" max="9" width="8.1796875" style="10" customWidth="1"/>
    <col min="10" max="10" width="10.81640625" style="10" customWidth="1"/>
    <col min="11" max="11" width="7" style="10" bestFit="1" customWidth="1"/>
    <col min="12" max="12" width="10" style="10" bestFit="1" customWidth="1"/>
    <col min="13" max="13" width="6" style="10" bestFit="1" customWidth="1"/>
    <col min="14" max="14" width="8" style="10" bestFit="1" customWidth="1"/>
    <col min="15" max="15" width="12.1796875" style="10" customWidth="1"/>
    <col min="16" max="17" width="10" style="10" bestFit="1" customWidth="1"/>
    <col min="18" max="18" width="9" style="10" bestFit="1" customWidth="1"/>
    <col min="19" max="19" width="8" style="10" bestFit="1" customWidth="1"/>
    <col min="20" max="20" width="41" style="10" bestFit="1" customWidth="1"/>
    <col min="21" max="16384" width="9.1796875" style="10"/>
  </cols>
  <sheetData>
    <row r="1" spans="2:19" x14ac:dyDescent="0.25">
      <c r="B1" s="277"/>
    </row>
    <row r="2" spans="2:19" ht="13" x14ac:dyDescent="0.25">
      <c r="C2" s="427" t="s">
        <v>215</v>
      </c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</row>
    <row r="3" spans="2:19" ht="13" x14ac:dyDescent="0.25">
      <c r="C3" s="428" t="s">
        <v>145</v>
      </c>
      <c r="D3" s="420" t="s">
        <v>216</v>
      </c>
      <c r="E3" s="422"/>
      <c r="F3" s="420" t="s">
        <v>175</v>
      </c>
      <c r="G3" s="420"/>
      <c r="H3" s="420" t="s">
        <v>176</v>
      </c>
      <c r="I3" s="420" t="s">
        <v>177</v>
      </c>
      <c r="J3" s="428" t="s">
        <v>147</v>
      </c>
      <c r="K3" s="421"/>
      <c r="L3" s="421"/>
      <c r="M3" s="421"/>
      <c r="N3" s="421"/>
      <c r="O3" s="428" t="s">
        <v>148</v>
      </c>
      <c r="P3" s="421"/>
      <c r="Q3" s="421"/>
      <c r="R3" s="421"/>
      <c r="S3" s="421"/>
    </row>
    <row r="4" spans="2:19" ht="42.75" customHeight="1" x14ac:dyDescent="0.25">
      <c r="C4" s="428"/>
      <c r="D4" s="420" t="s">
        <v>149</v>
      </c>
      <c r="E4" s="420" t="s">
        <v>150</v>
      </c>
      <c r="F4" s="420" t="s">
        <v>151</v>
      </c>
      <c r="G4" s="420" t="s">
        <v>152</v>
      </c>
      <c r="H4" s="420"/>
      <c r="I4" s="420"/>
      <c r="J4" s="420" t="s">
        <v>178</v>
      </c>
      <c r="K4" s="420" t="s">
        <v>154</v>
      </c>
      <c r="L4" s="421"/>
      <c r="M4" s="420" t="s">
        <v>179</v>
      </c>
      <c r="N4" s="422"/>
      <c r="O4" s="420" t="s">
        <v>178</v>
      </c>
      <c r="P4" s="420" t="s">
        <v>156</v>
      </c>
      <c r="Q4" s="422"/>
      <c r="R4" s="420" t="s">
        <v>179</v>
      </c>
      <c r="S4" s="422"/>
    </row>
    <row r="5" spans="2:19" ht="36.75" customHeight="1" x14ac:dyDescent="0.25">
      <c r="C5" s="428"/>
      <c r="D5" s="420"/>
      <c r="E5" s="420"/>
      <c r="F5" s="420"/>
      <c r="G5" s="420"/>
      <c r="H5" s="420"/>
      <c r="I5" s="420"/>
      <c r="J5" s="420"/>
      <c r="K5" s="276" t="s">
        <v>157</v>
      </c>
      <c r="L5" s="276" t="s">
        <v>175</v>
      </c>
      <c r="M5" s="276" t="s">
        <v>157</v>
      </c>
      <c r="N5" s="276" t="s">
        <v>175</v>
      </c>
      <c r="O5" s="420"/>
      <c r="P5" s="276" t="s">
        <v>157</v>
      </c>
      <c r="Q5" s="276" t="s">
        <v>175</v>
      </c>
      <c r="R5" s="276" t="s">
        <v>157</v>
      </c>
      <c r="S5" s="276" t="s">
        <v>175</v>
      </c>
    </row>
    <row r="6" spans="2:19" ht="13" x14ac:dyDescent="0.25">
      <c r="C6" s="428"/>
      <c r="D6" s="276">
        <v>1</v>
      </c>
      <c r="E6" s="276">
        <v>2</v>
      </c>
      <c r="F6" s="276">
        <v>3</v>
      </c>
      <c r="G6" s="276">
        <v>4</v>
      </c>
      <c r="H6" s="276">
        <v>5</v>
      </c>
      <c r="I6" s="276">
        <v>6</v>
      </c>
      <c r="J6" s="276">
        <v>7</v>
      </c>
      <c r="K6" s="276">
        <v>8</v>
      </c>
      <c r="L6" s="276">
        <v>9</v>
      </c>
      <c r="M6" s="276">
        <v>10</v>
      </c>
      <c r="N6" s="276">
        <v>11</v>
      </c>
      <c r="O6" s="276">
        <v>12</v>
      </c>
      <c r="P6" s="276">
        <v>13</v>
      </c>
      <c r="Q6" s="276">
        <v>14</v>
      </c>
      <c r="R6" s="276">
        <v>15</v>
      </c>
      <c r="S6" s="276">
        <v>16</v>
      </c>
    </row>
    <row r="7" spans="2:19" ht="13" x14ac:dyDescent="0.25">
      <c r="C7" s="52" t="s">
        <v>8</v>
      </c>
      <c r="D7" s="423"/>
      <c r="E7" s="423"/>
      <c r="F7" s="423"/>
      <c r="G7" s="423"/>
      <c r="H7" s="423"/>
      <c r="I7" s="423"/>
      <c r="J7" s="423"/>
      <c r="K7" s="423"/>
      <c r="L7" s="423"/>
      <c r="M7" s="423"/>
      <c r="N7" s="423"/>
      <c r="O7" s="423"/>
      <c r="P7" s="423"/>
      <c r="Q7" s="423"/>
      <c r="R7" s="423"/>
      <c r="S7" s="423"/>
    </row>
    <row r="8" spans="2:19" ht="13" x14ac:dyDescent="0.25">
      <c r="C8" s="52" t="s">
        <v>158</v>
      </c>
      <c r="D8" s="423"/>
      <c r="E8" s="423"/>
      <c r="F8" s="423"/>
      <c r="G8" s="423"/>
      <c r="H8" s="423"/>
      <c r="I8" s="423"/>
      <c r="J8" s="423"/>
      <c r="K8" s="423"/>
      <c r="L8" s="423"/>
      <c r="M8" s="423"/>
      <c r="N8" s="423"/>
      <c r="O8" s="423"/>
      <c r="P8" s="423"/>
      <c r="Q8" s="423"/>
      <c r="R8" s="423"/>
      <c r="S8" s="423"/>
    </row>
    <row r="9" spans="2:19" x14ac:dyDescent="0.25">
      <c r="C9" s="5" t="s">
        <v>16</v>
      </c>
      <c r="D9" s="57">
        <v>8752</v>
      </c>
      <c r="E9" s="57">
        <v>2750</v>
      </c>
      <c r="F9" s="57">
        <v>27534</v>
      </c>
      <c r="G9" s="57">
        <v>0</v>
      </c>
      <c r="H9" s="271">
        <v>34095</v>
      </c>
      <c r="I9" s="271">
        <v>12439</v>
      </c>
      <c r="J9" s="9">
        <v>945037</v>
      </c>
      <c r="K9" s="270">
        <v>16945</v>
      </c>
      <c r="L9" s="56">
        <v>1888203</v>
      </c>
      <c r="M9" s="9">
        <v>814.26</v>
      </c>
      <c r="N9" s="9">
        <v>70631.840150999997</v>
      </c>
      <c r="O9" s="9">
        <v>74000676</v>
      </c>
      <c r="P9" s="270">
        <v>26625422</v>
      </c>
      <c r="Q9" s="56">
        <v>11896936</v>
      </c>
      <c r="R9" s="269">
        <v>1260644.9702399999</v>
      </c>
      <c r="S9" s="9">
        <v>215023.14724639541</v>
      </c>
    </row>
    <row r="10" spans="2:19" x14ac:dyDescent="0.25">
      <c r="C10" s="5" t="s">
        <v>35</v>
      </c>
      <c r="D10" s="57">
        <v>2384</v>
      </c>
      <c r="E10" s="57">
        <v>2615</v>
      </c>
      <c r="F10" s="57">
        <v>48095</v>
      </c>
      <c r="G10" s="57">
        <v>0</v>
      </c>
      <c r="H10" s="271">
        <v>10834</v>
      </c>
      <c r="I10" s="271">
        <v>105</v>
      </c>
      <c r="J10" s="9">
        <v>166998</v>
      </c>
      <c r="K10" s="270">
        <v>8771</v>
      </c>
      <c r="L10" s="56">
        <v>241824</v>
      </c>
      <c r="M10" s="9">
        <v>507.45823860000002</v>
      </c>
      <c r="N10" s="9">
        <v>7303.1204324999999</v>
      </c>
      <c r="O10" s="9">
        <v>44639149</v>
      </c>
      <c r="P10" s="270">
        <v>16847595</v>
      </c>
      <c r="Q10" s="56">
        <v>7679862</v>
      </c>
      <c r="R10" s="269">
        <v>661442.14017869998</v>
      </c>
      <c r="S10" s="9">
        <v>115406.384789</v>
      </c>
    </row>
    <row r="11" spans="2:19" x14ac:dyDescent="0.25">
      <c r="C11" s="6" t="s">
        <v>40</v>
      </c>
      <c r="D11" s="57">
        <v>1670</v>
      </c>
      <c r="E11" s="57">
        <v>434</v>
      </c>
      <c r="F11" s="57">
        <v>2847</v>
      </c>
      <c r="G11" s="57">
        <v>0</v>
      </c>
      <c r="H11" s="271">
        <v>0</v>
      </c>
      <c r="I11" s="271">
        <v>355014</v>
      </c>
      <c r="J11" s="9">
        <v>77689</v>
      </c>
      <c r="K11" s="270">
        <v>1098</v>
      </c>
      <c r="L11" s="56">
        <v>83762</v>
      </c>
      <c r="M11" s="9">
        <v>51.343000000000004</v>
      </c>
      <c r="N11" s="9">
        <v>3442.517085</v>
      </c>
      <c r="O11" s="9">
        <v>12105122</v>
      </c>
      <c r="P11" s="270">
        <v>6755398</v>
      </c>
      <c r="Q11" s="56">
        <v>3726510</v>
      </c>
      <c r="R11" s="269">
        <v>287247.69199000002</v>
      </c>
      <c r="S11" s="9">
        <v>52937.816818699997</v>
      </c>
    </row>
    <row r="12" spans="2:19" x14ac:dyDescent="0.25">
      <c r="C12" s="5" t="s">
        <v>23</v>
      </c>
      <c r="D12" s="57">
        <v>8075</v>
      </c>
      <c r="E12" s="57">
        <v>4156</v>
      </c>
      <c r="F12" s="57">
        <v>47923</v>
      </c>
      <c r="G12" s="57">
        <v>0</v>
      </c>
      <c r="H12" s="271">
        <v>8906</v>
      </c>
      <c r="I12" s="271">
        <v>69</v>
      </c>
      <c r="J12" s="9">
        <v>911312</v>
      </c>
      <c r="K12" s="270">
        <v>50243</v>
      </c>
      <c r="L12" s="56">
        <v>806949</v>
      </c>
      <c r="M12" s="9">
        <v>2417.6576046</v>
      </c>
      <c r="N12" s="9">
        <v>22035.847074499998</v>
      </c>
      <c r="O12" s="9">
        <v>46172471</v>
      </c>
      <c r="P12" s="270">
        <v>29222435</v>
      </c>
      <c r="Q12" s="56">
        <v>13417755</v>
      </c>
      <c r="R12" s="269">
        <v>1333006.6952026</v>
      </c>
      <c r="S12" s="9">
        <v>241665.404798</v>
      </c>
    </row>
    <row r="13" spans="2:19" x14ac:dyDescent="0.25">
      <c r="C13" s="5" t="s">
        <v>49</v>
      </c>
      <c r="D13" s="57">
        <v>2571</v>
      </c>
      <c r="E13" s="57">
        <v>745</v>
      </c>
      <c r="F13" s="57">
        <v>3969</v>
      </c>
      <c r="G13" s="57">
        <v>0</v>
      </c>
      <c r="H13" s="271">
        <v>8824</v>
      </c>
      <c r="I13" s="271">
        <v>7441</v>
      </c>
      <c r="J13" s="9">
        <v>0</v>
      </c>
      <c r="K13" s="270">
        <v>0</v>
      </c>
      <c r="L13" s="56">
        <v>0</v>
      </c>
      <c r="M13" s="9">
        <v>0</v>
      </c>
      <c r="N13" s="9">
        <v>0</v>
      </c>
      <c r="O13" s="9">
        <v>29913806</v>
      </c>
      <c r="P13" s="270">
        <v>8676131</v>
      </c>
      <c r="Q13" s="56">
        <v>3319593</v>
      </c>
      <c r="R13" s="269">
        <v>391649.20504999999</v>
      </c>
      <c r="S13" s="9">
        <v>65193.358460000003</v>
      </c>
    </row>
    <row r="14" spans="2:19" x14ac:dyDescent="0.25">
      <c r="C14" s="1" t="s">
        <v>31</v>
      </c>
      <c r="D14" s="57">
        <v>4354</v>
      </c>
      <c r="E14" s="57">
        <v>638</v>
      </c>
      <c r="F14" s="57">
        <f>'[2]Regular Data-Current Month'!G12</f>
        <v>14884</v>
      </c>
      <c r="G14" s="57">
        <f>'[2]Regular Data-Current Month'!H12</f>
        <v>0</v>
      </c>
      <c r="H14" s="271">
        <f>'[2]Interim Data-Current Month'!F12</f>
        <v>9412</v>
      </c>
      <c r="I14" s="271">
        <f>'[2]Interim Data-Current Month'!G12</f>
        <v>0</v>
      </c>
      <c r="J14" s="9">
        <f>'[2]Interim Data-Current Month'!B12</f>
        <v>154183</v>
      </c>
      <c r="K14" s="270">
        <f>'[2]Interim Data-Current Month'!M12+'[2]Interim Data-Current Month'!O12+'[2]Interim Data-Current Month'!Q12</f>
        <v>3293</v>
      </c>
      <c r="L14" s="56">
        <f>'[2]Interim Data-Current Month'!I12+'[2]Interim Data-Current Month'!K12</f>
        <v>181829</v>
      </c>
      <c r="M14" s="9">
        <f>('[2]Interim Data-Current Month'!N12+'[2]Interim Data-Current Month'!P12+'[2]Interim Data-Current Month'!R12)/100000</f>
        <v>212.75422</v>
      </c>
      <c r="N14" s="9">
        <f>('[2]Interim Data-Current Month'!J12+'[2]Interim Data-Current Month'!L12)/100000</f>
        <v>5393.1327799999999</v>
      </c>
      <c r="O14" s="9">
        <f>'[2]Interim Data-Current Month'!C12</f>
        <v>26745992</v>
      </c>
      <c r="P14" s="275">
        <f>'[2]Interim Data-Current Month'!W12+'[2]Interim Data-Current Month'!Y12+'[2]Interim Data-Current Month'!AA12</f>
        <v>18891602</v>
      </c>
      <c r="Q14" s="122">
        <f>'[2]Interim Data-Current Month'!S12+'[2]Interim Data-Current Month'!U12+'[2]Interim Data-Current Month'!AC12</f>
        <v>8290012</v>
      </c>
      <c r="R14" s="274">
        <f>('[2]Interim Data-Current Month'!X12+'[2]Interim Data-Current Month'!Z12+'[2]Interim Data-Current Month'!AB12)/100000</f>
        <v>890835.51952490001</v>
      </c>
      <c r="S14" s="9">
        <f>('[2]Interim Data-Current Month'!T12+'[2]Interim Data-Current Month'!V12+'[2]Interim Data-Current Month'!AD12)/100000</f>
        <v>133391.73345679999</v>
      </c>
    </row>
    <row r="15" spans="2:19" x14ac:dyDescent="0.25">
      <c r="C15" s="5" t="s">
        <v>37</v>
      </c>
      <c r="D15" s="57">
        <v>2742</v>
      </c>
      <c r="E15" s="57">
        <v>611</v>
      </c>
      <c r="F15" s="57">
        <v>0</v>
      </c>
      <c r="G15" s="57">
        <v>0</v>
      </c>
      <c r="H15" s="271">
        <v>0</v>
      </c>
      <c r="I15" s="271">
        <v>0</v>
      </c>
      <c r="J15" s="9">
        <v>72477</v>
      </c>
      <c r="K15" s="270">
        <v>742</v>
      </c>
      <c r="L15" s="56">
        <v>77107</v>
      </c>
      <c r="M15" s="9">
        <v>34.375300000000003</v>
      </c>
      <c r="N15" s="9">
        <v>1741.38579</v>
      </c>
      <c r="O15" s="9">
        <v>20309049</v>
      </c>
      <c r="P15" s="275">
        <v>13376338</v>
      </c>
      <c r="Q15" s="122">
        <v>4482200</v>
      </c>
      <c r="R15" s="274">
        <v>581918.48877699999</v>
      </c>
      <c r="S15" s="9">
        <v>74692.672135000001</v>
      </c>
    </row>
    <row r="16" spans="2:19" x14ac:dyDescent="0.25">
      <c r="C16" s="5" t="s">
        <v>50</v>
      </c>
      <c r="D16" s="57">
        <v>1071</v>
      </c>
      <c r="E16" s="57">
        <v>32</v>
      </c>
      <c r="F16" s="57">
        <v>1091</v>
      </c>
      <c r="G16" s="57">
        <v>0</v>
      </c>
      <c r="H16" s="271">
        <v>357</v>
      </c>
      <c r="I16" s="271">
        <v>1153</v>
      </c>
      <c r="J16" s="9">
        <v>0</v>
      </c>
      <c r="K16" s="270">
        <v>0</v>
      </c>
      <c r="L16" s="56">
        <v>0</v>
      </c>
      <c r="M16" s="9">
        <v>0</v>
      </c>
      <c r="N16" s="9">
        <v>0</v>
      </c>
      <c r="O16" s="9">
        <v>3501046</v>
      </c>
      <c r="P16" s="270">
        <v>1451154</v>
      </c>
      <c r="Q16" s="56">
        <v>831492</v>
      </c>
      <c r="R16" s="269">
        <v>66465.676000000007</v>
      </c>
      <c r="S16" s="9">
        <v>17150.3986081</v>
      </c>
    </row>
    <row r="17" spans="3:19" x14ac:dyDescent="0.25">
      <c r="C17" s="5" t="s">
        <v>27</v>
      </c>
      <c r="D17" s="57">
        <v>8368</v>
      </c>
      <c r="E17" s="57">
        <v>5165</v>
      </c>
      <c r="F17" s="57">
        <v>48649</v>
      </c>
      <c r="G17" s="57">
        <v>0</v>
      </c>
      <c r="H17" s="271">
        <v>11265</v>
      </c>
      <c r="I17" s="271">
        <v>548882</v>
      </c>
      <c r="J17" s="9">
        <v>326213</v>
      </c>
      <c r="K17" s="270">
        <v>3415</v>
      </c>
      <c r="L17" s="56">
        <v>534241</v>
      </c>
      <c r="M17" s="9">
        <v>110.1717594</v>
      </c>
      <c r="N17" s="9">
        <v>15417.0080399</v>
      </c>
      <c r="O17" s="9">
        <v>45773453</v>
      </c>
      <c r="P17" s="270">
        <v>28341633</v>
      </c>
      <c r="Q17" s="56">
        <v>13252978</v>
      </c>
      <c r="R17" s="269">
        <v>1408144.3819654998</v>
      </c>
      <c r="S17" s="9">
        <v>245778.04138559996</v>
      </c>
    </row>
    <row r="18" spans="3:19" x14ac:dyDescent="0.25">
      <c r="C18" s="5" t="s">
        <v>9</v>
      </c>
      <c r="D18" s="57">
        <v>25939</v>
      </c>
      <c r="E18" s="57">
        <v>38589</v>
      </c>
      <c r="F18" s="57">
        <v>883707</v>
      </c>
      <c r="G18" s="57">
        <v>0</v>
      </c>
      <c r="H18" s="271">
        <v>49355</v>
      </c>
      <c r="I18" s="271">
        <v>431846</v>
      </c>
      <c r="J18" s="9">
        <v>13521728</v>
      </c>
      <c r="K18" s="270">
        <v>76291</v>
      </c>
      <c r="L18" s="56">
        <v>36003792</v>
      </c>
      <c r="M18" s="9">
        <v>2786.5117300000002</v>
      </c>
      <c r="N18" s="9">
        <v>1615594.11589</v>
      </c>
      <c r="O18" s="9">
        <v>275398132</v>
      </c>
      <c r="P18" s="270">
        <v>174496538</v>
      </c>
      <c r="Q18" s="56">
        <v>84499588</v>
      </c>
      <c r="R18" s="269">
        <v>8787522.2015099991</v>
      </c>
      <c r="S18" s="9">
        <v>1522885.7592471</v>
      </c>
    </row>
    <row r="19" spans="3:19" x14ac:dyDescent="0.25">
      <c r="C19" s="5" t="s">
        <v>51</v>
      </c>
      <c r="D19" s="57">
        <v>2081</v>
      </c>
      <c r="E19" s="57">
        <v>227</v>
      </c>
      <c r="F19" s="57">
        <v>8792</v>
      </c>
      <c r="G19" s="57">
        <v>0</v>
      </c>
      <c r="H19" s="271">
        <v>3568</v>
      </c>
      <c r="I19" s="271">
        <v>1904</v>
      </c>
      <c r="J19" s="9">
        <v>0</v>
      </c>
      <c r="K19" s="270">
        <v>0</v>
      </c>
      <c r="L19" s="56">
        <v>0</v>
      </c>
      <c r="M19" s="9">
        <v>0</v>
      </c>
      <c r="N19" s="9">
        <v>0</v>
      </c>
      <c r="O19" s="9">
        <v>11269881</v>
      </c>
      <c r="P19" s="270">
        <v>6120244</v>
      </c>
      <c r="Q19" s="56">
        <v>2773567</v>
      </c>
      <c r="R19" s="269">
        <v>273030.55168969999</v>
      </c>
      <c r="S19" s="9">
        <v>49279.375690000001</v>
      </c>
    </row>
    <row r="20" spans="3:19" x14ac:dyDescent="0.25">
      <c r="C20" s="5" t="s">
        <v>28</v>
      </c>
      <c r="D20" s="57">
        <v>8141</v>
      </c>
      <c r="E20" s="57">
        <v>3195</v>
      </c>
      <c r="F20" s="57">
        <v>212466</v>
      </c>
      <c r="G20" s="57">
        <v>0</v>
      </c>
      <c r="H20" s="271">
        <v>8049</v>
      </c>
      <c r="I20" s="271">
        <v>4972</v>
      </c>
      <c r="J20" s="9">
        <v>536753</v>
      </c>
      <c r="K20" s="270">
        <v>5245</v>
      </c>
      <c r="L20" s="56">
        <v>753576</v>
      </c>
      <c r="M20" s="9">
        <v>271.19936769999998</v>
      </c>
      <c r="N20" s="9">
        <v>23716.9222906</v>
      </c>
      <c r="O20" s="9">
        <v>47410781</v>
      </c>
      <c r="P20" s="270">
        <v>43566998</v>
      </c>
      <c r="Q20" s="56">
        <v>15682687</v>
      </c>
      <c r="R20" s="269">
        <v>1315157.6090597999</v>
      </c>
      <c r="S20" s="9">
        <v>249761.07187709998</v>
      </c>
    </row>
    <row r="21" spans="3:19" ht="13" x14ac:dyDescent="0.3">
      <c r="C21" s="7" t="s">
        <v>6</v>
      </c>
      <c r="S21" s="273"/>
    </row>
    <row r="22" spans="3:19" x14ac:dyDescent="0.25">
      <c r="C22" s="5" t="s">
        <v>11</v>
      </c>
      <c r="D22" s="57">
        <v>5742</v>
      </c>
      <c r="E22" s="57">
        <v>11208</v>
      </c>
      <c r="F22" s="57">
        <v>952136</v>
      </c>
      <c r="G22" s="57">
        <v>0</v>
      </c>
      <c r="H22" s="271">
        <v>710</v>
      </c>
      <c r="I22" s="271">
        <v>318611</v>
      </c>
      <c r="J22" s="9">
        <v>8600863</v>
      </c>
      <c r="K22" s="270">
        <v>36997</v>
      </c>
      <c r="L22" s="56">
        <v>19451856</v>
      </c>
      <c r="M22" s="9">
        <v>1508.0163947000001</v>
      </c>
      <c r="N22" s="9">
        <v>774796.5228111</v>
      </c>
      <c r="O22" s="9">
        <v>27314085</v>
      </c>
      <c r="P22" s="270">
        <v>19810385</v>
      </c>
      <c r="Q22" s="56">
        <v>16749061</v>
      </c>
      <c r="R22" s="269">
        <v>1224355.7500028</v>
      </c>
      <c r="S22" s="9">
        <v>420336.65471560007</v>
      </c>
    </row>
    <row r="23" spans="3:19" x14ac:dyDescent="0.25">
      <c r="C23" s="5" t="s">
        <v>52</v>
      </c>
      <c r="D23" s="57">
        <v>484</v>
      </c>
      <c r="E23" s="57">
        <v>5</v>
      </c>
      <c r="F23" s="57">
        <v>36256</v>
      </c>
      <c r="G23" s="57">
        <v>0</v>
      </c>
      <c r="H23" s="271">
        <v>0</v>
      </c>
      <c r="I23" s="271">
        <v>0</v>
      </c>
      <c r="J23" s="9">
        <v>0</v>
      </c>
      <c r="K23" s="270">
        <v>0</v>
      </c>
      <c r="L23" s="56">
        <v>0</v>
      </c>
      <c r="M23" s="9">
        <v>0</v>
      </c>
      <c r="N23" s="9">
        <v>0</v>
      </c>
      <c r="O23" s="9">
        <v>5014750</v>
      </c>
      <c r="P23" s="270">
        <v>2323165</v>
      </c>
      <c r="Q23" s="56">
        <v>908529</v>
      </c>
      <c r="R23" s="269">
        <v>120128.24451</v>
      </c>
      <c r="S23" s="9">
        <v>20272.293057300009</v>
      </c>
    </row>
    <row r="24" spans="3:19" x14ac:dyDescent="0.25">
      <c r="C24" s="5" t="s">
        <v>33</v>
      </c>
      <c r="D24" s="57">
        <v>394</v>
      </c>
      <c r="E24" s="57">
        <v>51</v>
      </c>
      <c r="F24" s="57">
        <v>0</v>
      </c>
      <c r="G24" s="57">
        <v>0</v>
      </c>
      <c r="H24" s="271">
        <v>999</v>
      </c>
      <c r="I24" s="271">
        <v>3731</v>
      </c>
      <c r="J24" s="9">
        <v>0</v>
      </c>
      <c r="K24" s="270">
        <v>0</v>
      </c>
      <c r="L24" s="56">
        <v>0</v>
      </c>
      <c r="M24" s="9">
        <v>0</v>
      </c>
      <c r="N24" s="9">
        <v>0</v>
      </c>
      <c r="O24" s="9">
        <v>807277</v>
      </c>
      <c r="P24" s="270">
        <v>447504</v>
      </c>
      <c r="Q24" s="56">
        <v>281001</v>
      </c>
      <c r="R24" s="269">
        <v>21045.825820099999</v>
      </c>
      <c r="S24" s="9">
        <v>4586.3219167999996</v>
      </c>
    </row>
    <row r="25" spans="3:19" x14ac:dyDescent="0.25">
      <c r="C25" s="5" t="s">
        <v>41</v>
      </c>
      <c r="D25" s="57">
        <v>1085</v>
      </c>
      <c r="E25" s="57">
        <v>638</v>
      </c>
      <c r="F25" s="57">
        <v>8070</v>
      </c>
      <c r="G25" s="57">
        <v>0</v>
      </c>
      <c r="H25" s="271">
        <v>19181</v>
      </c>
      <c r="I25" s="271">
        <v>0</v>
      </c>
      <c r="J25" s="9">
        <v>1865</v>
      </c>
      <c r="K25" s="270">
        <v>7</v>
      </c>
      <c r="L25" s="56">
        <v>1869</v>
      </c>
      <c r="M25" s="9">
        <v>0.20599999999999999</v>
      </c>
      <c r="N25" s="9">
        <v>47.780268100000008</v>
      </c>
      <c r="O25" s="9">
        <v>2408889</v>
      </c>
      <c r="P25" s="270">
        <v>2406238</v>
      </c>
      <c r="Q25" s="56">
        <v>1055933</v>
      </c>
      <c r="R25" s="269">
        <v>127539.4525578</v>
      </c>
      <c r="S25" s="9">
        <v>18240.234637199999</v>
      </c>
    </row>
    <row r="26" spans="3:19" x14ac:dyDescent="0.25">
      <c r="C26" s="5" t="s">
        <v>45</v>
      </c>
      <c r="D26" s="57">
        <v>334</v>
      </c>
      <c r="E26" s="57">
        <v>19</v>
      </c>
      <c r="F26" s="57">
        <v>8991</v>
      </c>
      <c r="G26" s="57">
        <v>0</v>
      </c>
      <c r="H26" s="271">
        <v>0</v>
      </c>
      <c r="I26" s="271">
        <v>4794</v>
      </c>
      <c r="J26" s="9">
        <v>3888</v>
      </c>
      <c r="K26" s="270">
        <v>205</v>
      </c>
      <c r="L26" s="56">
        <v>9854</v>
      </c>
      <c r="M26" s="9">
        <v>13.583360000000001</v>
      </c>
      <c r="N26" s="9">
        <v>291.79788209999998</v>
      </c>
      <c r="O26" s="9">
        <v>849748</v>
      </c>
      <c r="P26" s="270">
        <v>297844</v>
      </c>
      <c r="Q26" s="56">
        <v>342987</v>
      </c>
      <c r="R26" s="269">
        <v>17579.978614899999</v>
      </c>
      <c r="S26" s="9">
        <v>7713.0294479999993</v>
      </c>
    </row>
    <row r="27" spans="3:19" x14ac:dyDescent="0.25">
      <c r="C27" s="5" t="s">
        <v>42</v>
      </c>
      <c r="D27" s="57">
        <v>214</v>
      </c>
      <c r="E27" s="57">
        <v>44</v>
      </c>
      <c r="F27" s="57">
        <v>1462</v>
      </c>
      <c r="G27" s="57">
        <v>0</v>
      </c>
      <c r="H27" s="271">
        <v>0</v>
      </c>
      <c r="I27" s="271">
        <v>0</v>
      </c>
      <c r="J27" s="9">
        <v>7095</v>
      </c>
      <c r="K27" s="270">
        <v>99</v>
      </c>
      <c r="L27" s="56">
        <v>20664</v>
      </c>
      <c r="M27" s="9">
        <v>3.6617865000000003</v>
      </c>
      <c r="N27" s="9">
        <v>468.84874350000001</v>
      </c>
      <c r="O27" s="9">
        <v>507119</v>
      </c>
      <c r="P27" s="270">
        <v>419216</v>
      </c>
      <c r="Q27" s="56">
        <v>276353</v>
      </c>
      <c r="R27" s="269">
        <v>18317.181601199998</v>
      </c>
      <c r="S27" s="9">
        <v>4348.5684164999993</v>
      </c>
    </row>
    <row r="28" spans="3:19" x14ac:dyDescent="0.25">
      <c r="C28" s="5" t="s">
        <v>20</v>
      </c>
      <c r="D28" s="57">
        <v>1508</v>
      </c>
      <c r="E28" s="57">
        <v>371</v>
      </c>
      <c r="F28" s="57">
        <v>17117</v>
      </c>
      <c r="G28" s="57">
        <v>0</v>
      </c>
      <c r="H28" s="271">
        <v>0</v>
      </c>
      <c r="I28" s="271">
        <v>103279</v>
      </c>
      <c r="J28" s="9">
        <v>104232</v>
      </c>
      <c r="K28" s="270">
        <v>1209</v>
      </c>
      <c r="L28" s="56">
        <v>449440</v>
      </c>
      <c r="M28" s="9">
        <v>74.306732300000007</v>
      </c>
      <c r="N28" s="9">
        <v>16711.052646</v>
      </c>
      <c r="O28" s="9">
        <v>10216668</v>
      </c>
      <c r="P28" s="270">
        <v>8031655</v>
      </c>
      <c r="Q28" s="56">
        <v>6124859</v>
      </c>
      <c r="R28" s="269">
        <v>392808.27739</v>
      </c>
      <c r="S28" s="9">
        <v>106848.74688180001</v>
      </c>
    </row>
    <row r="29" spans="3:19" x14ac:dyDescent="0.25">
      <c r="C29" s="5" t="s">
        <v>7</v>
      </c>
      <c r="D29" s="57">
        <v>8356</v>
      </c>
      <c r="E29" s="57">
        <v>9255</v>
      </c>
      <c r="F29" s="57">
        <v>1037068</v>
      </c>
      <c r="G29" s="57">
        <v>0</v>
      </c>
      <c r="H29" s="271">
        <v>3075</v>
      </c>
      <c r="I29" s="271">
        <v>1201082</v>
      </c>
      <c r="J29" s="9">
        <v>16272871</v>
      </c>
      <c r="K29" s="270">
        <v>115903</v>
      </c>
      <c r="L29" s="56">
        <v>48573872</v>
      </c>
      <c r="M29" s="9">
        <v>7338.3032008</v>
      </c>
      <c r="N29" s="9">
        <v>2213518.3086000001</v>
      </c>
      <c r="O29" s="9">
        <v>42444090</v>
      </c>
      <c r="P29" s="270">
        <v>36187933</v>
      </c>
      <c r="Q29" s="56">
        <v>36982649</v>
      </c>
      <c r="R29" s="269">
        <v>2176916.9063900001</v>
      </c>
      <c r="S29" s="9">
        <v>831363.48803999997</v>
      </c>
    </row>
    <row r="30" spans="3:19" x14ac:dyDescent="0.25">
      <c r="C30" s="5" t="s">
        <v>10</v>
      </c>
      <c r="D30" s="57">
        <v>8357</v>
      </c>
      <c r="E30" s="57">
        <v>8277</v>
      </c>
      <c r="F30" s="57">
        <v>887757</v>
      </c>
      <c r="G30" s="57">
        <v>0</v>
      </c>
      <c r="H30" s="271">
        <v>3706</v>
      </c>
      <c r="I30" s="271">
        <v>518539</v>
      </c>
      <c r="J30" s="9">
        <v>12773465</v>
      </c>
      <c r="K30" s="270">
        <v>39725</v>
      </c>
      <c r="L30" s="56">
        <v>35994506</v>
      </c>
      <c r="M30" s="9">
        <v>1859.9107300000001</v>
      </c>
      <c r="N30" s="9">
        <v>1747307.76091</v>
      </c>
      <c r="O30" s="9">
        <v>36654493</v>
      </c>
      <c r="P30" s="270">
        <v>21731849</v>
      </c>
      <c r="Q30" s="56">
        <v>21930747</v>
      </c>
      <c r="R30" s="269">
        <v>1365263.5803100001</v>
      </c>
      <c r="S30" s="9">
        <v>558124.30000000005</v>
      </c>
    </row>
    <row r="31" spans="3:19" x14ac:dyDescent="0.25">
      <c r="C31" s="5" t="s">
        <v>38</v>
      </c>
      <c r="D31" s="57">
        <v>2218</v>
      </c>
      <c r="E31" s="57">
        <v>1182</v>
      </c>
      <c r="F31" s="57">
        <v>22893</v>
      </c>
      <c r="G31" s="57">
        <v>0</v>
      </c>
      <c r="H31" s="271">
        <v>231</v>
      </c>
      <c r="I31" s="271">
        <v>4123</v>
      </c>
      <c r="J31" s="9">
        <v>40055</v>
      </c>
      <c r="K31" s="270">
        <v>390</v>
      </c>
      <c r="L31" s="56">
        <v>101905</v>
      </c>
      <c r="M31" s="9">
        <v>21.462621000000002</v>
      </c>
      <c r="N31" s="9">
        <v>3245.6993720000005</v>
      </c>
      <c r="O31" s="9">
        <v>12853677</v>
      </c>
      <c r="P31" s="270">
        <v>6500602</v>
      </c>
      <c r="Q31" s="56">
        <v>3514958</v>
      </c>
      <c r="R31" s="269">
        <v>321690.07455099997</v>
      </c>
      <c r="S31" s="9">
        <v>65007.666195299986</v>
      </c>
    </row>
    <row r="32" spans="3:19" x14ac:dyDescent="0.25">
      <c r="C32" s="5" t="s">
        <v>14</v>
      </c>
      <c r="D32" s="57">
        <v>506</v>
      </c>
      <c r="E32" s="57">
        <v>214</v>
      </c>
      <c r="F32" s="57">
        <v>25410</v>
      </c>
      <c r="G32" s="57">
        <v>0</v>
      </c>
      <c r="H32" s="271">
        <v>11529</v>
      </c>
      <c r="I32" s="271">
        <v>0</v>
      </c>
      <c r="J32" s="9">
        <v>739541</v>
      </c>
      <c r="K32" s="270">
        <v>10184</v>
      </c>
      <c r="L32" s="56">
        <v>2225377</v>
      </c>
      <c r="M32" s="9">
        <v>388.33100000000002</v>
      </c>
      <c r="N32" s="9">
        <v>105410.05244139982</v>
      </c>
      <c r="O32" s="9">
        <v>3930296</v>
      </c>
      <c r="P32" s="270">
        <v>2771188</v>
      </c>
      <c r="Q32" s="56">
        <v>1689964</v>
      </c>
      <c r="R32" s="269">
        <v>115021.38142219999</v>
      </c>
      <c r="S32" s="9">
        <v>29936.886665000002</v>
      </c>
    </row>
    <row r="33" spans="3:19" x14ac:dyDescent="0.25">
      <c r="C33" s="5" t="s">
        <v>15</v>
      </c>
      <c r="D33" s="57">
        <v>1477</v>
      </c>
      <c r="E33" s="57">
        <v>1383</v>
      </c>
      <c r="F33" s="57">
        <v>214411</v>
      </c>
      <c r="G33" s="57">
        <v>0</v>
      </c>
      <c r="H33" s="271">
        <v>164</v>
      </c>
      <c r="I33" s="271">
        <v>35864</v>
      </c>
      <c r="J33" s="9">
        <v>1837032</v>
      </c>
      <c r="K33" s="270">
        <v>15410</v>
      </c>
      <c r="L33" s="56">
        <v>4217389</v>
      </c>
      <c r="M33" s="9">
        <v>796.62840000000006</v>
      </c>
      <c r="N33" s="9">
        <v>426431.19472000003</v>
      </c>
      <c r="O33" s="9">
        <v>6859180</v>
      </c>
      <c r="P33" s="270">
        <v>4221011</v>
      </c>
      <c r="Q33" s="56">
        <v>2578765</v>
      </c>
      <c r="R33" s="269">
        <v>229978.22434389999</v>
      </c>
      <c r="S33" s="9">
        <v>60195.808790000003</v>
      </c>
    </row>
    <row r="34" spans="3:19" x14ac:dyDescent="0.25">
      <c r="C34" s="5" t="s">
        <v>34</v>
      </c>
      <c r="D34" s="57">
        <v>839</v>
      </c>
      <c r="E34" s="57">
        <v>613</v>
      </c>
      <c r="F34" s="57">
        <v>11023</v>
      </c>
      <c r="G34" s="57">
        <v>0</v>
      </c>
      <c r="H34" s="271">
        <v>942</v>
      </c>
      <c r="I34" s="271">
        <v>0</v>
      </c>
      <c r="J34" s="9">
        <v>81208</v>
      </c>
      <c r="K34" s="270">
        <v>5877</v>
      </c>
      <c r="L34" s="56">
        <v>247444</v>
      </c>
      <c r="M34" s="9">
        <v>241.40100000000001</v>
      </c>
      <c r="N34" s="9">
        <v>10633.767842699999</v>
      </c>
      <c r="O34" s="9">
        <v>3530610</v>
      </c>
      <c r="P34" s="270">
        <v>5340958</v>
      </c>
      <c r="Q34" s="56">
        <v>4941478</v>
      </c>
      <c r="R34" s="269">
        <v>273013.40924000001</v>
      </c>
      <c r="S34" s="9">
        <v>43261.398321100009</v>
      </c>
    </row>
    <row r="35" spans="3:19" x14ac:dyDescent="0.25">
      <c r="C35" s="5" t="s">
        <v>53</v>
      </c>
      <c r="D35" s="57">
        <v>803</v>
      </c>
      <c r="E35" s="57">
        <v>632</v>
      </c>
      <c r="F35" s="57">
        <v>9233</v>
      </c>
      <c r="G35" s="57">
        <v>0</v>
      </c>
      <c r="H35" s="271">
        <v>0</v>
      </c>
      <c r="I35" s="271">
        <v>0</v>
      </c>
      <c r="J35" s="9">
        <v>0</v>
      </c>
      <c r="K35" s="270">
        <v>0</v>
      </c>
      <c r="L35" s="56">
        <v>0</v>
      </c>
      <c r="M35" s="9">
        <v>0</v>
      </c>
      <c r="N35" s="9">
        <v>0</v>
      </c>
      <c r="O35" s="9">
        <v>5161405</v>
      </c>
      <c r="P35" s="270">
        <v>4038910</v>
      </c>
      <c r="Q35" s="56">
        <v>2131185</v>
      </c>
      <c r="R35" s="269">
        <v>177089.26535</v>
      </c>
      <c r="S35" s="9">
        <v>31123.0939454</v>
      </c>
    </row>
    <row r="36" spans="3:19" x14ac:dyDescent="0.25">
      <c r="C36" s="5" t="s">
        <v>43</v>
      </c>
      <c r="D36" s="57">
        <v>1358</v>
      </c>
      <c r="E36" s="57">
        <v>877</v>
      </c>
      <c r="F36" s="57">
        <v>9548</v>
      </c>
      <c r="G36" s="57">
        <v>0</v>
      </c>
      <c r="H36" s="271">
        <v>0</v>
      </c>
      <c r="I36" s="271">
        <v>0</v>
      </c>
      <c r="J36" s="9">
        <v>6397</v>
      </c>
      <c r="K36" s="270">
        <v>225</v>
      </c>
      <c r="L36" s="56">
        <v>16347</v>
      </c>
      <c r="M36" s="9">
        <v>15.8025731</v>
      </c>
      <c r="N36" s="9">
        <v>913.26860739999995</v>
      </c>
      <c r="O36" s="9">
        <v>4071717</v>
      </c>
      <c r="P36" s="270">
        <v>4692747</v>
      </c>
      <c r="Q36" s="56">
        <v>2302817</v>
      </c>
      <c r="R36" s="269">
        <v>230024.18540700013</v>
      </c>
      <c r="S36" s="9">
        <v>46836.971571100003</v>
      </c>
    </row>
    <row r="37" spans="3:19" x14ac:dyDescent="0.25">
      <c r="C37" s="5" t="s">
        <v>13</v>
      </c>
      <c r="D37" s="57">
        <v>1370</v>
      </c>
      <c r="E37" s="57">
        <v>1262</v>
      </c>
      <c r="F37" s="57">
        <v>53889</v>
      </c>
      <c r="G37" s="57">
        <v>0</v>
      </c>
      <c r="H37" s="271">
        <v>0</v>
      </c>
      <c r="I37" s="271">
        <v>20023</v>
      </c>
      <c r="J37" s="9">
        <v>3034474</v>
      </c>
      <c r="K37" s="270">
        <v>27929</v>
      </c>
      <c r="L37" s="56">
        <v>5616984</v>
      </c>
      <c r="M37" s="9">
        <v>1153.8039784</v>
      </c>
      <c r="N37" s="9">
        <v>233507.7708955</v>
      </c>
      <c r="O37" s="9">
        <v>23059908</v>
      </c>
      <c r="P37" s="270">
        <v>9203190</v>
      </c>
      <c r="Q37" s="56">
        <v>8768582</v>
      </c>
      <c r="R37" s="269">
        <v>421840.60524620011</v>
      </c>
      <c r="S37" s="9">
        <v>165917.97197700024</v>
      </c>
    </row>
    <row r="38" spans="3:19" x14ac:dyDescent="0.25">
      <c r="C38" s="5" t="s">
        <v>12</v>
      </c>
      <c r="D38" s="57">
        <v>372</v>
      </c>
      <c r="E38" s="57">
        <v>41</v>
      </c>
      <c r="F38" s="57">
        <v>724492</v>
      </c>
      <c r="G38" s="57">
        <v>0</v>
      </c>
      <c r="H38" s="271">
        <v>0</v>
      </c>
      <c r="I38" s="271">
        <v>965378</v>
      </c>
      <c r="J38" s="9">
        <v>3631509</v>
      </c>
      <c r="K38" s="270">
        <v>29456</v>
      </c>
      <c r="L38" s="56">
        <v>8092042</v>
      </c>
      <c r="M38" s="9">
        <v>1030.0887757</v>
      </c>
      <c r="N38" s="9">
        <v>385692.73973910004</v>
      </c>
      <c r="O38" s="9">
        <v>1282191</v>
      </c>
      <c r="P38" s="270">
        <v>564319</v>
      </c>
      <c r="Q38" s="56">
        <v>446202</v>
      </c>
      <c r="R38" s="269">
        <v>28294.229920000002</v>
      </c>
      <c r="S38" s="9">
        <v>9262.2477339999441</v>
      </c>
    </row>
    <row r="39" spans="3:19" x14ac:dyDescent="0.25">
      <c r="C39" s="5" t="s">
        <v>30</v>
      </c>
      <c r="D39" s="57">
        <v>854</v>
      </c>
      <c r="E39" s="57">
        <v>425</v>
      </c>
      <c r="F39" s="57">
        <v>11468</v>
      </c>
      <c r="G39" s="57">
        <v>0</v>
      </c>
      <c r="H39" s="271">
        <v>0</v>
      </c>
      <c r="I39" s="271">
        <v>4267</v>
      </c>
      <c r="J39" s="9">
        <v>42776</v>
      </c>
      <c r="K39" s="270">
        <v>0</v>
      </c>
      <c r="L39" s="56">
        <v>234492</v>
      </c>
      <c r="M39" s="9">
        <v>0</v>
      </c>
      <c r="N39" s="9">
        <v>8589.1280203999995</v>
      </c>
      <c r="O39" s="9">
        <v>3601339</v>
      </c>
      <c r="P39" s="270">
        <v>2851111</v>
      </c>
      <c r="Q39" s="56">
        <v>2125604</v>
      </c>
      <c r="R39" s="269">
        <v>128699.53213000001</v>
      </c>
      <c r="S39" s="9">
        <v>38252.886955000002</v>
      </c>
    </row>
    <row r="40" spans="3:19" x14ac:dyDescent="0.25">
      <c r="C40" s="5" t="s">
        <v>39</v>
      </c>
      <c r="D40" s="57">
        <v>476</v>
      </c>
      <c r="E40" s="57">
        <v>667</v>
      </c>
      <c r="F40" s="57">
        <v>4917</v>
      </c>
      <c r="G40" s="57">
        <v>0</v>
      </c>
      <c r="H40" s="271">
        <v>0</v>
      </c>
      <c r="I40" s="271">
        <v>0</v>
      </c>
      <c r="J40" s="9">
        <v>32806</v>
      </c>
      <c r="K40" s="270">
        <v>1767</v>
      </c>
      <c r="L40" s="56">
        <v>56214</v>
      </c>
      <c r="M40" s="9">
        <v>73.825000000000003</v>
      </c>
      <c r="N40" s="9">
        <v>2460.867139</v>
      </c>
      <c r="O40" s="9">
        <v>2037529</v>
      </c>
      <c r="P40" s="270">
        <v>4691589</v>
      </c>
      <c r="Q40" s="56">
        <v>499531</v>
      </c>
      <c r="R40" s="269">
        <v>198379.37234</v>
      </c>
      <c r="S40" s="9">
        <v>9156.33554</v>
      </c>
    </row>
    <row r="41" spans="3:19" x14ac:dyDescent="0.25">
      <c r="C41" s="5" t="s">
        <v>17</v>
      </c>
      <c r="D41" s="57">
        <v>1019</v>
      </c>
      <c r="E41" s="57">
        <v>196</v>
      </c>
      <c r="F41" s="57">
        <v>57615</v>
      </c>
      <c r="G41" s="57">
        <v>0</v>
      </c>
      <c r="H41" s="271">
        <v>69626</v>
      </c>
      <c r="I41" s="271">
        <v>262646</v>
      </c>
      <c r="J41" s="9">
        <v>1144367</v>
      </c>
      <c r="K41" s="270">
        <v>12455</v>
      </c>
      <c r="L41" s="56">
        <v>2105526</v>
      </c>
      <c r="M41" s="9">
        <v>528.654</v>
      </c>
      <c r="N41" s="9">
        <v>82297.961983200003</v>
      </c>
      <c r="O41" s="9">
        <v>3521572</v>
      </c>
      <c r="P41" s="270">
        <v>2219128</v>
      </c>
      <c r="Q41" s="56">
        <v>1834180</v>
      </c>
      <c r="R41" s="269">
        <v>108211.56339</v>
      </c>
      <c r="S41" s="9">
        <v>36610.642606700952</v>
      </c>
    </row>
    <row r="42" spans="3:19" ht="13" x14ac:dyDescent="0.3">
      <c r="C42" s="7" t="s">
        <v>18</v>
      </c>
      <c r="S42" s="273"/>
    </row>
    <row r="43" spans="3:19" x14ac:dyDescent="0.25">
      <c r="C43" s="5" t="s">
        <v>19</v>
      </c>
      <c r="D43" s="57">
        <v>0</v>
      </c>
      <c r="E43" s="57">
        <v>0</v>
      </c>
      <c r="F43" s="57">
        <v>45020</v>
      </c>
      <c r="G43" s="57">
        <v>0</v>
      </c>
      <c r="H43" s="271">
        <v>0</v>
      </c>
      <c r="I43" s="271">
        <v>0</v>
      </c>
      <c r="J43" s="9">
        <v>1393728</v>
      </c>
      <c r="K43" s="270">
        <v>0</v>
      </c>
      <c r="L43" s="56">
        <v>3846425</v>
      </c>
      <c r="M43" s="9">
        <v>0</v>
      </c>
      <c r="N43" s="9">
        <v>241835.93363000001</v>
      </c>
      <c r="O43" s="9">
        <v>0</v>
      </c>
      <c r="P43" s="270">
        <v>0</v>
      </c>
      <c r="Q43" s="56">
        <v>0</v>
      </c>
      <c r="R43" s="269">
        <v>0</v>
      </c>
      <c r="S43" s="9">
        <v>0</v>
      </c>
    </row>
    <row r="44" spans="3:19" x14ac:dyDescent="0.25">
      <c r="C44" s="5" t="s">
        <v>55</v>
      </c>
      <c r="D44" s="57">
        <v>0</v>
      </c>
      <c r="E44" s="57">
        <v>0</v>
      </c>
      <c r="F44" s="57">
        <v>0</v>
      </c>
      <c r="G44" s="57">
        <v>0</v>
      </c>
      <c r="H44" s="271">
        <v>0</v>
      </c>
      <c r="I44" s="271">
        <v>0</v>
      </c>
      <c r="J44" s="9">
        <v>21955</v>
      </c>
      <c r="K44" s="270">
        <v>0</v>
      </c>
      <c r="L44" s="56">
        <v>27801</v>
      </c>
      <c r="M44" s="9">
        <v>0</v>
      </c>
      <c r="N44" s="9">
        <v>1184.7550520000002</v>
      </c>
      <c r="O44" s="9">
        <v>0</v>
      </c>
      <c r="P44" s="270">
        <v>0</v>
      </c>
      <c r="Q44" s="56">
        <v>0</v>
      </c>
      <c r="R44" s="269">
        <v>0</v>
      </c>
      <c r="S44" s="9">
        <v>0</v>
      </c>
    </row>
    <row r="45" spans="3:19" x14ac:dyDescent="0.25">
      <c r="C45" s="5" t="s">
        <v>57</v>
      </c>
      <c r="D45" s="57">
        <v>0</v>
      </c>
      <c r="E45" s="57">
        <v>0</v>
      </c>
      <c r="F45" s="57">
        <v>0</v>
      </c>
      <c r="G45" s="57">
        <v>0</v>
      </c>
      <c r="H45" s="271">
        <v>0</v>
      </c>
      <c r="I45" s="271">
        <v>1</v>
      </c>
      <c r="J45" s="9">
        <v>0</v>
      </c>
      <c r="K45" s="270">
        <v>0</v>
      </c>
      <c r="L45" s="56">
        <v>0</v>
      </c>
      <c r="M45" s="9">
        <v>0</v>
      </c>
      <c r="N45" s="9">
        <v>0</v>
      </c>
      <c r="O45" s="9">
        <v>1797</v>
      </c>
      <c r="P45" s="270">
        <v>375</v>
      </c>
      <c r="Q45" s="56">
        <v>106</v>
      </c>
      <c r="R45" s="269">
        <v>32.287999999999997</v>
      </c>
      <c r="S45" s="9">
        <v>4.0423520000000002</v>
      </c>
    </row>
    <row r="46" spans="3:19" x14ac:dyDescent="0.25">
      <c r="C46" s="5" t="s">
        <v>32</v>
      </c>
      <c r="D46" s="57">
        <v>47</v>
      </c>
      <c r="E46" s="57">
        <v>443</v>
      </c>
      <c r="F46" s="57">
        <v>0</v>
      </c>
      <c r="G46" s="57">
        <v>0</v>
      </c>
      <c r="H46" s="271">
        <v>0</v>
      </c>
      <c r="I46" s="271">
        <v>0</v>
      </c>
      <c r="J46" s="9">
        <v>2554833</v>
      </c>
      <c r="K46" s="270">
        <v>11249</v>
      </c>
      <c r="L46" s="56">
        <v>11077457</v>
      </c>
      <c r="M46" s="9">
        <v>676.322</v>
      </c>
      <c r="N46" s="9">
        <v>354829.97265640053</v>
      </c>
      <c r="O46" s="9">
        <v>1444035</v>
      </c>
      <c r="P46" s="270">
        <v>906586</v>
      </c>
      <c r="Q46" s="56">
        <v>1871247</v>
      </c>
      <c r="R46" s="269">
        <v>50423.176339999998</v>
      </c>
      <c r="S46" s="9">
        <v>44620.340370799997</v>
      </c>
    </row>
    <row r="47" spans="3:19" x14ac:dyDescent="0.25">
      <c r="C47" s="5" t="s">
        <v>29</v>
      </c>
      <c r="D47" s="57">
        <v>505</v>
      </c>
      <c r="E47" s="57">
        <v>521</v>
      </c>
      <c r="F47" s="57">
        <v>1055</v>
      </c>
      <c r="G47" s="57">
        <v>0</v>
      </c>
      <c r="H47" s="271">
        <v>130</v>
      </c>
      <c r="I47" s="271">
        <v>0</v>
      </c>
      <c r="J47" s="9">
        <v>978</v>
      </c>
      <c r="K47" s="270">
        <v>4</v>
      </c>
      <c r="L47" s="56">
        <v>1848</v>
      </c>
      <c r="M47" s="9">
        <v>0.128</v>
      </c>
      <c r="N47" s="9">
        <v>59.258330000000001</v>
      </c>
      <c r="O47" s="9">
        <v>2148957</v>
      </c>
      <c r="P47" s="270">
        <v>1226040</v>
      </c>
      <c r="Q47" s="56">
        <v>994038</v>
      </c>
      <c r="R47" s="269">
        <v>54726.164508000002</v>
      </c>
      <c r="S47" s="9">
        <v>14595.5924483</v>
      </c>
    </row>
    <row r="48" spans="3:19" x14ac:dyDescent="0.25">
      <c r="C48" s="5" t="s">
        <v>58</v>
      </c>
      <c r="D48" s="57">
        <v>13</v>
      </c>
      <c r="E48" s="57">
        <v>19</v>
      </c>
      <c r="F48" s="57">
        <v>0</v>
      </c>
      <c r="G48" s="57">
        <v>0</v>
      </c>
      <c r="H48" s="271">
        <v>0</v>
      </c>
      <c r="I48" s="271">
        <v>0</v>
      </c>
      <c r="J48" s="9">
        <v>0</v>
      </c>
      <c r="K48" s="270">
        <v>0</v>
      </c>
      <c r="L48" s="56">
        <v>0</v>
      </c>
      <c r="M48" s="9">
        <v>0</v>
      </c>
      <c r="N48" s="9">
        <v>0</v>
      </c>
      <c r="O48" s="9">
        <v>119597</v>
      </c>
      <c r="P48" s="270">
        <v>45481</v>
      </c>
      <c r="Q48" s="56">
        <v>87591</v>
      </c>
      <c r="R48" s="269">
        <v>2634.7698069999997</v>
      </c>
      <c r="S48" s="9">
        <v>2130.5380756</v>
      </c>
    </row>
    <row r="49" spans="2:19" x14ac:dyDescent="0.25">
      <c r="C49" s="5" t="s">
        <v>25</v>
      </c>
      <c r="D49" s="57">
        <v>46</v>
      </c>
      <c r="E49" s="57">
        <v>30</v>
      </c>
      <c r="F49" s="57">
        <v>0</v>
      </c>
      <c r="G49" s="57">
        <v>0</v>
      </c>
      <c r="H49" s="271">
        <v>0</v>
      </c>
      <c r="I49" s="271">
        <v>0</v>
      </c>
      <c r="J49" s="9">
        <v>796752</v>
      </c>
      <c r="K49" s="270">
        <v>1409</v>
      </c>
      <c r="L49" s="56">
        <v>1491138</v>
      </c>
      <c r="M49" s="9">
        <v>113.9317083</v>
      </c>
      <c r="N49" s="9">
        <v>62354.880668400241</v>
      </c>
      <c r="O49" s="9">
        <v>511987</v>
      </c>
      <c r="P49" s="270">
        <v>238080</v>
      </c>
      <c r="Q49" s="56">
        <v>346257</v>
      </c>
      <c r="R49" s="269">
        <v>13348.459444699998</v>
      </c>
      <c r="S49" s="9">
        <v>8868.9816615000109</v>
      </c>
    </row>
    <row r="50" spans="2:19" x14ac:dyDescent="0.25">
      <c r="B50" s="267" t="s">
        <v>159</v>
      </c>
      <c r="C50" s="5" t="s">
        <v>26</v>
      </c>
      <c r="D50" s="57">
        <v>6</v>
      </c>
      <c r="E50" s="57">
        <v>0</v>
      </c>
      <c r="F50" s="57">
        <v>0</v>
      </c>
      <c r="G50" s="57">
        <v>0</v>
      </c>
      <c r="H50" s="271">
        <v>138023</v>
      </c>
      <c r="I50" s="271">
        <v>0</v>
      </c>
      <c r="J50" s="9">
        <v>385737</v>
      </c>
      <c r="K50" s="270">
        <v>46038</v>
      </c>
      <c r="L50" s="56">
        <v>795745</v>
      </c>
      <c r="M50" s="9">
        <v>2887.3323399999999</v>
      </c>
      <c r="N50" s="9">
        <v>39385.579590000001</v>
      </c>
      <c r="O50" s="9">
        <v>46433</v>
      </c>
      <c r="P50" s="270">
        <v>4814</v>
      </c>
      <c r="Q50" s="56">
        <v>10089</v>
      </c>
      <c r="R50" s="269">
        <v>199.02603999999999</v>
      </c>
      <c r="S50" s="9">
        <v>195.12869000000001</v>
      </c>
    </row>
    <row r="51" spans="2:19" x14ac:dyDescent="0.25">
      <c r="C51" s="5" t="s">
        <v>24</v>
      </c>
      <c r="D51" s="57">
        <v>88</v>
      </c>
      <c r="E51" s="57">
        <v>76</v>
      </c>
      <c r="F51" s="57">
        <v>0</v>
      </c>
      <c r="G51" s="57">
        <v>0</v>
      </c>
      <c r="H51" s="271">
        <v>0</v>
      </c>
      <c r="I51" s="271">
        <v>0</v>
      </c>
      <c r="J51" s="9">
        <v>1340950</v>
      </c>
      <c r="K51" s="270">
        <v>2892</v>
      </c>
      <c r="L51" s="56">
        <v>2833602</v>
      </c>
      <c r="M51" s="9">
        <v>198.80019999999999</v>
      </c>
      <c r="N51" s="9">
        <v>102834.44929999999</v>
      </c>
      <c r="O51" s="9">
        <v>1117243</v>
      </c>
      <c r="P51" s="270">
        <v>957936</v>
      </c>
      <c r="Q51" s="56">
        <v>1423689</v>
      </c>
      <c r="R51" s="269">
        <v>45378.222410000002</v>
      </c>
      <c r="S51" s="9">
        <v>28667.322250000001</v>
      </c>
    </row>
    <row r="52" spans="2:19" ht="12.75" customHeight="1" x14ac:dyDescent="0.3">
      <c r="C52" s="7" t="s">
        <v>63</v>
      </c>
      <c r="S52" s="273"/>
    </row>
    <row r="53" spans="2:19" x14ac:dyDescent="0.25">
      <c r="C53" s="5" t="s">
        <v>64</v>
      </c>
      <c r="D53" s="57">
        <v>0</v>
      </c>
      <c r="E53" s="57">
        <v>0</v>
      </c>
      <c r="F53" s="57">
        <v>0</v>
      </c>
      <c r="G53" s="57">
        <v>0</v>
      </c>
      <c r="H53" s="271">
        <v>0</v>
      </c>
      <c r="I53" s="271">
        <v>0</v>
      </c>
      <c r="J53" s="9">
        <v>0</v>
      </c>
      <c r="K53" s="270">
        <v>0</v>
      </c>
      <c r="L53" s="56">
        <v>0</v>
      </c>
      <c r="M53" s="9">
        <v>0</v>
      </c>
      <c r="N53" s="9">
        <v>0</v>
      </c>
      <c r="O53" s="9">
        <v>1965181</v>
      </c>
      <c r="P53" s="270">
        <v>0</v>
      </c>
      <c r="Q53" s="56">
        <v>208256</v>
      </c>
      <c r="R53" s="269">
        <v>0</v>
      </c>
      <c r="S53" s="9">
        <v>1534.3961042000001</v>
      </c>
    </row>
    <row r="54" spans="2:19" ht="12" customHeight="1" x14ac:dyDescent="0.25">
      <c r="C54" s="5" t="s">
        <v>65</v>
      </c>
      <c r="D54" s="57">
        <v>0</v>
      </c>
      <c r="E54" s="57">
        <v>0</v>
      </c>
      <c r="F54" s="57">
        <v>0</v>
      </c>
      <c r="G54" s="57">
        <v>0</v>
      </c>
      <c r="H54" s="271">
        <v>294770</v>
      </c>
      <c r="I54" s="271">
        <v>0</v>
      </c>
      <c r="J54" s="9">
        <v>0</v>
      </c>
      <c r="K54" s="270">
        <v>0</v>
      </c>
      <c r="L54" s="56">
        <v>0</v>
      </c>
      <c r="M54" s="9">
        <v>0</v>
      </c>
      <c r="N54" s="9">
        <v>0</v>
      </c>
      <c r="O54" s="9">
        <v>4209492</v>
      </c>
      <c r="P54" s="270">
        <v>1090095</v>
      </c>
      <c r="Q54" s="56">
        <v>191728</v>
      </c>
      <c r="R54" s="269">
        <v>33472.148399999998</v>
      </c>
      <c r="S54" s="9">
        <v>3197.3712285000001</v>
      </c>
    </row>
    <row r="55" spans="2:19" ht="12.75" customHeight="1" x14ac:dyDescent="0.25">
      <c r="C55" s="5" t="s">
        <v>66</v>
      </c>
      <c r="D55" s="57">
        <v>0</v>
      </c>
      <c r="E55" s="57">
        <v>0</v>
      </c>
      <c r="F55" s="57">
        <v>0</v>
      </c>
      <c r="G55" s="57">
        <v>0</v>
      </c>
      <c r="H55" s="9">
        <v>135092</v>
      </c>
      <c r="I55" s="271">
        <v>0</v>
      </c>
      <c r="J55" s="9">
        <v>0</v>
      </c>
      <c r="K55" s="270">
        <v>0</v>
      </c>
      <c r="L55" s="56">
        <v>0</v>
      </c>
      <c r="M55" s="9">
        <v>0</v>
      </c>
      <c r="N55" s="9">
        <v>0</v>
      </c>
      <c r="O55" s="9">
        <v>4496253</v>
      </c>
      <c r="P55" s="270">
        <v>0</v>
      </c>
      <c r="Q55" s="56">
        <v>393292</v>
      </c>
      <c r="R55" s="269">
        <v>0</v>
      </c>
      <c r="S55" s="9">
        <v>2118.6718088999996</v>
      </c>
    </row>
    <row r="56" spans="2:19" ht="12.75" customHeight="1" x14ac:dyDescent="0.25">
      <c r="C56" s="5" t="s">
        <v>67</v>
      </c>
      <c r="D56" s="57">
        <v>0</v>
      </c>
      <c r="E56" s="57">
        <v>0</v>
      </c>
      <c r="F56" s="57">
        <v>0</v>
      </c>
      <c r="G56" s="57">
        <v>0</v>
      </c>
      <c r="H56" s="271">
        <v>0</v>
      </c>
      <c r="I56" s="271">
        <v>0</v>
      </c>
      <c r="J56" s="9">
        <v>0</v>
      </c>
      <c r="K56" s="270">
        <v>0</v>
      </c>
      <c r="L56" s="56">
        <v>0</v>
      </c>
      <c r="M56" s="9">
        <v>0</v>
      </c>
      <c r="N56" s="9">
        <v>0</v>
      </c>
      <c r="O56" s="9">
        <v>0</v>
      </c>
      <c r="P56" s="270">
        <v>0</v>
      </c>
      <c r="Q56" s="56">
        <v>0</v>
      </c>
      <c r="R56" s="269">
        <v>0</v>
      </c>
      <c r="S56" s="9">
        <v>0</v>
      </c>
    </row>
    <row r="57" spans="2:19" ht="12.75" customHeight="1" x14ac:dyDescent="0.25">
      <c r="C57" s="5" t="s">
        <v>68</v>
      </c>
      <c r="D57" s="57">
        <v>0</v>
      </c>
      <c r="E57" s="57">
        <v>0</v>
      </c>
      <c r="F57" s="57">
        <v>0</v>
      </c>
      <c r="G57" s="57">
        <v>0</v>
      </c>
      <c r="H57" s="271">
        <v>26161</v>
      </c>
      <c r="I57" s="271">
        <v>0</v>
      </c>
      <c r="J57" s="9">
        <v>0</v>
      </c>
      <c r="K57" s="270">
        <v>0</v>
      </c>
      <c r="L57" s="56">
        <v>0</v>
      </c>
      <c r="M57" s="9">
        <v>0</v>
      </c>
      <c r="N57" s="9">
        <v>0</v>
      </c>
      <c r="O57" s="9">
        <v>321939</v>
      </c>
      <c r="P57" s="270">
        <v>2896</v>
      </c>
      <c r="Q57" s="56">
        <v>24615</v>
      </c>
      <c r="R57" s="269">
        <v>115.29091</v>
      </c>
      <c r="S57" s="9">
        <v>125.7463441</v>
      </c>
    </row>
    <row r="58" spans="2:19" ht="12.75" customHeight="1" x14ac:dyDescent="0.25">
      <c r="C58" s="5" t="s">
        <v>69</v>
      </c>
      <c r="D58" s="57">
        <v>1</v>
      </c>
      <c r="E58" s="57">
        <v>66</v>
      </c>
      <c r="F58" s="57">
        <v>381535</v>
      </c>
      <c r="G58" s="57">
        <v>0</v>
      </c>
      <c r="H58" s="271">
        <v>0</v>
      </c>
      <c r="I58" s="271">
        <v>0</v>
      </c>
      <c r="J58" s="9">
        <v>0</v>
      </c>
      <c r="K58" s="270">
        <v>0</v>
      </c>
      <c r="L58" s="56">
        <v>0</v>
      </c>
      <c r="M58" s="9">
        <v>0</v>
      </c>
      <c r="N58" s="9">
        <v>0</v>
      </c>
      <c r="O58" s="9">
        <v>61140286</v>
      </c>
      <c r="P58" s="270">
        <v>2314788</v>
      </c>
      <c r="Q58" s="56">
        <v>2542377</v>
      </c>
      <c r="R58" s="269">
        <v>84774.691349999994</v>
      </c>
      <c r="S58" s="9">
        <v>28970.44312</v>
      </c>
    </row>
    <row r="59" spans="2:19" ht="13" x14ac:dyDescent="0.3">
      <c r="C59" s="7" t="s">
        <v>21</v>
      </c>
      <c r="S59" s="273"/>
    </row>
    <row r="60" spans="2:19" ht="12.75" customHeight="1" x14ac:dyDescent="0.25">
      <c r="C60" s="5" t="s">
        <v>22</v>
      </c>
      <c r="D60" s="57">
        <v>403</v>
      </c>
      <c r="E60" s="57">
        <v>3</v>
      </c>
      <c r="F60" s="57">
        <v>0</v>
      </c>
      <c r="G60" s="57">
        <v>0</v>
      </c>
      <c r="H60" s="271">
        <v>320</v>
      </c>
      <c r="I60" s="271">
        <v>0</v>
      </c>
      <c r="J60" s="9">
        <v>145847</v>
      </c>
      <c r="K60" s="270">
        <v>4552</v>
      </c>
      <c r="L60" s="56">
        <v>362167</v>
      </c>
      <c r="M60" s="9">
        <v>246.18915999999999</v>
      </c>
      <c r="N60" s="9">
        <v>24014.275529999999</v>
      </c>
      <c r="O60" s="9">
        <v>1906046</v>
      </c>
      <c r="P60" s="270">
        <v>764909</v>
      </c>
      <c r="Q60" s="56">
        <v>369343</v>
      </c>
      <c r="R60" s="269">
        <v>50974.525719999998</v>
      </c>
      <c r="S60" s="9">
        <v>10132.24532</v>
      </c>
    </row>
    <row r="61" spans="2:19" ht="12.75" customHeight="1" x14ac:dyDescent="0.25">
      <c r="C61" s="5" t="s">
        <v>70</v>
      </c>
      <c r="D61" s="57">
        <v>159</v>
      </c>
      <c r="E61" s="57">
        <v>2</v>
      </c>
      <c r="F61" s="57">
        <v>0</v>
      </c>
      <c r="G61" s="57">
        <v>0</v>
      </c>
      <c r="H61" s="271">
        <v>0</v>
      </c>
      <c r="I61" s="271">
        <v>0</v>
      </c>
      <c r="J61" s="9">
        <v>0</v>
      </c>
      <c r="K61" s="270">
        <v>0</v>
      </c>
      <c r="L61" s="56">
        <v>0</v>
      </c>
      <c r="M61" s="9">
        <v>0</v>
      </c>
      <c r="N61" s="9">
        <v>0</v>
      </c>
      <c r="O61" s="9">
        <v>181035</v>
      </c>
      <c r="P61" s="270">
        <v>109831</v>
      </c>
      <c r="Q61" s="56">
        <v>61768</v>
      </c>
      <c r="R61" s="269">
        <v>5931.8915999999999</v>
      </c>
      <c r="S61" s="9">
        <v>1530.8519071000001</v>
      </c>
    </row>
    <row r="62" spans="2:19" ht="12.75" customHeight="1" x14ac:dyDescent="0.25">
      <c r="C62" s="5" t="s">
        <v>47</v>
      </c>
      <c r="D62" s="57">
        <v>334</v>
      </c>
      <c r="E62" s="57">
        <v>2</v>
      </c>
      <c r="F62" s="57">
        <v>12547</v>
      </c>
      <c r="G62" s="57">
        <v>0</v>
      </c>
      <c r="H62" s="271">
        <v>294</v>
      </c>
      <c r="I62" s="271">
        <v>20941</v>
      </c>
      <c r="J62" s="9">
        <v>0</v>
      </c>
      <c r="K62" s="270">
        <v>0</v>
      </c>
      <c r="L62" s="56">
        <v>0</v>
      </c>
      <c r="M62" s="9">
        <v>0</v>
      </c>
      <c r="N62" s="9">
        <v>0</v>
      </c>
      <c r="O62" s="9">
        <v>3149521</v>
      </c>
      <c r="P62" s="270">
        <v>800821</v>
      </c>
      <c r="Q62" s="56">
        <v>375131</v>
      </c>
      <c r="R62" s="269">
        <v>29776.83538</v>
      </c>
      <c r="S62" s="9">
        <v>6865.6177500000003</v>
      </c>
    </row>
    <row r="63" spans="2:19" ht="12.75" customHeight="1" x14ac:dyDescent="0.25">
      <c r="C63" s="5" t="s">
        <v>44</v>
      </c>
      <c r="D63" s="57">
        <v>378</v>
      </c>
      <c r="E63" s="57">
        <v>2</v>
      </c>
      <c r="F63" s="57">
        <v>0</v>
      </c>
      <c r="G63" s="57">
        <v>0</v>
      </c>
      <c r="H63" s="271">
        <v>622</v>
      </c>
      <c r="I63" s="271">
        <v>0</v>
      </c>
      <c r="J63" s="9">
        <v>0</v>
      </c>
      <c r="K63" s="270">
        <v>0</v>
      </c>
      <c r="L63" s="56">
        <v>0</v>
      </c>
      <c r="M63" s="9">
        <v>0</v>
      </c>
      <c r="N63" s="9">
        <v>0</v>
      </c>
      <c r="O63" s="9">
        <v>4347509</v>
      </c>
      <c r="P63" s="270">
        <v>1043370</v>
      </c>
      <c r="Q63" s="56">
        <v>272210</v>
      </c>
      <c r="R63" s="269">
        <v>52356.476199999997</v>
      </c>
      <c r="S63" s="9">
        <v>3240.8518934000003</v>
      </c>
    </row>
    <row r="64" spans="2:19" ht="12.75" customHeight="1" x14ac:dyDescent="0.25">
      <c r="C64" s="5" t="s">
        <v>48</v>
      </c>
      <c r="D64" s="57">
        <v>118</v>
      </c>
      <c r="E64" s="57">
        <v>0</v>
      </c>
      <c r="F64" s="57">
        <v>0</v>
      </c>
      <c r="G64" s="57">
        <v>0</v>
      </c>
      <c r="H64" s="271">
        <v>0</v>
      </c>
      <c r="I64" s="271">
        <v>0</v>
      </c>
      <c r="J64" s="9">
        <v>0</v>
      </c>
      <c r="K64" s="270">
        <v>0</v>
      </c>
      <c r="L64" s="56">
        <v>0</v>
      </c>
      <c r="M64" s="9">
        <v>0</v>
      </c>
      <c r="N64" s="9">
        <v>0</v>
      </c>
      <c r="O64" s="9">
        <v>3217480</v>
      </c>
      <c r="P64" s="270">
        <v>651549</v>
      </c>
      <c r="Q64" s="56">
        <v>61796</v>
      </c>
      <c r="R64" s="269">
        <v>31887.934171100002</v>
      </c>
      <c r="S64" s="9">
        <v>730.29943900000001</v>
      </c>
    </row>
    <row r="65" spans="2:19" ht="12.75" customHeight="1" x14ac:dyDescent="0.25">
      <c r="C65" s="5" t="s">
        <v>71</v>
      </c>
      <c r="D65" s="57">
        <v>65</v>
      </c>
      <c r="E65" s="57">
        <v>2</v>
      </c>
      <c r="F65" s="57">
        <v>0</v>
      </c>
      <c r="G65" s="57">
        <v>0</v>
      </c>
      <c r="H65" s="271">
        <v>164</v>
      </c>
      <c r="I65" s="271">
        <v>0</v>
      </c>
      <c r="J65" s="9">
        <v>0</v>
      </c>
      <c r="K65" s="270">
        <v>0</v>
      </c>
      <c r="L65" s="56">
        <v>0</v>
      </c>
      <c r="M65" s="9">
        <v>0</v>
      </c>
      <c r="N65" s="9">
        <v>0</v>
      </c>
      <c r="O65" s="9">
        <v>2305319</v>
      </c>
      <c r="P65" s="270">
        <v>297606</v>
      </c>
      <c r="Q65" s="56">
        <v>78295</v>
      </c>
      <c r="R65" s="269">
        <v>14775.089</v>
      </c>
      <c r="S65" s="9">
        <v>1155.31755</v>
      </c>
    </row>
    <row r="66" spans="2:19" ht="12.75" customHeight="1" x14ac:dyDescent="0.25">
      <c r="C66" s="5" t="s">
        <v>72</v>
      </c>
      <c r="D66" s="57">
        <v>8</v>
      </c>
      <c r="E66" s="57">
        <v>1</v>
      </c>
      <c r="F66" s="57">
        <v>0</v>
      </c>
      <c r="G66" s="57">
        <v>0</v>
      </c>
      <c r="H66" s="271">
        <v>0</v>
      </c>
      <c r="I66" s="271">
        <v>0</v>
      </c>
      <c r="J66" s="9">
        <v>0</v>
      </c>
      <c r="K66" s="270">
        <v>0</v>
      </c>
      <c r="L66" s="56">
        <v>0</v>
      </c>
      <c r="M66" s="9">
        <v>0</v>
      </c>
      <c r="N66" s="9">
        <v>0</v>
      </c>
      <c r="O66" s="9">
        <v>298337</v>
      </c>
      <c r="P66" s="270">
        <v>42172</v>
      </c>
      <c r="Q66" s="56">
        <v>17095</v>
      </c>
      <c r="R66" s="269">
        <v>1659.10123</v>
      </c>
      <c r="S66" s="9">
        <v>224.53393530000002</v>
      </c>
    </row>
    <row r="67" spans="2:19" ht="12.75" customHeight="1" x14ac:dyDescent="0.25">
      <c r="C67" s="5" t="s">
        <v>46</v>
      </c>
      <c r="D67" s="57">
        <v>0</v>
      </c>
      <c r="E67" s="57">
        <v>0</v>
      </c>
      <c r="F67" s="57">
        <v>0</v>
      </c>
      <c r="G67" s="57">
        <v>0</v>
      </c>
      <c r="H67" s="271">
        <v>0</v>
      </c>
      <c r="I67" s="271">
        <v>0</v>
      </c>
      <c r="J67" s="9">
        <v>0</v>
      </c>
      <c r="K67" s="270">
        <v>0</v>
      </c>
      <c r="L67" s="56">
        <v>0</v>
      </c>
      <c r="M67" s="9">
        <v>0</v>
      </c>
      <c r="N67" s="9">
        <v>0</v>
      </c>
      <c r="O67" s="9">
        <v>404428</v>
      </c>
      <c r="P67" s="270">
        <v>99998</v>
      </c>
      <c r="Q67" s="56">
        <v>33369</v>
      </c>
      <c r="R67" s="269">
        <v>4694.0359500000004</v>
      </c>
      <c r="S67" s="9">
        <v>405.75396079999996</v>
      </c>
    </row>
    <row r="68" spans="2:19" ht="12.75" customHeight="1" x14ac:dyDescent="0.25">
      <c r="C68" s="5" t="s">
        <v>74</v>
      </c>
      <c r="D68" s="57">
        <v>488</v>
      </c>
      <c r="E68" s="57">
        <v>3</v>
      </c>
      <c r="F68" s="57">
        <v>0</v>
      </c>
      <c r="G68" s="57">
        <v>0</v>
      </c>
      <c r="H68" s="271">
        <v>0</v>
      </c>
      <c r="I68" s="271">
        <v>0</v>
      </c>
      <c r="J68" s="9">
        <v>0</v>
      </c>
      <c r="K68" s="270">
        <v>0</v>
      </c>
      <c r="L68" s="56">
        <v>0</v>
      </c>
      <c r="M68" s="9">
        <v>0</v>
      </c>
      <c r="N68" s="9">
        <v>0</v>
      </c>
      <c r="O68" s="9">
        <v>7119415</v>
      </c>
      <c r="P68" s="270">
        <v>2894702</v>
      </c>
      <c r="Q68" s="56">
        <v>452772</v>
      </c>
      <c r="R68" s="269">
        <v>130957.85717559999</v>
      </c>
      <c r="S68" s="9">
        <v>7008.4099018000006</v>
      </c>
    </row>
    <row r="69" spans="2:19" ht="12" customHeight="1" x14ac:dyDescent="0.25">
      <c r="C69" s="5" t="s">
        <v>75</v>
      </c>
      <c r="D69" s="57">
        <v>0</v>
      </c>
      <c r="E69" s="57">
        <v>0</v>
      </c>
      <c r="F69" s="57">
        <v>0</v>
      </c>
      <c r="G69" s="57">
        <v>0</v>
      </c>
      <c r="H69" s="271">
        <v>0</v>
      </c>
      <c r="I69" s="271">
        <v>0</v>
      </c>
      <c r="J69" s="9">
        <v>0</v>
      </c>
      <c r="K69" s="270">
        <v>0</v>
      </c>
      <c r="L69" s="56">
        <v>0</v>
      </c>
      <c r="M69" s="9">
        <v>0</v>
      </c>
      <c r="N69" s="9">
        <v>0</v>
      </c>
      <c r="O69" s="9">
        <v>0</v>
      </c>
      <c r="P69" s="270">
        <v>0</v>
      </c>
      <c r="Q69" s="56">
        <v>0</v>
      </c>
      <c r="R69" s="269">
        <v>0</v>
      </c>
      <c r="S69" s="9">
        <v>0</v>
      </c>
    </row>
    <row r="70" spans="2:19" s="268" customFormat="1" ht="13" x14ac:dyDescent="0.3">
      <c r="B70" s="272"/>
      <c r="C70" s="5" t="s">
        <v>36</v>
      </c>
      <c r="D70" s="57">
        <v>204</v>
      </c>
      <c r="E70" s="57">
        <v>12</v>
      </c>
      <c r="F70" s="57">
        <v>0</v>
      </c>
      <c r="G70" s="57">
        <v>0</v>
      </c>
      <c r="H70" s="271">
        <v>204</v>
      </c>
      <c r="I70" s="271">
        <v>0</v>
      </c>
      <c r="J70" s="9">
        <v>0</v>
      </c>
      <c r="K70" s="270">
        <v>0</v>
      </c>
      <c r="L70" s="56">
        <v>0</v>
      </c>
      <c r="M70" s="9">
        <v>0</v>
      </c>
      <c r="N70" s="9">
        <v>0</v>
      </c>
      <c r="O70" s="9">
        <v>1247523</v>
      </c>
      <c r="P70" s="270">
        <v>338550</v>
      </c>
      <c r="Q70" s="56">
        <v>48303</v>
      </c>
      <c r="R70" s="269">
        <v>11843.138639999999</v>
      </c>
      <c r="S70" s="9">
        <v>734.78317500000071</v>
      </c>
    </row>
    <row r="71" spans="2:19" ht="12.75" customHeight="1" x14ac:dyDescent="0.3">
      <c r="C71" s="8" t="s">
        <v>76</v>
      </c>
      <c r="D71" s="12">
        <f t="shared" ref="D71:S71" si="0">SUM(D9:D70)</f>
        <v>116777</v>
      </c>
      <c r="E71" s="12">
        <f t="shared" si="0"/>
        <v>97699</v>
      </c>
      <c r="F71" s="11">
        <f t="shared" si="0"/>
        <v>5833870</v>
      </c>
      <c r="G71" s="11">
        <f t="shared" si="0"/>
        <v>0</v>
      </c>
      <c r="H71" s="11">
        <f t="shared" si="0"/>
        <v>850608</v>
      </c>
      <c r="I71" s="11">
        <f t="shared" si="0"/>
        <v>4827104</v>
      </c>
      <c r="J71" s="11">
        <f t="shared" si="0"/>
        <v>71707614</v>
      </c>
      <c r="K71" s="11">
        <f t="shared" si="0"/>
        <v>530025</v>
      </c>
      <c r="L71" s="11">
        <f t="shared" si="0"/>
        <v>188423247</v>
      </c>
      <c r="M71" s="11">
        <f t="shared" si="0"/>
        <v>26376.420181100002</v>
      </c>
      <c r="N71" s="11">
        <f t="shared" si="0"/>
        <v>8604099.516911801</v>
      </c>
      <c r="O71" s="12">
        <f t="shared" si="0"/>
        <v>935065914</v>
      </c>
      <c r="P71" s="12">
        <f t="shared" si="0"/>
        <v>526952629</v>
      </c>
      <c r="Q71" s="12">
        <f t="shared" si="0"/>
        <v>295201932</v>
      </c>
      <c r="R71" s="12">
        <f t="shared" si="0"/>
        <v>25573223.294001706</v>
      </c>
      <c r="S71" s="12">
        <f t="shared" si="0"/>
        <v>5657617.9512118967</v>
      </c>
    </row>
    <row r="72" spans="2:19" ht="13" x14ac:dyDescent="0.25">
      <c r="C72" s="424"/>
      <c r="D72" s="425"/>
      <c r="E72" s="425"/>
      <c r="F72" s="425"/>
      <c r="G72" s="425"/>
      <c r="H72" s="425"/>
      <c r="I72" s="425"/>
      <c r="J72" s="425"/>
      <c r="K72" s="425"/>
      <c r="L72" s="425"/>
      <c r="M72" s="425"/>
      <c r="N72" s="425"/>
      <c r="O72" s="425"/>
      <c r="P72" s="425"/>
      <c r="Q72" s="425"/>
      <c r="R72" s="425"/>
      <c r="S72" s="426"/>
    </row>
    <row r="73" spans="2:19" x14ac:dyDescent="0.25">
      <c r="B73" s="267">
        <v>1</v>
      </c>
      <c r="C73" s="419" t="s">
        <v>217</v>
      </c>
      <c r="D73" s="419"/>
      <c r="E73" s="419"/>
      <c r="F73" s="419"/>
      <c r="G73" s="419"/>
      <c r="H73" s="419"/>
      <c r="I73" s="419"/>
      <c r="J73" s="419"/>
      <c r="K73" s="419"/>
      <c r="L73" s="419"/>
      <c r="M73" s="419"/>
      <c r="N73" s="419"/>
      <c r="O73" s="419"/>
      <c r="P73" s="419"/>
      <c r="Q73" s="419"/>
      <c r="R73" s="419"/>
      <c r="S73" s="419"/>
    </row>
    <row r="74" spans="2:19" ht="12.75" customHeight="1" x14ac:dyDescent="0.25">
      <c r="B74" s="267">
        <v>2</v>
      </c>
      <c r="C74" s="419" t="s">
        <v>218</v>
      </c>
      <c r="D74" s="419"/>
      <c r="E74" s="419"/>
      <c r="F74" s="419"/>
      <c r="G74" s="419"/>
      <c r="H74" s="419"/>
      <c r="I74" s="419"/>
      <c r="J74" s="419"/>
      <c r="K74" s="419"/>
      <c r="L74" s="419"/>
      <c r="M74" s="419"/>
      <c r="N74" s="419"/>
      <c r="O74" s="419"/>
      <c r="P74" s="419"/>
      <c r="Q74" s="419"/>
      <c r="R74" s="419"/>
      <c r="S74" s="419"/>
    </row>
    <row r="75" spans="2:19" ht="12.75" customHeight="1" x14ac:dyDescent="0.25">
      <c r="B75" s="267">
        <v>3</v>
      </c>
      <c r="C75" s="419" t="s">
        <v>197</v>
      </c>
      <c r="D75" s="419"/>
      <c r="E75" s="419"/>
      <c r="F75" s="419"/>
      <c r="G75" s="419"/>
      <c r="H75" s="419"/>
      <c r="I75" s="419"/>
      <c r="J75" s="419"/>
      <c r="K75" s="419"/>
      <c r="L75" s="419"/>
      <c r="M75" s="419"/>
      <c r="N75" s="419"/>
      <c r="O75" s="419"/>
      <c r="P75" s="419"/>
      <c r="Q75" s="419"/>
      <c r="R75" s="419"/>
      <c r="S75" s="419"/>
    </row>
    <row r="76" spans="2:19" ht="12.75" customHeight="1" x14ac:dyDescent="0.25">
      <c r="B76" s="267">
        <v>4</v>
      </c>
      <c r="C76" s="419" t="s">
        <v>198</v>
      </c>
      <c r="D76" s="419"/>
      <c r="E76" s="419"/>
      <c r="F76" s="419"/>
      <c r="G76" s="419"/>
      <c r="H76" s="419"/>
      <c r="I76" s="419"/>
      <c r="J76" s="419"/>
      <c r="K76" s="419"/>
      <c r="L76" s="419"/>
      <c r="M76" s="419"/>
      <c r="N76" s="419"/>
      <c r="O76" s="419"/>
      <c r="P76" s="419"/>
      <c r="Q76" s="419"/>
      <c r="R76" s="419"/>
      <c r="S76" s="419"/>
    </row>
    <row r="77" spans="2:19" ht="12.75" customHeight="1" x14ac:dyDescent="0.25">
      <c r="B77" s="267">
        <v>5</v>
      </c>
      <c r="C77" s="419" t="s">
        <v>199</v>
      </c>
      <c r="D77" s="419"/>
      <c r="E77" s="419"/>
      <c r="F77" s="419"/>
      <c r="G77" s="419"/>
      <c r="H77" s="419"/>
      <c r="I77" s="419"/>
      <c r="J77" s="419"/>
      <c r="K77" s="419"/>
      <c r="L77" s="419"/>
      <c r="M77" s="419"/>
      <c r="N77" s="419"/>
      <c r="O77" s="419"/>
      <c r="P77" s="419"/>
      <c r="Q77" s="419"/>
      <c r="R77" s="419"/>
      <c r="S77" s="419"/>
    </row>
    <row r="78" spans="2:19" ht="12.75" customHeight="1" x14ac:dyDescent="0.25">
      <c r="B78" s="267">
        <v>6</v>
      </c>
      <c r="C78" s="419" t="s">
        <v>200</v>
      </c>
      <c r="D78" s="419"/>
      <c r="E78" s="419"/>
      <c r="F78" s="419"/>
      <c r="G78" s="419"/>
      <c r="H78" s="419"/>
      <c r="I78" s="419"/>
      <c r="J78" s="419"/>
      <c r="K78" s="419"/>
      <c r="L78" s="419"/>
      <c r="M78" s="419"/>
      <c r="N78" s="419"/>
      <c r="O78" s="419"/>
      <c r="P78" s="419"/>
      <c r="Q78" s="419"/>
      <c r="R78" s="419"/>
      <c r="S78" s="419"/>
    </row>
    <row r="79" spans="2:19" ht="12.75" customHeight="1" x14ac:dyDescent="0.25">
      <c r="B79" s="267">
        <v>7</v>
      </c>
      <c r="C79" s="419" t="s">
        <v>201</v>
      </c>
      <c r="D79" s="419"/>
      <c r="E79" s="419"/>
      <c r="F79" s="419"/>
      <c r="G79" s="419"/>
      <c r="H79" s="419"/>
      <c r="I79" s="419"/>
      <c r="J79" s="419"/>
      <c r="K79" s="419"/>
      <c r="L79" s="419"/>
      <c r="M79" s="419"/>
      <c r="N79" s="419"/>
      <c r="O79" s="419"/>
      <c r="P79" s="419"/>
      <c r="Q79" s="419"/>
      <c r="R79" s="419"/>
      <c r="S79" s="419"/>
    </row>
    <row r="80" spans="2:19" ht="12.75" customHeight="1" x14ac:dyDescent="0.25">
      <c r="B80" s="267">
        <v>8</v>
      </c>
      <c r="C80" s="419" t="s">
        <v>202</v>
      </c>
      <c r="D80" s="419"/>
      <c r="E80" s="419"/>
      <c r="F80" s="419"/>
      <c r="G80" s="419"/>
      <c r="H80" s="419"/>
      <c r="I80" s="419"/>
      <c r="J80" s="419"/>
      <c r="K80" s="419"/>
      <c r="L80" s="419"/>
      <c r="M80" s="419"/>
      <c r="N80" s="419"/>
      <c r="O80" s="419"/>
      <c r="P80" s="419"/>
      <c r="Q80" s="419"/>
      <c r="R80" s="419"/>
      <c r="S80" s="419"/>
    </row>
    <row r="81" spans="2:19" ht="12.75" customHeight="1" x14ac:dyDescent="0.25">
      <c r="B81" s="267">
        <v>9</v>
      </c>
      <c r="C81" s="419" t="s">
        <v>203</v>
      </c>
      <c r="D81" s="419"/>
      <c r="E81" s="419"/>
      <c r="F81" s="419"/>
      <c r="G81" s="419"/>
      <c r="H81" s="419"/>
      <c r="I81" s="419"/>
      <c r="J81" s="419"/>
      <c r="K81" s="419"/>
      <c r="L81" s="419"/>
      <c r="M81" s="419"/>
      <c r="N81" s="419"/>
      <c r="O81" s="419"/>
      <c r="P81" s="419"/>
      <c r="Q81" s="419"/>
      <c r="R81" s="419"/>
      <c r="S81" s="419"/>
    </row>
    <row r="82" spans="2:19" ht="12.75" customHeight="1" x14ac:dyDescent="0.25">
      <c r="B82" s="267">
        <v>10</v>
      </c>
      <c r="C82" s="419" t="s">
        <v>204</v>
      </c>
      <c r="D82" s="419"/>
      <c r="E82" s="419"/>
      <c r="F82" s="419"/>
      <c r="G82" s="419"/>
      <c r="H82" s="419"/>
      <c r="I82" s="419"/>
      <c r="J82" s="419"/>
      <c r="K82" s="419"/>
      <c r="L82" s="419"/>
      <c r="M82" s="419"/>
      <c r="N82" s="419"/>
      <c r="O82" s="419"/>
      <c r="P82" s="419"/>
      <c r="Q82" s="419"/>
      <c r="R82" s="419"/>
      <c r="S82" s="419"/>
    </row>
    <row r="83" spans="2:19" ht="12.75" customHeight="1" x14ac:dyDescent="0.25">
      <c r="B83" s="267">
        <v>11</v>
      </c>
      <c r="C83" s="419" t="s">
        <v>205</v>
      </c>
      <c r="D83" s="419"/>
      <c r="E83" s="419"/>
      <c r="F83" s="419"/>
      <c r="G83" s="419"/>
      <c r="H83" s="419"/>
      <c r="I83" s="419"/>
      <c r="J83" s="419"/>
      <c r="K83" s="419"/>
      <c r="L83" s="419"/>
      <c r="M83" s="419"/>
      <c r="N83" s="419"/>
      <c r="O83" s="419"/>
      <c r="P83" s="419"/>
      <c r="Q83" s="419"/>
      <c r="R83" s="419"/>
      <c r="S83" s="419"/>
    </row>
    <row r="84" spans="2:19" x14ac:dyDescent="0.25">
      <c r="B84" s="267">
        <v>12</v>
      </c>
      <c r="C84" s="419" t="s">
        <v>206</v>
      </c>
      <c r="D84" s="419"/>
      <c r="E84" s="419"/>
      <c r="F84" s="419"/>
      <c r="G84" s="419"/>
      <c r="H84" s="419"/>
      <c r="I84" s="419"/>
      <c r="J84" s="419"/>
      <c r="K84" s="419"/>
      <c r="L84" s="419"/>
      <c r="M84" s="419"/>
      <c r="N84" s="419"/>
      <c r="O84" s="419"/>
      <c r="P84" s="419"/>
      <c r="Q84" s="419"/>
      <c r="R84" s="419"/>
      <c r="S84" s="419"/>
    </row>
    <row r="85" spans="2:19" x14ac:dyDescent="0.25">
      <c r="B85" s="267">
        <v>13</v>
      </c>
      <c r="C85" s="419" t="s">
        <v>207</v>
      </c>
      <c r="D85" s="419"/>
      <c r="E85" s="419"/>
      <c r="F85" s="419"/>
      <c r="G85" s="419"/>
      <c r="H85" s="419"/>
      <c r="I85" s="419"/>
      <c r="J85" s="419"/>
      <c r="K85" s="419"/>
      <c r="L85" s="419"/>
      <c r="M85" s="419"/>
      <c r="N85" s="419"/>
      <c r="O85" s="419"/>
      <c r="P85" s="419"/>
      <c r="Q85" s="419"/>
      <c r="R85" s="419"/>
      <c r="S85" s="419"/>
    </row>
    <row r="86" spans="2:19" x14ac:dyDescent="0.25">
      <c r="B86" s="267">
        <v>14</v>
      </c>
      <c r="C86" s="419" t="s">
        <v>208</v>
      </c>
      <c r="D86" s="419"/>
      <c r="E86" s="419"/>
      <c r="F86" s="419"/>
      <c r="G86" s="419"/>
      <c r="H86" s="419"/>
      <c r="I86" s="419"/>
      <c r="J86" s="419"/>
      <c r="K86" s="419"/>
      <c r="L86" s="419"/>
      <c r="M86" s="419"/>
      <c r="N86" s="419"/>
      <c r="O86" s="419"/>
      <c r="P86" s="419"/>
      <c r="Q86" s="419"/>
      <c r="R86" s="419"/>
      <c r="S86" s="419"/>
    </row>
    <row r="87" spans="2:19" x14ac:dyDescent="0.25">
      <c r="B87" s="267">
        <v>15</v>
      </c>
      <c r="C87" s="419" t="s">
        <v>209</v>
      </c>
      <c r="D87" s="419"/>
      <c r="E87" s="419"/>
      <c r="F87" s="419"/>
      <c r="G87" s="419"/>
      <c r="H87" s="419"/>
      <c r="I87" s="419"/>
      <c r="J87" s="419"/>
      <c r="K87" s="419"/>
      <c r="L87" s="419"/>
      <c r="M87" s="419"/>
      <c r="N87" s="419"/>
      <c r="O87" s="419"/>
      <c r="P87" s="419"/>
      <c r="Q87" s="419"/>
      <c r="R87" s="419"/>
      <c r="S87" s="419"/>
    </row>
    <row r="88" spans="2:19" x14ac:dyDescent="0.25">
      <c r="B88" s="267">
        <v>16</v>
      </c>
      <c r="C88" s="419" t="s">
        <v>210</v>
      </c>
      <c r="D88" s="419"/>
      <c r="E88" s="419"/>
      <c r="F88" s="419"/>
      <c r="G88" s="419"/>
      <c r="H88" s="419"/>
      <c r="I88" s="419"/>
      <c r="J88" s="419"/>
      <c r="K88" s="419"/>
      <c r="L88" s="419"/>
      <c r="M88" s="419"/>
      <c r="N88" s="419"/>
      <c r="O88" s="419"/>
      <c r="P88" s="419"/>
      <c r="Q88" s="419"/>
      <c r="R88" s="419"/>
      <c r="S88" s="419"/>
    </row>
  </sheetData>
  <mergeCells count="37">
    <mergeCell ref="C2:S2"/>
    <mergeCell ref="C3:C6"/>
    <mergeCell ref="D3:E3"/>
    <mergeCell ref="F3:G3"/>
    <mergeCell ref="H3:H5"/>
    <mergeCell ref="I3:I5"/>
    <mergeCell ref="J3:N3"/>
    <mergeCell ref="O3:S3"/>
    <mergeCell ref="D4:D5"/>
    <mergeCell ref="E4:E5"/>
    <mergeCell ref="C77:S77"/>
    <mergeCell ref="J4:J5"/>
    <mergeCell ref="K4:L4"/>
    <mergeCell ref="M4:N4"/>
    <mergeCell ref="O4:O5"/>
    <mergeCell ref="P4:Q4"/>
    <mergeCell ref="C74:S74"/>
    <mergeCell ref="C75:S75"/>
    <mergeCell ref="C76:S76"/>
    <mergeCell ref="C73:S73"/>
    <mergeCell ref="F4:F5"/>
    <mergeCell ref="G4:G5"/>
    <mergeCell ref="R4:S4"/>
    <mergeCell ref="D7:S7"/>
    <mergeCell ref="D8:S8"/>
    <mergeCell ref="C72:S72"/>
    <mergeCell ref="C79:S79"/>
    <mergeCell ref="C78:S78"/>
    <mergeCell ref="C86:S86"/>
    <mergeCell ref="C87:S87"/>
    <mergeCell ref="C88:S88"/>
    <mergeCell ref="C80:S80"/>
    <mergeCell ref="C81:S81"/>
    <mergeCell ref="C82:S82"/>
    <mergeCell ref="C83:S83"/>
    <mergeCell ref="C84:S84"/>
    <mergeCell ref="C85:S8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15B0-8802-47C6-BF14-F7F1AF6098CF}">
  <dimension ref="A1:AF101"/>
  <sheetViews>
    <sheetView zoomScale="85" zoomScaleNormal="85" workbookViewId="0">
      <pane xSplit="6" ySplit="8" topLeftCell="P65" activePane="bottomRight" state="frozen"/>
      <selection pane="topRight" activeCell="AE72" sqref="AE72"/>
      <selection pane="bottomLeft" activeCell="AE72" sqref="AE72"/>
      <selection pane="bottomRight" activeCell="L72" sqref="L72"/>
    </sheetView>
  </sheetViews>
  <sheetFormatPr defaultColWidth="9.1796875" defaultRowHeight="12.5" x14ac:dyDescent="0.25"/>
  <cols>
    <col min="1" max="1" width="5.1796875" style="14" bestFit="1" customWidth="1"/>
    <col min="2" max="2" width="6.1796875" style="13" customWidth="1"/>
    <col min="3" max="3" width="35.81640625" style="13" customWidth="1"/>
    <col min="4" max="4" width="7.81640625" style="13" customWidth="1"/>
    <col min="5" max="5" width="8.1796875" style="13" customWidth="1"/>
    <col min="6" max="6" width="8.1796875" style="13" bestFit="1" customWidth="1"/>
    <col min="7" max="7" width="9.453125" style="13" customWidth="1"/>
    <col min="8" max="8" width="9" style="13" customWidth="1"/>
    <col min="9" max="9" width="10.453125" style="13" customWidth="1"/>
    <col min="10" max="10" width="10.81640625" style="13" customWidth="1"/>
    <col min="11" max="11" width="11.1796875" style="13" customWidth="1"/>
    <col min="12" max="13" width="10.453125" style="13" bestFit="1" customWidth="1"/>
    <col min="14" max="14" width="10.1796875" style="13" bestFit="1" customWidth="1"/>
    <col min="15" max="15" width="10.453125" style="13" bestFit="1" customWidth="1"/>
    <col min="16" max="16" width="8.81640625" style="13" customWidth="1"/>
    <col min="17" max="17" width="8.453125" style="13" bestFit="1" customWidth="1"/>
    <col min="18" max="18" width="8.453125" style="13" customWidth="1"/>
    <col min="19" max="19" width="8.453125" style="13" bestFit="1" customWidth="1"/>
    <col min="20" max="20" width="12" style="13" customWidth="1"/>
    <col min="21" max="21" width="10.453125" style="13" bestFit="1" customWidth="1"/>
    <col min="22" max="22" width="10.1796875" style="13" bestFit="1" customWidth="1"/>
    <col min="23" max="23" width="10.1796875" style="13" customWidth="1"/>
    <col min="24" max="24" width="8.453125" style="13" customWidth="1"/>
    <col min="25" max="25" width="8.453125" style="13" bestFit="1" customWidth="1"/>
    <col min="26" max="27" width="11.1796875" style="13" customWidth="1"/>
    <col min="28" max="28" width="8.453125" style="13" customWidth="1"/>
    <col min="29" max="29" width="7.81640625" style="13" customWidth="1"/>
    <col min="30" max="30" width="12.1796875" style="13" customWidth="1"/>
    <col min="31" max="31" width="12" style="13" customWidth="1"/>
    <col min="32" max="16384" width="9.1796875" style="13"/>
  </cols>
  <sheetData>
    <row r="1" spans="1:32" ht="13" x14ac:dyDescent="0.25">
      <c r="B1" s="418" t="s">
        <v>219</v>
      </c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418"/>
      <c r="AA1" s="418"/>
      <c r="AB1" s="418"/>
      <c r="AC1" s="418"/>
    </row>
    <row r="2" spans="1:32" ht="13" x14ac:dyDescent="0.25">
      <c r="B2" s="412" t="s">
        <v>220</v>
      </c>
      <c r="C2" s="418" t="s">
        <v>145</v>
      </c>
      <c r="D2" s="391" t="s">
        <v>221</v>
      </c>
      <c r="E2" s="391"/>
      <c r="F2" s="391"/>
      <c r="G2" s="391"/>
      <c r="H2" s="391"/>
      <c r="I2" s="391"/>
      <c r="J2" s="391"/>
      <c r="K2" s="391"/>
      <c r="L2" s="418" t="s">
        <v>222</v>
      </c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</row>
    <row r="3" spans="1:32" ht="13" x14ac:dyDescent="0.25">
      <c r="B3" s="412"/>
      <c r="C3" s="418"/>
      <c r="D3" s="412" t="s">
        <v>223</v>
      </c>
      <c r="E3" s="412"/>
      <c r="F3" s="412"/>
      <c r="G3" s="412"/>
      <c r="H3" s="412"/>
      <c r="I3" s="412"/>
      <c r="J3" s="412"/>
      <c r="K3" s="412"/>
      <c r="L3" s="418" t="s">
        <v>224</v>
      </c>
      <c r="M3" s="418"/>
      <c r="N3" s="418"/>
      <c r="O3" s="418"/>
      <c r="P3" s="418"/>
      <c r="Q3" s="418"/>
      <c r="R3" s="418"/>
      <c r="S3" s="418"/>
      <c r="T3" s="418" t="s">
        <v>225</v>
      </c>
      <c r="U3" s="418"/>
      <c r="V3" s="418"/>
      <c r="W3" s="418"/>
      <c r="X3" s="418"/>
      <c r="Y3" s="418"/>
      <c r="Z3" s="418"/>
      <c r="AA3" s="418"/>
      <c r="AB3" s="418"/>
      <c r="AC3" s="418"/>
    </row>
    <row r="4" spans="1:32" ht="13" x14ac:dyDescent="0.25">
      <c r="B4" s="412"/>
      <c r="C4" s="418"/>
      <c r="D4" s="412" t="s">
        <v>157</v>
      </c>
      <c r="E4" s="412"/>
      <c r="F4" s="412" t="s">
        <v>175</v>
      </c>
      <c r="G4" s="412" t="s">
        <v>176</v>
      </c>
      <c r="H4" s="412" t="s">
        <v>226</v>
      </c>
      <c r="I4" s="412" t="s">
        <v>227</v>
      </c>
      <c r="J4" s="412" t="s">
        <v>147</v>
      </c>
      <c r="K4" s="412" t="s">
        <v>148</v>
      </c>
      <c r="L4" s="418" t="s">
        <v>228</v>
      </c>
      <c r="M4" s="418"/>
      <c r="N4" s="418"/>
      <c r="O4" s="418"/>
      <c r="P4" s="418"/>
      <c r="Q4" s="418"/>
      <c r="R4" s="418" t="s">
        <v>229</v>
      </c>
      <c r="S4" s="418"/>
      <c r="T4" s="418" t="s">
        <v>228</v>
      </c>
      <c r="U4" s="418"/>
      <c r="V4" s="418"/>
      <c r="W4" s="418"/>
      <c r="X4" s="418"/>
      <c r="Y4" s="418"/>
      <c r="Z4" s="418" t="s">
        <v>229</v>
      </c>
      <c r="AA4" s="418"/>
      <c r="AB4" s="418"/>
      <c r="AC4" s="418"/>
    </row>
    <row r="5" spans="1:32" ht="13" x14ac:dyDescent="0.25">
      <c r="B5" s="412"/>
      <c r="C5" s="418"/>
      <c r="D5" s="412"/>
      <c r="E5" s="412"/>
      <c r="F5" s="412"/>
      <c r="G5" s="412"/>
      <c r="H5" s="412"/>
      <c r="I5" s="412"/>
      <c r="J5" s="412"/>
      <c r="K5" s="412"/>
      <c r="L5" s="412" t="s">
        <v>230</v>
      </c>
      <c r="M5" s="412"/>
      <c r="N5" s="412" t="s">
        <v>231</v>
      </c>
      <c r="O5" s="412"/>
      <c r="P5" s="418" t="s">
        <v>141</v>
      </c>
      <c r="Q5" s="418"/>
      <c r="R5" s="418" t="s">
        <v>232</v>
      </c>
      <c r="S5" s="418"/>
      <c r="T5" s="412" t="s">
        <v>230</v>
      </c>
      <c r="U5" s="412"/>
      <c r="V5" s="412" t="s">
        <v>231</v>
      </c>
      <c r="W5" s="412"/>
      <c r="X5" s="418" t="s">
        <v>141</v>
      </c>
      <c r="Y5" s="418"/>
      <c r="Z5" s="412" t="s">
        <v>157</v>
      </c>
      <c r="AA5" s="412"/>
      <c r="AB5" s="412" t="s">
        <v>175</v>
      </c>
      <c r="AC5" s="412"/>
    </row>
    <row r="6" spans="1:32" s="35" customFormat="1" ht="39" x14ac:dyDescent="0.35">
      <c r="A6" s="37"/>
      <c r="B6" s="412"/>
      <c r="C6" s="418"/>
      <c r="D6" s="34" t="s">
        <v>149</v>
      </c>
      <c r="E6" s="21" t="s">
        <v>150</v>
      </c>
      <c r="F6" s="412"/>
      <c r="G6" s="412"/>
      <c r="H6" s="412"/>
      <c r="I6" s="412"/>
      <c r="J6" s="412"/>
      <c r="K6" s="412"/>
      <c r="L6" s="36" t="s">
        <v>233</v>
      </c>
      <c r="M6" s="36" t="s">
        <v>234</v>
      </c>
      <c r="N6" s="36" t="s">
        <v>233</v>
      </c>
      <c r="O6" s="36" t="s">
        <v>234</v>
      </c>
      <c r="P6" s="36" t="s">
        <v>233</v>
      </c>
      <c r="Q6" s="36" t="s">
        <v>234</v>
      </c>
      <c r="R6" s="36" t="s">
        <v>233</v>
      </c>
      <c r="S6" s="36" t="s">
        <v>234</v>
      </c>
      <c r="T6" s="36" t="s">
        <v>233</v>
      </c>
      <c r="U6" s="36" t="s">
        <v>234</v>
      </c>
      <c r="V6" s="36" t="s">
        <v>233</v>
      </c>
      <c r="W6" s="36" t="s">
        <v>234</v>
      </c>
      <c r="X6" s="36" t="s">
        <v>233</v>
      </c>
      <c r="Y6" s="36" t="s">
        <v>234</v>
      </c>
      <c r="Z6" s="36" t="s">
        <v>233</v>
      </c>
      <c r="AA6" s="36" t="s">
        <v>234</v>
      </c>
      <c r="AB6" s="36" t="s">
        <v>233</v>
      </c>
      <c r="AC6" s="36" t="s">
        <v>234</v>
      </c>
    </row>
    <row r="7" spans="1:32" ht="13" x14ac:dyDescent="0.25">
      <c r="B7" s="34"/>
      <c r="C7" s="34"/>
      <c r="D7" s="34">
        <v>1</v>
      </c>
      <c r="E7" s="34">
        <v>2</v>
      </c>
      <c r="F7" s="34">
        <v>3</v>
      </c>
      <c r="G7" s="34">
        <v>4</v>
      </c>
      <c r="H7" s="34">
        <v>5</v>
      </c>
      <c r="I7" s="34">
        <v>6</v>
      </c>
      <c r="J7" s="34">
        <v>7</v>
      </c>
      <c r="K7" s="34">
        <v>8</v>
      </c>
      <c r="L7" s="34">
        <v>9</v>
      </c>
      <c r="M7" s="34">
        <v>10</v>
      </c>
      <c r="N7" s="34">
        <v>11</v>
      </c>
      <c r="O7" s="34">
        <v>12</v>
      </c>
      <c r="P7" s="34">
        <v>13</v>
      </c>
      <c r="Q7" s="34">
        <v>14</v>
      </c>
      <c r="R7" s="34">
        <v>15</v>
      </c>
      <c r="S7" s="34">
        <v>16</v>
      </c>
      <c r="T7" s="34">
        <v>17</v>
      </c>
      <c r="U7" s="34">
        <v>18</v>
      </c>
      <c r="V7" s="34">
        <v>19</v>
      </c>
      <c r="W7" s="34">
        <v>20</v>
      </c>
      <c r="X7" s="34">
        <v>21</v>
      </c>
      <c r="Y7" s="34">
        <v>22</v>
      </c>
      <c r="Z7" s="34">
        <v>23</v>
      </c>
      <c r="AA7" s="34">
        <v>24</v>
      </c>
      <c r="AB7" s="34">
        <v>25</v>
      </c>
      <c r="AC7" s="34">
        <v>26</v>
      </c>
    </row>
    <row r="8" spans="1:32" ht="13" x14ac:dyDescent="0.25"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32" ht="13" x14ac:dyDescent="0.25">
      <c r="B9" s="30" t="s">
        <v>158</v>
      </c>
      <c r="C9" s="28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32" x14ac:dyDescent="0.25">
      <c r="B10" s="29">
        <v>1</v>
      </c>
      <c r="C10" s="1" t="s">
        <v>16</v>
      </c>
      <c r="D10" s="28">
        <v>8757</v>
      </c>
      <c r="E10" s="27">
        <v>2730</v>
      </c>
      <c r="F10" s="3">
        <v>27074</v>
      </c>
      <c r="G10" s="3">
        <v>35517</v>
      </c>
      <c r="H10" s="3">
        <v>12378</v>
      </c>
      <c r="I10" s="3">
        <v>650416</v>
      </c>
      <c r="J10" s="3">
        <v>1103921</v>
      </c>
      <c r="K10" s="3">
        <v>74522207</v>
      </c>
      <c r="L10" s="3">
        <v>1165443</v>
      </c>
      <c r="M10" s="3">
        <v>3686313.3539999998</v>
      </c>
      <c r="N10" s="3">
        <v>1085014</v>
      </c>
      <c r="O10" s="3">
        <v>4499567.5939999996</v>
      </c>
      <c r="P10" s="3">
        <v>0</v>
      </c>
      <c r="Q10" s="3">
        <v>0</v>
      </c>
      <c r="R10" s="3">
        <v>21838</v>
      </c>
      <c r="S10" s="3">
        <v>101121.587</v>
      </c>
      <c r="T10" s="3">
        <v>8519967</v>
      </c>
      <c r="U10" s="3">
        <v>15691963.278000001</v>
      </c>
      <c r="V10" s="3">
        <v>4484921</v>
      </c>
      <c r="W10" s="3">
        <v>7721120.6869999999</v>
      </c>
      <c r="X10" s="3">
        <v>0</v>
      </c>
      <c r="Y10" s="3">
        <v>0</v>
      </c>
      <c r="Z10" s="3">
        <v>29706035</v>
      </c>
      <c r="AA10" s="3">
        <v>140457630.57499999</v>
      </c>
      <c r="AB10" s="3">
        <v>2163</v>
      </c>
      <c r="AC10" s="3">
        <v>1929.46</v>
      </c>
      <c r="AE10" s="337">
        <f>Z10+AB10</f>
        <v>29708198</v>
      </c>
    </row>
    <row r="11" spans="1:32" x14ac:dyDescent="0.25">
      <c r="B11" s="29">
        <v>2</v>
      </c>
      <c r="C11" s="1" t="s">
        <v>35</v>
      </c>
      <c r="D11" s="28">
        <v>2507</v>
      </c>
      <c r="E11" s="27">
        <v>2751</v>
      </c>
      <c r="F11" s="3">
        <v>45542</v>
      </c>
      <c r="G11" s="3">
        <v>10834</v>
      </c>
      <c r="H11" s="3">
        <v>104</v>
      </c>
      <c r="I11" s="3">
        <v>353824</v>
      </c>
      <c r="J11" s="3">
        <v>166751</v>
      </c>
      <c r="K11" s="3">
        <v>44856938</v>
      </c>
      <c r="L11" s="3">
        <v>154672</v>
      </c>
      <c r="M11" s="3">
        <v>508947.34561999998</v>
      </c>
      <c r="N11" s="3">
        <v>122496</v>
      </c>
      <c r="O11" s="3">
        <v>335866.87476999999</v>
      </c>
      <c r="P11" s="3">
        <v>0</v>
      </c>
      <c r="Q11" s="3">
        <v>0</v>
      </c>
      <c r="R11" s="3">
        <v>10184</v>
      </c>
      <c r="S11" s="3">
        <v>59089.169270000006</v>
      </c>
      <c r="T11" s="3">
        <v>5121057</v>
      </c>
      <c r="U11" s="3">
        <v>8817597.5512199998</v>
      </c>
      <c r="V11" s="3">
        <v>3213983</v>
      </c>
      <c r="W11" s="3">
        <v>4057260.80345</v>
      </c>
      <c r="X11" s="3">
        <v>0</v>
      </c>
      <c r="Y11" s="3">
        <v>0</v>
      </c>
      <c r="Z11" s="3">
        <v>18870699</v>
      </c>
      <c r="AA11" s="3">
        <v>74143941.217490003</v>
      </c>
      <c r="AB11" s="3">
        <v>16653</v>
      </c>
      <c r="AC11" s="3">
        <v>16314.494000000001</v>
      </c>
      <c r="AE11" s="337">
        <f t="shared" ref="AE11:AE72" si="0">Z11+AB11</f>
        <v>18887352</v>
      </c>
      <c r="AF11" s="337"/>
    </row>
    <row r="12" spans="1:32" x14ac:dyDescent="0.25">
      <c r="B12" s="29">
        <v>3</v>
      </c>
      <c r="C12" s="1" t="s">
        <v>40</v>
      </c>
      <c r="D12" s="28">
        <v>1694</v>
      </c>
      <c r="E12" s="27">
        <v>434</v>
      </c>
      <c r="F12" s="3">
        <v>2795</v>
      </c>
      <c r="G12" s="3">
        <v>0</v>
      </c>
      <c r="H12" s="3">
        <v>355014</v>
      </c>
      <c r="I12" s="3">
        <v>433713</v>
      </c>
      <c r="J12" s="3">
        <v>77677</v>
      </c>
      <c r="K12" s="3">
        <v>12264810</v>
      </c>
      <c r="L12" s="3">
        <v>96808</v>
      </c>
      <c r="M12" s="3">
        <v>407564.18099999998</v>
      </c>
      <c r="N12" s="3">
        <v>0</v>
      </c>
      <c r="O12" s="3">
        <v>0</v>
      </c>
      <c r="P12" s="3">
        <v>0</v>
      </c>
      <c r="Q12" s="3">
        <v>0</v>
      </c>
      <c r="R12" s="3">
        <v>1225</v>
      </c>
      <c r="S12" s="3">
        <v>5727.857</v>
      </c>
      <c r="T12" s="3">
        <v>2889361</v>
      </c>
      <c r="U12" s="3">
        <v>4340817.3150000004</v>
      </c>
      <c r="V12" s="3">
        <v>1131118</v>
      </c>
      <c r="W12" s="3">
        <v>1477836.4410000001</v>
      </c>
      <c r="X12" s="3">
        <v>10610</v>
      </c>
      <c r="Y12" s="3">
        <v>128268.90429999999</v>
      </c>
      <c r="Z12" s="3">
        <v>7541893</v>
      </c>
      <c r="AA12" s="3">
        <v>32295602.247000001</v>
      </c>
      <c r="AB12" s="3">
        <v>0</v>
      </c>
      <c r="AC12" s="3">
        <v>0</v>
      </c>
      <c r="AE12" s="337">
        <f t="shared" si="0"/>
        <v>7541893</v>
      </c>
    </row>
    <row r="13" spans="1:32" x14ac:dyDescent="0.25">
      <c r="B13" s="29">
        <v>4</v>
      </c>
      <c r="C13" s="1" t="s">
        <v>23</v>
      </c>
      <c r="D13" s="28">
        <v>8071</v>
      </c>
      <c r="E13" s="27">
        <v>4139</v>
      </c>
      <c r="F13" s="3">
        <v>50032</v>
      </c>
      <c r="G13" s="3">
        <v>8096</v>
      </c>
      <c r="H13" s="3">
        <v>69</v>
      </c>
      <c r="I13" s="3">
        <v>1264169</v>
      </c>
      <c r="J13" s="3">
        <v>927694</v>
      </c>
      <c r="K13" s="3">
        <v>46459485</v>
      </c>
      <c r="L13" s="3">
        <v>662053</v>
      </c>
      <c r="M13" s="3">
        <v>1715137.0165900001</v>
      </c>
      <c r="N13" s="3">
        <v>305102</v>
      </c>
      <c r="O13" s="3">
        <v>965897.95201999997</v>
      </c>
      <c r="P13" s="3">
        <v>0</v>
      </c>
      <c r="Q13" s="3">
        <v>0</v>
      </c>
      <c r="R13" s="3">
        <v>56673</v>
      </c>
      <c r="S13" s="3">
        <v>284861.14114999998</v>
      </c>
      <c r="T13" s="3">
        <v>10233195</v>
      </c>
      <c r="U13" s="3">
        <v>19323217.079829998</v>
      </c>
      <c r="V13" s="3">
        <v>4791270</v>
      </c>
      <c r="W13" s="3">
        <v>7906774.6293799998</v>
      </c>
      <c r="X13" s="3">
        <v>5255</v>
      </c>
      <c r="Y13" s="3">
        <v>85017.558000000005</v>
      </c>
      <c r="Z13" s="3">
        <v>32586175</v>
      </c>
      <c r="AA13" s="3">
        <v>148809517.92331001</v>
      </c>
      <c r="AB13" s="3">
        <v>2798</v>
      </c>
      <c r="AC13" s="3">
        <v>2467.6711399999999</v>
      </c>
      <c r="AE13" s="337">
        <f t="shared" si="0"/>
        <v>32588973</v>
      </c>
    </row>
    <row r="14" spans="1:32" x14ac:dyDescent="0.25">
      <c r="B14" s="29">
        <v>5</v>
      </c>
      <c r="C14" s="1" t="s">
        <v>49</v>
      </c>
      <c r="D14" s="28">
        <v>2389</v>
      </c>
      <c r="E14" s="27">
        <v>587</v>
      </c>
      <c r="F14" s="3">
        <v>3957</v>
      </c>
      <c r="G14" s="3">
        <v>8015</v>
      </c>
      <c r="H14" s="3">
        <v>7543</v>
      </c>
      <c r="I14" s="3">
        <v>175363</v>
      </c>
      <c r="J14" s="3">
        <v>0</v>
      </c>
      <c r="K14" s="3">
        <v>30197222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2618263</v>
      </c>
      <c r="U14" s="3">
        <v>5511293.534</v>
      </c>
      <c r="V14" s="3">
        <v>486339</v>
      </c>
      <c r="W14" s="3">
        <v>946614.00529999996</v>
      </c>
      <c r="X14" s="3">
        <v>0</v>
      </c>
      <c r="Y14" s="3">
        <v>0</v>
      </c>
      <c r="Z14" s="3">
        <v>9716712</v>
      </c>
      <c r="AA14" s="3">
        <v>43780949.156000003</v>
      </c>
      <c r="AB14" s="3">
        <v>9887</v>
      </c>
      <c r="AC14" s="3">
        <v>9946.0290000000005</v>
      </c>
      <c r="AE14" s="337">
        <f t="shared" si="0"/>
        <v>9726599</v>
      </c>
    </row>
    <row r="15" spans="1:32" x14ac:dyDescent="0.25">
      <c r="B15" s="29">
        <v>6</v>
      </c>
      <c r="C15" s="1" t="s">
        <v>31</v>
      </c>
      <c r="D15" s="28">
        <v>4299</v>
      </c>
      <c r="E15" s="27">
        <v>626</v>
      </c>
      <c r="F15" s="3">
        <v>14981</v>
      </c>
      <c r="G15" s="3">
        <v>9322</v>
      </c>
      <c r="H15" s="3">
        <v>0</v>
      </c>
      <c r="I15" s="3">
        <v>356603</v>
      </c>
      <c r="J15" s="3">
        <v>154342</v>
      </c>
      <c r="K15" s="3">
        <v>26961021</v>
      </c>
      <c r="L15" s="3">
        <v>129022</v>
      </c>
      <c r="M15" s="3">
        <v>378092.66</v>
      </c>
      <c r="N15" s="3">
        <v>73904</v>
      </c>
      <c r="O15" s="3">
        <v>237320.611</v>
      </c>
      <c r="P15" s="3">
        <v>0</v>
      </c>
      <c r="Q15" s="3">
        <v>0</v>
      </c>
      <c r="R15" s="3">
        <v>3511</v>
      </c>
      <c r="S15" s="3">
        <v>22363.767</v>
      </c>
      <c r="T15" s="3">
        <v>6087414</v>
      </c>
      <c r="U15" s="3">
        <v>10556403.979010001</v>
      </c>
      <c r="V15" s="3">
        <v>3068094</v>
      </c>
      <c r="W15" s="3">
        <v>4255370.4989999998</v>
      </c>
      <c r="X15" s="3">
        <v>6422</v>
      </c>
      <c r="Y15" s="3">
        <v>102363.19076000001</v>
      </c>
      <c r="Z15" s="3">
        <v>21419031</v>
      </c>
      <c r="AA15" s="3">
        <v>99716221.701240003</v>
      </c>
      <c r="AB15" s="3">
        <v>32990</v>
      </c>
      <c r="AC15" s="3">
        <v>32410.098989999999</v>
      </c>
      <c r="AE15" s="337">
        <f t="shared" si="0"/>
        <v>21452021</v>
      </c>
    </row>
    <row r="16" spans="1:32" x14ac:dyDescent="0.25">
      <c r="B16" s="29">
        <v>7</v>
      </c>
      <c r="C16" s="1" t="s">
        <v>37</v>
      </c>
      <c r="D16" s="28">
        <v>2742</v>
      </c>
      <c r="E16" s="27">
        <v>613</v>
      </c>
      <c r="F16" s="3">
        <v>0</v>
      </c>
      <c r="G16" s="3">
        <v>0</v>
      </c>
      <c r="H16" s="3">
        <v>0</v>
      </c>
      <c r="I16" s="3">
        <v>81152</v>
      </c>
      <c r="J16" s="3">
        <v>74083</v>
      </c>
      <c r="K16" s="3">
        <v>20508718</v>
      </c>
      <c r="L16" s="3">
        <v>59749</v>
      </c>
      <c r="M16" s="3">
        <v>142499.791</v>
      </c>
      <c r="N16" s="3">
        <v>26426</v>
      </c>
      <c r="O16" s="3">
        <v>63550.328999999998</v>
      </c>
      <c r="P16" s="3">
        <v>0</v>
      </c>
      <c r="Q16" s="3">
        <v>0</v>
      </c>
      <c r="R16" s="3">
        <v>867</v>
      </c>
      <c r="S16" s="3">
        <v>4013.2539999999999</v>
      </c>
      <c r="T16" s="3">
        <v>3664568</v>
      </c>
      <c r="U16" s="3">
        <v>6294023.6109999996</v>
      </c>
      <c r="V16" s="3">
        <v>1386870</v>
      </c>
      <c r="W16" s="3">
        <v>2078848.13</v>
      </c>
      <c r="X16" s="3">
        <v>0</v>
      </c>
      <c r="Y16" s="3">
        <v>0</v>
      </c>
      <c r="Z16" s="3">
        <v>15137144</v>
      </c>
      <c r="AA16" s="3">
        <v>64870005.329999998</v>
      </c>
      <c r="AB16" s="3">
        <v>0</v>
      </c>
      <c r="AC16" s="3">
        <v>0</v>
      </c>
      <c r="AE16" s="337">
        <f t="shared" si="0"/>
        <v>15137144</v>
      </c>
    </row>
    <row r="17" spans="2:31" x14ac:dyDescent="0.25">
      <c r="B17" s="29">
        <v>8</v>
      </c>
      <c r="C17" s="1" t="s">
        <v>50</v>
      </c>
      <c r="D17" s="28">
        <v>657</v>
      </c>
      <c r="E17" s="27">
        <v>19</v>
      </c>
      <c r="F17" s="3">
        <v>1091</v>
      </c>
      <c r="G17" s="3">
        <v>357</v>
      </c>
      <c r="H17" s="3">
        <v>1159</v>
      </c>
      <c r="I17" s="3">
        <v>8053</v>
      </c>
      <c r="J17" s="3">
        <v>0</v>
      </c>
      <c r="K17" s="3">
        <v>3546410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591821</v>
      </c>
      <c r="U17" s="3">
        <v>1291990.7384300001</v>
      </c>
      <c r="V17" s="3">
        <v>386245</v>
      </c>
      <c r="W17" s="3">
        <v>785117.65673000005</v>
      </c>
      <c r="X17" s="3">
        <v>0</v>
      </c>
      <c r="Y17" s="3">
        <v>0</v>
      </c>
      <c r="Z17" s="3">
        <v>1689903</v>
      </c>
      <c r="AA17" s="3">
        <v>7692797.7999999998</v>
      </c>
      <c r="AB17" s="3">
        <v>0</v>
      </c>
      <c r="AC17" s="3">
        <v>0</v>
      </c>
      <c r="AE17" s="337">
        <f t="shared" si="0"/>
        <v>1689903</v>
      </c>
    </row>
    <row r="18" spans="2:31" x14ac:dyDescent="0.25">
      <c r="B18" s="29">
        <v>9</v>
      </c>
      <c r="C18" s="1" t="s">
        <v>27</v>
      </c>
      <c r="D18" s="28">
        <v>8211</v>
      </c>
      <c r="E18" s="27">
        <v>5143</v>
      </c>
      <c r="F18" s="3">
        <v>49833</v>
      </c>
      <c r="G18" s="3">
        <v>11265</v>
      </c>
      <c r="H18" s="3">
        <v>564726</v>
      </c>
      <c r="I18" s="3">
        <v>56411</v>
      </c>
      <c r="J18" s="3">
        <v>327893</v>
      </c>
      <c r="K18" s="3">
        <v>45957631</v>
      </c>
      <c r="L18" s="3">
        <v>443277</v>
      </c>
      <c r="M18" s="3">
        <v>1296879.2417899999</v>
      </c>
      <c r="N18" s="3">
        <v>180344</v>
      </c>
      <c r="O18" s="3">
        <v>576375.14124000003</v>
      </c>
      <c r="P18" s="3">
        <v>0</v>
      </c>
      <c r="Q18" s="3">
        <v>0</v>
      </c>
      <c r="R18" s="3">
        <v>3401</v>
      </c>
      <c r="S18" s="3">
        <v>11026.032590000001</v>
      </c>
      <c r="T18" s="3">
        <v>9324599</v>
      </c>
      <c r="U18" s="3">
        <v>18895014.439830001</v>
      </c>
      <c r="V18" s="3">
        <v>5918799</v>
      </c>
      <c r="W18" s="3">
        <v>8948889.3629899994</v>
      </c>
      <c r="X18" s="3">
        <v>0</v>
      </c>
      <c r="Y18" s="3">
        <v>0</v>
      </c>
      <c r="Z18" s="3">
        <v>31840380</v>
      </c>
      <c r="AA18" s="3">
        <v>156081568.28536999</v>
      </c>
      <c r="AB18" s="3">
        <v>0</v>
      </c>
      <c r="AC18" s="3">
        <v>0</v>
      </c>
      <c r="AE18" s="337">
        <f t="shared" si="0"/>
        <v>31840380</v>
      </c>
    </row>
    <row r="19" spans="2:31" x14ac:dyDescent="0.25">
      <c r="B19" s="29">
        <v>10</v>
      </c>
      <c r="C19" s="1" t="s">
        <v>9</v>
      </c>
      <c r="D19" s="28">
        <v>26189</v>
      </c>
      <c r="E19" s="27">
        <v>39350</v>
      </c>
      <c r="F19" s="3">
        <v>924374</v>
      </c>
      <c r="G19" s="3">
        <v>49913</v>
      </c>
      <c r="H19" s="3">
        <v>472784</v>
      </c>
      <c r="I19" s="3">
        <v>1558576</v>
      </c>
      <c r="J19" s="3">
        <v>13766861</v>
      </c>
      <c r="K19" s="3">
        <v>275922932</v>
      </c>
      <c r="L19" s="3">
        <v>22282182</v>
      </c>
      <c r="M19" s="3">
        <v>67147844.138150007</v>
      </c>
      <c r="N19" s="3">
        <v>20617840</v>
      </c>
      <c r="O19" s="3">
        <v>137034097.92697999</v>
      </c>
      <c r="P19" s="3">
        <v>0</v>
      </c>
      <c r="Q19" s="3">
        <v>0</v>
      </c>
      <c r="R19" s="3">
        <v>92610</v>
      </c>
      <c r="S19" s="3">
        <v>340033.62322000001</v>
      </c>
      <c r="T19" s="3">
        <v>59661111</v>
      </c>
      <c r="U19" s="3">
        <v>114412092.45697001</v>
      </c>
      <c r="V19" s="3">
        <v>33511927</v>
      </c>
      <c r="W19" s="3">
        <v>54276184.370209999</v>
      </c>
      <c r="X19" s="3">
        <v>2552</v>
      </c>
      <c r="Y19" s="3">
        <v>28000.138910000001</v>
      </c>
      <c r="Z19" s="3">
        <v>194459535</v>
      </c>
      <c r="AA19" s="3">
        <v>969705160.82868993</v>
      </c>
      <c r="AB19" s="3">
        <v>83123</v>
      </c>
      <c r="AC19" s="3">
        <v>77101.653330000001</v>
      </c>
      <c r="AE19" s="337">
        <f t="shared" si="0"/>
        <v>194542658</v>
      </c>
    </row>
    <row r="20" spans="2:31" x14ac:dyDescent="0.25">
      <c r="B20" s="29">
        <v>11</v>
      </c>
      <c r="C20" s="1" t="s">
        <v>51</v>
      </c>
      <c r="D20" s="28">
        <v>2095</v>
      </c>
      <c r="E20" s="27">
        <v>222</v>
      </c>
      <c r="F20" s="3">
        <v>11223</v>
      </c>
      <c r="G20" s="3">
        <v>3568</v>
      </c>
      <c r="H20" s="3">
        <v>1830</v>
      </c>
      <c r="I20" s="3">
        <v>354332</v>
      </c>
      <c r="J20" s="3">
        <v>0</v>
      </c>
      <c r="K20" s="3">
        <v>11300018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1838490</v>
      </c>
      <c r="U20" s="3">
        <v>3647945.5419999999</v>
      </c>
      <c r="V20" s="3">
        <v>1283322</v>
      </c>
      <c r="W20" s="3">
        <v>1931029.22</v>
      </c>
      <c r="X20" s="3">
        <v>798</v>
      </c>
      <c r="Y20" s="3">
        <v>12973.65</v>
      </c>
      <c r="Z20" s="3">
        <v>7004324</v>
      </c>
      <c r="AA20" s="3">
        <v>30931578.065000001</v>
      </c>
      <c r="AB20" s="3">
        <v>2179</v>
      </c>
      <c r="AC20" s="3">
        <v>2007.684</v>
      </c>
      <c r="AE20" s="337">
        <f t="shared" si="0"/>
        <v>7006503</v>
      </c>
    </row>
    <row r="21" spans="2:31" x14ac:dyDescent="0.25">
      <c r="B21" s="29">
        <v>12</v>
      </c>
      <c r="C21" s="1" t="s">
        <v>28</v>
      </c>
      <c r="D21" s="28">
        <v>8042</v>
      </c>
      <c r="E21" s="27">
        <v>3190</v>
      </c>
      <c r="F21" s="3">
        <v>197533</v>
      </c>
      <c r="G21" s="3">
        <v>8049</v>
      </c>
      <c r="H21" s="3">
        <v>5591</v>
      </c>
      <c r="I21" s="3">
        <v>220221</v>
      </c>
      <c r="J21" s="3">
        <v>538325</v>
      </c>
      <c r="K21" s="3">
        <v>47932253</v>
      </c>
      <c r="L21" s="3">
        <v>438865</v>
      </c>
      <c r="M21" s="3">
        <v>1307558.8851999999</v>
      </c>
      <c r="N21" s="3">
        <v>282726</v>
      </c>
      <c r="O21" s="3">
        <v>950075.40348999994</v>
      </c>
      <c r="P21" s="3">
        <v>0</v>
      </c>
      <c r="Q21" s="3">
        <v>0</v>
      </c>
      <c r="R21" s="3">
        <v>3485</v>
      </c>
      <c r="S21" s="3">
        <v>19392.70925</v>
      </c>
      <c r="T21" s="3">
        <v>10753368</v>
      </c>
      <c r="U21" s="3">
        <v>18087630.548999999</v>
      </c>
      <c r="V21" s="3">
        <v>7606876</v>
      </c>
      <c r="W21" s="3">
        <v>10848267.142000001</v>
      </c>
      <c r="X21" s="3">
        <v>2319</v>
      </c>
      <c r="Y21" s="3">
        <v>8568.9549999999999</v>
      </c>
      <c r="Z21" s="3">
        <v>49725391</v>
      </c>
      <c r="AA21" s="3">
        <v>150870680.942</v>
      </c>
      <c r="AB21" s="3">
        <v>13354</v>
      </c>
      <c r="AC21" s="3">
        <v>13311.758400000001</v>
      </c>
      <c r="AE21" s="337">
        <f t="shared" si="0"/>
        <v>49738745</v>
      </c>
    </row>
    <row r="22" spans="2:31" ht="13" x14ac:dyDescent="0.25">
      <c r="B22" s="30" t="s">
        <v>6</v>
      </c>
      <c r="C22" s="2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"/>
      <c r="U22" s="3"/>
      <c r="V22" s="3"/>
      <c r="W22" s="3"/>
      <c r="X22" s="3"/>
      <c r="Y22" s="3"/>
      <c r="Z22" s="3"/>
      <c r="AA22" s="3"/>
      <c r="AB22" s="3"/>
      <c r="AC22" s="3"/>
      <c r="AE22" s="337">
        <f t="shared" si="0"/>
        <v>0</v>
      </c>
    </row>
    <row r="23" spans="2:31" x14ac:dyDescent="0.25">
      <c r="B23" s="29">
        <v>13</v>
      </c>
      <c r="C23" s="1" t="s">
        <v>11</v>
      </c>
      <c r="D23" s="28">
        <v>5748</v>
      </c>
      <c r="E23" s="27">
        <v>11174</v>
      </c>
      <c r="F23" s="3">
        <v>1010244</v>
      </c>
      <c r="G23" s="3">
        <v>710</v>
      </c>
      <c r="H23" s="3">
        <v>347644</v>
      </c>
      <c r="I23" s="3">
        <v>36594577</v>
      </c>
      <c r="J23" s="3">
        <v>9034829</v>
      </c>
      <c r="K23" s="3">
        <v>27747647</v>
      </c>
      <c r="L23" s="3">
        <v>13841270</v>
      </c>
      <c r="M23" s="3">
        <v>41222880.0189</v>
      </c>
      <c r="N23" s="3">
        <v>9407975</v>
      </c>
      <c r="O23" s="3">
        <v>52642162.953559995</v>
      </c>
      <c r="P23" s="3">
        <v>0</v>
      </c>
      <c r="Q23" s="3">
        <v>0</v>
      </c>
      <c r="R23" s="3">
        <v>45631</v>
      </c>
      <c r="S23" s="3">
        <v>185105.55512999999</v>
      </c>
      <c r="T23" s="3">
        <v>12387481</v>
      </c>
      <c r="U23" s="3">
        <v>27686318.61133001</v>
      </c>
      <c r="V23" s="3">
        <v>6319140</v>
      </c>
      <c r="W23" s="3">
        <v>18441049.665090002</v>
      </c>
      <c r="X23" s="3">
        <v>26208</v>
      </c>
      <c r="Y23" s="3">
        <v>658186.03746999998</v>
      </c>
      <c r="Z23" s="3">
        <v>22320612</v>
      </c>
      <c r="AA23" s="3">
        <v>137931664.02420002</v>
      </c>
      <c r="AB23" s="3">
        <v>0</v>
      </c>
      <c r="AC23" s="3">
        <v>0</v>
      </c>
      <c r="AE23" s="337">
        <f t="shared" si="0"/>
        <v>22320612</v>
      </c>
    </row>
    <row r="24" spans="2:31" x14ac:dyDescent="0.25">
      <c r="B24" s="29">
        <v>14</v>
      </c>
      <c r="C24" s="1" t="s">
        <v>52</v>
      </c>
      <c r="D24" s="33">
        <v>466</v>
      </c>
      <c r="E24" s="32">
        <v>5</v>
      </c>
      <c r="F24" s="3">
        <v>36339</v>
      </c>
      <c r="G24" s="3">
        <v>0</v>
      </c>
      <c r="H24" s="3">
        <v>0</v>
      </c>
      <c r="I24" s="3">
        <v>0</v>
      </c>
      <c r="J24" s="3">
        <v>0</v>
      </c>
      <c r="K24" s="3">
        <v>4966096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592668</v>
      </c>
      <c r="U24" s="3">
        <v>1405190</v>
      </c>
      <c r="V24" s="3">
        <v>394699</v>
      </c>
      <c r="W24" s="3">
        <v>918313</v>
      </c>
      <c r="X24" s="3">
        <v>0</v>
      </c>
      <c r="Y24" s="3">
        <v>0</v>
      </c>
      <c r="Z24" s="3">
        <v>2658287</v>
      </c>
      <c r="AA24" s="3">
        <v>14003766.848999999</v>
      </c>
      <c r="AB24" s="3">
        <v>27811</v>
      </c>
      <c r="AC24" s="3">
        <v>27834</v>
      </c>
      <c r="AE24" s="337">
        <f t="shared" si="0"/>
        <v>2686098</v>
      </c>
    </row>
    <row r="25" spans="2:31" x14ac:dyDescent="0.25">
      <c r="B25" s="29">
        <v>15</v>
      </c>
      <c r="C25" s="1" t="s">
        <v>33</v>
      </c>
      <c r="D25" s="28">
        <v>1110</v>
      </c>
      <c r="E25" s="27">
        <v>622</v>
      </c>
      <c r="F25" s="3">
        <v>0</v>
      </c>
      <c r="G25" s="3">
        <v>1067</v>
      </c>
      <c r="H25" s="3">
        <v>3835</v>
      </c>
      <c r="I25" s="3">
        <v>0</v>
      </c>
      <c r="J25" s="3">
        <v>0</v>
      </c>
      <c r="K25" s="3">
        <v>804171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248523</v>
      </c>
      <c r="U25" s="3">
        <v>408223.75232999999</v>
      </c>
      <c r="V25" s="3">
        <v>59475</v>
      </c>
      <c r="W25" s="3">
        <v>105540.05187000001</v>
      </c>
      <c r="X25" s="3">
        <v>8</v>
      </c>
      <c r="Y25" s="3">
        <v>24.358000000000001</v>
      </c>
      <c r="Z25" s="3">
        <v>498802</v>
      </c>
      <c r="AA25" s="3">
        <v>2370432.9259000001</v>
      </c>
      <c r="AB25" s="3">
        <v>42</v>
      </c>
      <c r="AC25" s="3">
        <v>28.23</v>
      </c>
      <c r="AE25" s="337">
        <f t="shared" si="0"/>
        <v>498844</v>
      </c>
    </row>
    <row r="26" spans="2:31" x14ac:dyDescent="0.25">
      <c r="B26" s="29">
        <v>16</v>
      </c>
      <c r="C26" s="1" t="s">
        <v>41</v>
      </c>
      <c r="D26" s="28">
        <v>407</v>
      </c>
      <c r="E26" s="27">
        <v>52</v>
      </c>
      <c r="F26" s="3">
        <v>7927</v>
      </c>
      <c r="G26" s="3">
        <v>20366</v>
      </c>
      <c r="H26" s="3">
        <v>0</v>
      </c>
      <c r="I26" s="3">
        <v>29912</v>
      </c>
      <c r="J26" s="3">
        <v>1834</v>
      </c>
      <c r="K26" s="3">
        <v>2579284</v>
      </c>
      <c r="L26" s="3">
        <v>1494</v>
      </c>
      <c r="M26" s="3">
        <v>4334.3984199999995</v>
      </c>
      <c r="N26" s="3">
        <v>433</v>
      </c>
      <c r="O26" s="3">
        <v>1626.48308</v>
      </c>
      <c r="P26" s="3">
        <v>0</v>
      </c>
      <c r="Q26" s="3">
        <v>0</v>
      </c>
      <c r="R26" s="3">
        <v>8</v>
      </c>
      <c r="S26" s="3">
        <v>18</v>
      </c>
      <c r="T26" s="3">
        <v>952999</v>
      </c>
      <c r="U26" s="3">
        <v>1687005.0530399999</v>
      </c>
      <c r="V26" s="3">
        <v>257331</v>
      </c>
      <c r="W26" s="3">
        <v>409040.23333999998</v>
      </c>
      <c r="X26" s="3">
        <v>0</v>
      </c>
      <c r="Y26" s="3">
        <v>0</v>
      </c>
      <c r="Z26" s="3">
        <v>2757082</v>
      </c>
      <c r="AA26" s="3">
        <v>14527320.639970001</v>
      </c>
      <c r="AB26" s="3">
        <v>0</v>
      </c>
      <c r="AC26" s="3">
        <v>0</v>
      </c>
      <c r="AE26" s="337">
        <f t="shared" si="0"/>
        <v>2757082</v>
      </c>
    </row>
    <row r="27" spans="2:31" x14ac:dyDescent="0.25">
      <c r="B27" s="29">
        <v>17</v>
      </c>
      <c r="C27" s="1" t="s">
        <v>45</v>
      </c>
      <c r="D27" s="28">
        <v>341</v>
      </c>
      <c r="E27" s="27">
        <v>8</v>
      </c>
      <c r="F27" s="3">
        <v>8980</v>
      </c>
      <c r="G27" s="3">
        <v>0</v>
      </c>
      <c r="H27" s="3">
        <v>4944</v>
      </c>
      <c r="I27" s="3">
        <v>0</v>
      </c>
      <c r="J27" s="3">
        <v>3778</v>
      </c>
      <c r="K27" s="3">
        <v>854723</v>
      </c>
      <c r="L27" s="3">
        <v>6334</v>
      </c>
      <c r="M27" s="3">
        <v>13941.522150000001</v>
      </c>
      <c r="N27" s="3">
        <v>3939</v>
      </c>
      <c r="O27" s="3">
        <v>14687.33401</v>
      </c>
      <c r="P27" s="3">
        <v>0</v>
      </c>
      <c r="Q27" s="3">
        <v>0</v>
      </c>
      <c r="R27" s="3">
        <v>205</v>
      </c>
      <c r="S27" s="3">
        <v>1475.9355800000001</v>
      </c>
      <c r="T27" s="3">
        <v>273325</v>
      </c>
      <c r="U27" s="3">
        <v>506682.37800000003</v>
      </c>
      <c r="V27" s="3">
        <v>98394</v>
      </c>
      <c r="W27" s="3">
        <v>349894.14056999999</v>
      </c>
      <c r="X27" s="3">
        <v>703</v>
      </c>
      <c r="Y27" s="3">
        <v>25257.512999999999</v>
      </c>
      <c r="Z27" s="3">
        <v>331189</v>
      </c>
      <c r="AA27" s="3">
        <v>1951474.781</v>
      </c>
      <c r="AB27" s="3">
        <v>0</v>
      </c>
      <c r="AC27" s="3">
        <v>0</v>
      </c>
      <c r="AE27" s="337">
        <f t="shared" si="0"/>
        <v>331189</v>
      </c>
    </row>
    <row r="28" spans="2:31" x14ac:dyDescent="0.25">
      <c r="B28" s="29">
        <v>18</v>
      </c>
      <c r="C28" s="1" t="s">
        <v>42</v>
      </c>
      <c r="D28" s="28">
        <v>214</v>
      </c>
      <c r="E28" s="27">
        <v>44</v>
      </c>
      <c r="F28" s="3">
        <v>1472</v>
      </c>
      <c r="G28" s="3">
        <v>0</v>
      </c>
      <c r="H28" s="3">
        <v>0</v>
      </c>
      <c r="I28" s="3">
        <v>18530</v>
      </c>
      <c r="J28" s="3">
        <v>7134</v>
      </c>
      <c r="K28" s="3">
        <v>503775</v>
      </c>
      <c r="L28" s="3">
        <v>16955</v>
      </c>
      <c r="M28" s="3">
        <v>34979.605609999999</v>
      </c>
      <c r="N28" s="3">
        <v>6809</v>
      </c>
      <c r="O28" s="3">
        <v>18950.623579999999</v>
      </c>
      <c r="P28" s="3">
        <v>7</v>
      </c>
      <c r="Q28" s="3">
        <v>33.828279999999999</v>
      </c>
      <c r="R28" s="3">
        <v>120</v>
      </c>
      <c r="S28" s="3">
        <v>437.68921999999998</v>
      </c>
      <c r="T28" s="3">
        <v>246496</v>
      </c>
      <c r="U28" s="3">
        <v>393789.85889999999</v>
      </c>
      <c r="V28" s="3">
        <v>63706</v>
      </c>
      <c r="W28" s="3">
        <v>105083.90549999999</v>
      </c>
      <c r="X28" s="3">
        <v>0</v>
      </c>
      <c r="Y28" s="3">
        <v>0</v>
      </c>
      <c r="Z28" s="3">
        <v>464152</v>
      </c>
      <c r="AA28" s="3">
        <v>2044583.0460000001</v>
      </c>
      <c r="AB28" s="3">
        <v>0</v>
      </c>
      <c r="AC28" s="3">
        <v>0</v>
      </c>
      <c r="AE28" s="337">
        <f t="shared" si="0"/>
        <v>464152</v>
      </c>
    </row>
    <row r="29" spans="2:31" x14ac:dyDescent="0.25">
      <c r="B29" s="29">
        <v>19</v>
      </c>
      <c r="C29" s="1" t="s">
        <v>20</v>
      </c>
      <c r="D29" s="28">
        <v>1505</v>
      </c>
      <c r="E29" s="27">
        <v>380</v>
      </c>
      <c r="F29" s="3">
        <v>16569</v>
      </c>
      <c r="G29" s="3">
        <v>0</v>
      </c>
      <c r="H29" s="3">
        <v>105113</v>
      </c>
      <c r="I29" s="3">
        <v>3077952</v>
      </c>
      <c r="J29" s="3">
        <v>134841</v>
      </c>
      <c r="K29" s="3">
        <v>11129386</v>
      </c>
      <c r="L29" s="3">
        <v>280863</v>
      </c>
      <c r="M29" s="3">
        <v>936308.86950000003</v>
      </c>
      <c r="N29" s="3">
        <v>381977</v>
      </c>
      <c r="O29" s="3">
        <v>1532227.487</v>
      </c>
      <c r="P29" s="3">
        <v>0</v>
      </c>
      <c r="Q29" s="3">
        <v>0</v>
      </c>
      <c r="R29" s="3">
        <v>1771</v>
      </c>
      <c r="S29" s="3">
        <v>9438.6681199999985</v>
      </c>
      <c r="T29" s="3">
        <v>5243651</v>
      </c>
      <c r="U29" s="3">
        <v>8564523.8719999995</v>
      </c>
      <c r="V29" s="3">
        <v>2268479</v>
      </c>
      <c r="W29" s="3">
        <v>4444410.9749999996</v>
      </c>
      <c r="X29" s="3">
        <v>1903</v>
      </c>
      <c r="Y29" s="3">
        <v>19257.837</v>
      </c>
      <c r="Z29" s="3">
        <v>9289376</v>
      </c>
      <c r="AA29" s="3">
        <v>45815354.476000004</v>
      </c>
      <c r="AB29" s="3">
        <v>297</v>
      </c>
      <c r="AC29" s="3">
        <v>238.24600000000001</v>
      </c>
      <c r="AE29" s="337">
        <f t="shared" si="0"/>
        <v>9289673</v>
      </c>
    </row>
    <row r="30" spans="2:31" x14ac:dyDescent="0.25">
      <c r="B30" s="29">
        <v>20</v>
      </c>
      <c r="C30" s="1" t="s">
        <v>7</v>
      </c>
      <c r="D30" s="28">
        <v>8703</v>
      </c>
      <c r="E30" s="27">
        <v>9427</v>
      </c>
      <c r="F30" s="3">
        <v>1071935</v>
      </c>
      <c r="G30" s="3">
        <v>3324</v>
      </c>
      <c r="H30" s="3">
        <v>1244660</v>
      </c>
      <c r="I30" s="3">
        <v>0</v>
      </c>
      <c r="J30" s="3">
        <v>16536735</v>
      </c>
      <c r="K30" s="3">
        <v>43041155</v>
      </c>
      <c r="L30" s="3">
        <v>29331886</v>
      </c>
      <c r="M30" s="3">
        <v>108544181.49668001</v>
      </c>
      <c r="N30" s="3">
        <v>27983613</v>
      </c>
      <c r="O30" s="3">
        <v>176400101.01232001</v>
      </c>
      <c r="P30" s="3">
        <v>0</v>
      </c>
      <c r="Q30" s="3">
        <v>0</v>
      </c>
      <c r="R30" s="3">
        <v>137659</v>
      </c>
      <c r="S30" s="3">
        <v>854422.63683000009</v>
      </c>
      <c r="T30" s="3">
        <v>23236053</v>
      </c>
      <c r="U30" s="3">
        <v>52195450.612540007</v>
      </c>
      <c r="V30" s="3">
        <v>16237685</v>
      </c>
      <c r="W30" s="3">
        <v>40119274.095020004</v>
      </c>
      <c r="X30" s="3">
        <v>600176</v>
      </c>
      <c r="Y30" s="3">
        <v>4278794.7125900006</v>
      </c>
      <c r="Z30" s="3">
        <v>40385394</v>
      </c>
      <c r="AA30" s="3">
        <v>242976848.47460997</v>
      </c>
      <c r="AB30" s="3">
        <v>27684</v>
      </c>
      <c r="AC30" s="3">
        <v>27694.287359999998</v>
      </c>
      <c r="AE30" s="337">
        <f t="shared" si="0"/>
        <v>40413078</v>
      </c>
    </row>
    <row r="31" spans="2:31" x14ac:dyDescent="0.25">
      <c r="B31" s="29">
        <v>21</v>
      </c>
      <c r="C31" s="1" t="s">
        <v>10</v>
      </c>
      <c r="D31" s="28">
        <v>8402</v>
      </c>
      <c r="E31" s="27">
        <v>8175</v>
      </c>
      <c r="F31" s="3">
        <v>944320</v>
      </c>
      <c r="G31" s="3">
        <v>3693</v>
      </c>
      <c r="H31" s="3">
        <v>514398</v>
      </c>
      <c r="I31" s="3">
        <v>3100255</v>
      </c>
      <c r="J31" s="3">
        <v>12978825</v>
      </c>
      <c r="K31" s="3">
        <v>36655920</v>
      </c>
      <c r="L31" s="3">
        <v>19424563</v>
      </c>
      <c r="M31" s="3">
        <v>69564134.680000007</v>
      </c>
      <c r="N31" s="3">
        <v>23318694</v>
      </c>
      <c r="O31" s="3">
        <v>137741763.02599999</v>
      </c>
      <c r="P31" s="3">
        <v>0</v>
      </c>
      <c r="Q31" s="3">
        <v>0</v>
      </c>
      <c r="R31" s="3">
        <v>48760</v>
      </c>
      <c r="S31" s="3">
        <v>229472.31099999999</v>
      </c>
      <c r="T31" s="3">
        <v>17199869</v>
      </c>
      <c r="U31" s="3">
        <v>40590934.086000003</v>
      </c>
      <c r="V31" s="3">
        <v>7575836</v>
      </c>
      <c r="W31" s="3">
        <v>24577625.116</v>
      </c>
      <c r="X31" s="3">
        <v>26071</v>
      </c>
      <c r="Y31" s="3">
        <v>255784.45300000001</v>
      </c>
      <c r="Z31" s="3">
        <v>24390197</v>
      </c>
      <c r="AA31" s="3">
        <v>154030784.83899999</v>
      </c>
      <c r="AB31" s="3">
        <v>91</v>
      </c>
      <c r="AC31" s="3">
        <v>58.771999999999998</v>
      </c>
      <c r="AE31" s="337">
        <f t="shared" si="0"/>
        <v>24390288</v>
      </c>
    </row>
    <row r="32" spans="2:31" x14ac:dyDescent="0.25">
      <c r="B32" s="29">
        <v>22</v>
      </c>
      <c r="C32" s="1" t="s">
        <v>38</v>
      </c>
      <c r="D32" s="28">
        <v>2221</v>
      </c>
      <c r="E32" s="27">
        <v>1182</v>
      </c>
      <c r="F32" s="3">
        <v>25385</v>
      </c>
      <c r="G32" s="3">
        <v>224</v>
      </c>
      <c r="H32" s="3">
        <v>4738</v>
      </c>
      <c r="I32" s="3">
        <v>200147</v>
      </c>
      <c r="J32" s="3">
        <v>41509</v>
      </c>
      <c r="K32" s="3">
        <v>13042334</v>
      </c>
      <c r="L32" s="3">
        <v>68252</v>
      </c>
      <c r="M32" s="3">
        <v>197503.87103000001</v>
      </c>
      <c r="N32" s="3">
        <v>51093</v>
      </c>
      <c r="O32" s="3">
        <v>177028.41553</v>
      </c>
      <c r="P32" s="3">
        <v>0</v>
      </c>
      <c r="Q32" s="3">
        <v>0</v>
      </c>
      <c r="R32" s="3">
        <v>451</v>
      </c>
      <c r="S32" s="3">
        <v>2447.2302799999998</v>
      </c>
      <c r="T32" s="3">
        <v>2902263</v>
      </c>
      <c r="U32" s="3">
        <v>5362691.3569999998</v>
      </c>
      <c r="V32" s="3">
        <v>1050806</v>
      </c>
      <c r="W32" s="3">
        <v>1956517.3670000001</v>
      </c>
      <c r="X32" s="3">
        <v>0</v>
      </c>
      <c r="Y32" s="3">
        <v>0</v>
      </c>
      <c r="Z32" s="3">
        <v>7354059</v>
      </c>
      <c r="AA32" s="3">
        <v>36485373.276000001</v>
      </c>
      <c r="AB32" s="3">
        <v>532</v>
      </c>
      <c r="AC32" s="3">
        <v>529.15015000000005</v>
      </c>
      <c r="AE32" s="337">
        <f t="shared" si="0"/>
        <v>7354591</v>
      </c>
    </row>
    <row r="33" spans="2:31" x14ac:dyDescent="0.25">
      <c r="B33" s="29">
        <v>23</v>
      </c>
      <c r="C33" s="1" t="s">
        <v>14</v>
      </c>
      <c r="D33" s="28">
        <v>505</v>
      </c>
      <c r="E33" s="27">
        <v>214</v>
      </c>
      <c r="F33" s="3">
        <v>26560</v>
      </c>
      <c r="G33" s="3">
        <v>11522</v>
      </c>
      <c r="H33" s="3">
        <v>0</v>
      </c>
      <c r="I33" s="3">
        <v>38079</v>
      </c>
      <c r="J33" s="3">
        <v>799219</v>
      </c>
      <c r="K33" s="3">
        <v>4076204</v>
      </c>
      <c r="L33" s="3">
        <v>1367730</v>
      </c>
      <c r="M33" s="3">
        <v>4899089.8116000015</v>
      </c>
      <c r="N33" s="3">
        <v>1325904</v>
      </c>
      <c r="O33" s="3">
        <v>7584240.9594300026</v>
      </c>
      <c r="P33" s="3">
        <v>0</v>
      </c>
      <c r="Q33" s="3">
        <v>0</v>
      </c>
      <c r="R33" s="3">
        <v>11799</v>
      </c>
      <c r="S33" s="3">
        <v>43601.4</v>
      </c>
      <c r="T33" s="3">
        <v>1414101</v>
      </c>
      <c r="U33" s="3">
        <v>2015650.2696100001</v>
      </c>
      <c r="V33" s="3">
        <v>508390</v>
      </c>
      <c r="W33" s="3">
        <v>1428377.379</v>
      </c>
      <c r="X33" s="3">
        <v>0</v>
      </c>
      <c r="Y33" s="3">
        <v>0</v>
      </c>
      <c r="Z33" s="3">
        <v>3103785</v>
      </c>
      <c r="AA33" s="3">
        <v>12878265.329229999</v>
      </c>
      <c r="AB33" s="3">
        <v>0</v>
      </c>
      <c r="AC33" s="3">
        <v>0</v>
      </c>
      <c r="AE33" s="337">
        <f t="shared" si="0"/>
        <v>3103785</v>
      </c>
    </row>
    <row r="34" spans="2:31" x14ac:dyDescent="0.25">
      <c r="B34" s="29">
        <v>24</v>
      </c>
      <c r="C34" s="1" t="s">
        <v>15</v>
      </c>
      <c r="D34" s="28">
        <v>1492</v>
      </c>
      <c r="E34" s="27">
        <v>1275</v>
      </c>
      <c r="F34" s="3">
        <v>220160</v>
      </c>
      <c r="G34" s="3">
        <v>164</v>
      </c>
      <c r="H34" s="3">
        <v>35908</v>
      </c>
      <c r="I34" s="3">
        <v>68715</v>
      </c>
      <c r="J34" s="3">
        <v>1880393</v>
      </c>
      <c r="K34" s="3">
        <v>6910699</v>
      </c>
      <c r="L34" s="3">
        <v>2254748</v>
      </c>
      <c r="M34" s="3">
        <v>10802314.227</v>
      </c>
      <c r="N34" s="3">
        <v>2542328</v>
      </c>
      <c r="O34" s="3">
        <v>45782776.383000001</v>
      </c>
      <c r="P34" s="3">
        <v>0</v>
      </c>
      <c r="Q34" s="3">
        <v>0</v>
      </c>
      <c r="R34" s="3">
        <v>18246</v>
      </c>
      <c r="S34" s="3">
        <v>92623.214999999997</v>
      </c>
      <c r="T34" s="3">
        <v>1758336</v>
      </c>
      <c r="U34" s="3">
        <v>3496811.4739999999</v>
      </c>
      <c r="V34" s="3">
        <v>1170562</v>
      </c>
      <c r="W34" s="3">
        <v>3541164.9810000001</v>
      </c>
      <c r="X34" s="3">
        <v>1017</v>
      </c>
      <c r="Y34" s="3">
        <v>83630.755139999994</v>
      </c>
      <c r="Z34" s="3">
        <v>5623319</v>
      </c>
      <c r="AA34" s="3">
        <v>27508947.581</v>
      </c>
      <c r="AB34" s="3">
        <v>0</v>
      </c>
      <c r="AC34" s="3">
        <v>0</v>
      </c>
      <c r="AE34" s="337">
        <f t="shared" si="0"/>
        <v>5623319</v>
      </c>
    </row>
    <row r="35" spans="2:31" x14ac:dyDescent="0.25">
      <c r="B35" s="29">
        <v>25</v>
      </c>
      <c r="C35" s="1" t="s">
        <v>34</v>
      </c>
      <c r="D35" s="28">
        <v>840</v>
      </c>
      <c r="E35" s="27">
        <v>613</v>
      </c>
      <c r="F35" s="3">
        <v>10948</v>
      </c>
      <c r="G35" s="3">
        <v>945</v>
      </c>
      <c r="H35" s="3">
        <v>0</v>
      </c>
      <c r="I35" s="3">
        <v>32064</v>
      </c>
      <c r="J35" s="3">
        <v>82096</v>
      </c>
      <c r="K35" s="3">
        <v>3457424</v>
      </c>
      <c r="L35" s="3">
        <v>145394</v>
      </c>
      <c r="M35" s="3">
        <v>910884.73469000007</v>
      </c>
      <c r="N35" s="3">
        <v>112520</v>
      </c>
      <c r="O35" s="3">
        <v>287848.81624999997</v>
      </c>
      <c r="P35" s="3">
        <v>0</v>
      </c>
      <c r="Q35" s="3">
        <v>0</v>
      </c>
      <c r="R35" s="3">
        <v>7074</v>
      </c>
      <c r="S35" s="3">
        <v>27799</v>
      </c>
      <c r="T35" s="3">
        <v>1236554</v>
      </c>
      <c r="U35" s="3">
        <v>2919949.84038</v>
      </c>
      <c r="V35" s="3">
        <v>3462733</v>
      </c>
      <c r="W35" s="3">
        <v>1602698.1084200002</v>
      </c>
      <c r="X35" s="3">
        <v>0</v>
      </c>
      <c r="Y35" s="3">
        <v>0</v>
      </c>
      <c r="Z35" s="3">
        <v>6298900</v>
      </c>
      <c r="AA35" s="3">
        <v>31721952.846000001</v>
      </c>
      <c r="AB35" s="3">
        <v>6</v>
      </c>
      <c r="AC35" s="3">
        <v>5.9</v>
      </c>
      <c r="AE35" s="337">
        <f t="shared" si="0"/>
        <v>6298906</v>
      </c>
    </row>
    <row r="36" spans="2:31" x14ac:dyDescent="0.25">
      <c r="B36" s="29">
        <v>26</v>
      </c>
      <c r="C36" s="1" t="s">
        <v>53</v>
      </c>
      <c r="D36" s="28">
        <v>819</v>
      </c>
      <c r="E36" s="27">
        <v>629</v>
      </c>
      <c r="F36" s="3">
        <v>9312</v>
      </c>
      <c r="G36" s="3">
        <v>0</v>
      </c>
      <c r="H36" s="3">
        <v>0</v>
      </c>
      <c r="I36" s="3">
        <v>28511</v>
      </c>
      <c r="J36" s="3">
        <v>0</v>
      </c>
      <c r="K36" s="3">
        <v>5113093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1892513</v>
      </c>
      <c r="U36" s="3">
        <v>2748661.3369999998</v>
      </c>
      <c r="V36" s="3">
        <v>491340</v>
      </c>
      <c r="W36" s="3">
        <v>758620.53099999996</v>
      </c>
      <c r="X36" s="3">
        <v>0</v>
      </c>
      <c r="Y36" s="3">
        <v>0</v>
      </c>
      <c r="Z36" s="3">
        <v>4554359</v>
      </c>
      <c r="AA36" s="3">
        <v>20083708.120000001</v>
      </c>
      <c r="AB36" s="3">
        <v>0</v>
      </c>
      <c r="AC36" s="3">
        <v>0</v>
      </c>
      <c r="AE36" s="337">
        <f t="shared" si="0"/>
        <v>4554359</v>
      </c>
    </row>
    <row r="37" spans="2:31" x14ac:dyDescent="0.25">
      <c r="B37" s="29">
        <v>27</v>
      </c>
      <c r="C37" s="1" t="s">
        <v>43</v>
      </c>
      <c r="D37" s="28">
        <v>1362</v>
      </c>
      <c r="E37" s="27">
        <v>861</v>
      </c>
      <c r="F37" s="3">
        <v>8745</v>
      </c>
      <c r="G37" s="3">
        <v>0</v>
      </c>
      <c r="H37" s="3">
        <v>0</v>
      </c>
      <c r="I37" s="3">
        <v>14391</v>
      </c>
      <c r="J37" s="3">
        <v>6691</v>
      </c>
      <c r="K37" s="3">
        <v>4066117</v>
      </c>
      <c r="L37" s="3">
        <v>15483</v>
      </c>
      <c r="M37" s="3">
        <v>76127.510709999988</v>
      </c>
      <c r="N37" s="3">
        <v>3962</v>
      </c>
      <c r="O37" s="3">
        <v>40563.180820000001</v>
      </c>
      <c r="P37" s="3">
        <v>0</v>
      </c>
      <c r="Q37" s="3">
        <v>0</v>
      </c>
      <c r="R37" s="3">
        <v>284</v>
      </c>
      <c r="S37" s="3">
        <v>2103.8645499999998</v>
      </c>
      <c r="T37" s="3">
        <v>2047824</v>
      </c>
      <c r="U37" s="3">
        <v>3988487.2740000002</v>
      </c>
      <c r="V37" s="3">
        <v>557806</v>
      </c>
      <c r="W37" s="3">
        <v>1301885.976</v>
      </c>
      <c r="X37" s="3">
        <v>11382</v>
      </c>
      <c r="Y37" s="3">
        <v>235964.57509999999</v>
      </c>
      <c r="Z37" s="3">
        <v>5308872</v>
      </c>
      <c r="AA37" s="3">
        <v>25548660.912</v>
      </c>
      <c r="AB37" s="3">
        <v>0</v>
      </c>
      <c r="AC37" s="3">
        <v>0</v>
      </c>
      <c r="AE37" s="337">
        <f t="shared" si="0"/>
        <v>5308872</v>
      </c>
    </row>
    <row r="38" spans="2:31" x14ac:dyDescent="0.25">
      <c r="B38" s="29">
        <v>28</v>
      </c>
      <c r="C38" s="1" t="s">
        <v>13</v>
      </c>
      <c r="D38" s="28">
        <v>1385</v>
      </c>
      <c r="E38" s="27">
        <v>1314</v>
      </c>
      <c r="F38" s="3">
        <v>56334</v>
      </c>
      <c r="G38" s="3">
        <v>5020</v>
      </c>
      <c r="H38" s="3">
        <v>21849</v>
      </c>
      <c r="I38" s="3">
        <v>236089</v>
      </c>
      <c r="J38" s="3">
        <v>3196377</v>
      </c>
      <c r="K38" s="3">
        <v>23530754</v>
      </c>
      <c r="L38" s="3">
        <v>3697560</v>
      </c>
      <c r="M38" s="3">
        <v>11786279.833789999</v>
      </c>
      <c r="N38" s="3">
        <v>3112625</v>
      </c>
      <c r="O38" s="3">
        <v>16913066.423909999</v>
      </c>
      <c r="P38" s="3">
        <v>0</v>
      </c>
      <c r="Q38" s="3">
        <v>0</v>
      </c>
      <c r="R38" s="3">
        <v>32856</v>
      </c>
      <c r="S38" s="3">
        <v>134435.46027000001</v>
      </c>
      <c r="T38" s="3">
        <v>5375357</v>
      </c>
      <c r="U38" s="3">
        <v>9419902.1422000825</v>
      </c>
      <c r="V38" s="3">
        <v>4267271</v>
      </c>
      <c r="W38" s="3">
        <v>9021503.3486599792</v>
      </c>
      <c r="X38" s="3">
        <v>0</v>
      </c>
      <c r="Y38" s="3">
        <v>0</v>
      </c>
      <c r="Z38" s="3">
        <v>10389295</v>
      </c>
      <c r="AA38" s="3">
        <v>47795916.239709988</v>
      </c>
      <c r="AB38" s="3">
        <v>0</v>
      </c>
      <c r="AC38" s="3">
        <v>0</v>
      </c>
      <c r="AE38" s="337">
        <f t="shared" si="0"/>
        <v>10389295</v>
      </c>
    </row>
    <row r="39" spans="2:31" x14ac:dyDescent="0.25">
      <c r="B39" s="29">
        <v>29</v>
      </c>
      <c r="C39" s="1" t="s">
        <v>12</v>
      </c>
      <c r="D39" s="28">
        <v>373</v>
      </c>
      <c r="E39" s="27">
        <v>41</v>
      </c>
      <c r="F39" s="3">
        <v>749865</v>
      </c>
      <c r="G39" s="3">
        <v>0</v>
      </c>
      <c r="H39" s="3">
        <v>970367</v>
      </c>
      <c r="I39" s="3">
        <v>70519</v>
      </c>
      <c r="J39" s="3">
        <v>3682603</v>
      </c>
      <c r="K39" s="3">
        <v>1308583</v>
      </c>
      <c r="L39" s="3">
        <v>5168256</v>
      </c>
      <c r="M39" s="3">
        <v>19565031.096999999</v>
      </c>
      <c r="N39" s="3">
        <v>4251459</v>
      </c>
      <c r="O39" s="3">
        <v>24654000</v>
      </c>
      <c r="P39" s="3">
        <v>0</v>
      </c>
      <c r="Q39" s="3">
        <v>0</v>
      </c>
      <c r="R39" s="3">
        <v>33206</v>
      </c>
      <c r="S39" s="3">
        <v>115605.6868</v>
      </c>
      <c r="T39" s="3">
        <v>331311</v>
      </c>
      <c r="U39" s="3">
        <v>617030.36399999994</v>
      </c>
      <c r="V39" s="3">
        <v>168385</v>
      </c>
      <c r="W39" s="3">
        <v>452999.56300000002</v>
      </c>
      <c r="X39" s="3">
        <v>165</v>
      </c>
      <c r="Y39" s="3">
        <v>9805.7459999999992</v>
      </c>
      <c r="Z39" s="3">
        <v>638671</v>
      </c>
      <c r="AA39" s="3">
        <v>3209044.75</v>
      </c>
      <c r="AB39" s="3">
        <v>0</v>
      </c>
      <c r="AC39" s="3">
        <v>0</v>
      </c>
      <c r="AE39" s="337">
        <f t="shared" si="0"/>
        <v>638671</v>
      </c>
    </row>
    <row r="40" spans="2:31" x14ac:dyDescent="0.25">
      <c r="B40" s="29">
        <v>30</v>
      </c>
      <c r="C40" s="1" t="s">
        <v>30</v>
      </c>
      <c r="D40" s="28">
        <v>854</v>
      </c>
      <c r="E40" s="27">
        <v>416</v>
      </c>
      <c r="F40" s="3">
        <v>11233</v>
      </c>
      <c r="G40" s="3">
        <v>0</v>
      </c>
      <c r="H40" s="3">
        <v>4541</v>
      </c>
      <c r="I40" s="3">
        <v>51846</v>
      </c>
      <c r="J40" s="3">
        <v>58365</v>
      </c>
      <c r="K40" s="3">
        <v>3614563</v>
      </c>
      <c r="L40" s="3">
        <v>170867</v>
      </c>
      <c r="M40" s="3">
        <v>501674.61706000002</v>
      </c>
      <c r="N40" s="3">
        <v>179945</v>
      </c>
      <c r="O40" s="3">
        <v>765550.17745000008</v>
      </c>
      <c r="P40" s="3">
        <v>0</v>
      </c>
      <c r="Q40" s="3">
        <v>0</v>
      </c>
      <c r="R40" s="3">
        <v>0</v>
      </c>
      <c r="S40" s="3">
        <v>0</v>
      </c>
      <c r="T40" s="3">
        <v>1873897</v>
      </c>
      <c r="U40" s="3">
        <v>3181562.70425</v>
      </c>
      <c r="V40" s="3">
        <v>499923</v>
      </c>
      <c r="W40" s="3">
        <v>1064220.3221100001</v>
      </c>
      <c r="X40" s="3">
        <v>0</v>
      </c>
      <c r="Y40" s="3">
        <v>0</v>
      </c>
      <c r="Z40" s="3">
        <v>3150110</v>
      </c>
      <c r="AA40" s="3">
        <v>14352248.86685</v>
      </c>
      <c r="AB40" s="3">
        <v>0</v>
      </c>
      <c r="AC40" s="3">
        <v>0</v>
      </c>
      <c r="AE40" s="337">
        <f t="shared" si="0"/>
        <v>3150110</v>
      </c>
    </row>
    <row r="41" spans="2:31" x14ac:dyDescent="0.25">
      <c r="B41" s="29">
        <v>31</v>
      </c>
      <c r="C41" s="1" t="s">
        <v>39</v>
      </c>
      <c r="D41" s="28">
        <v>476</v>
      </c>
      <c r="E41" s="27">
        <v>667</v>
      </c>
      <c r="F41" s="3">
        <v>4792</v>
      </c>
      <c r="G41" s="3">
        <v>0</v>
      </c>
      <c r="H41" s="3">
        <v>0</v>
      </c>
      <c r="I41" s="3">
        <v>0</v>
      </c>
      <c r="J41" s="3">
        <v>32903</v>
      </c>
      <c r="K41" s="3">
        <v>2051730</v>
      </c>
      <c r="L41" s="3">
        <v>42267</v>
      </c>
      <c r="M41" s="3">
        <v>183284.12700000001</v>
      </c>
      <c r="N41" s="3">
        <v>21908</v>
      </c>
      <c r="O41" s="3">
        <v>98216.293099999995</v>
      </c>
      <c r="P41" s="3">
        <v>0</v>
      </c>
      <c r="Q41" s="3">
        <v>0</v>
      </c>
      <c r="R41" s="3">
        <v>2183</v>
      </c>
      <c r="S41" s="3">
        <v>8470</v>
      </c>
      <c r="T41" s="3">
        <v>378819</v>
      </c>
      <c r="U41" s="3">
        <v>716818.99529999995</v>
      </c>
      <c r="V41" s="3">
        <v>140115</v>
      </c>
      <c r="W41" s="3">
        <v>213850.13149999999</v>
      </c>
      <c r="X41" s="3">
        <v>119</v>
      </c>
      <c r="Y41" s="3">
        <v>360.24099999999999</v>
      </c>
      <c r="Z41" s="3">
        <v>5306889</v>
      </c>
      <c r="AA41" s="3">
        <v>21809572.699999999</v>
      </c>
      <c r="AB41" s="3">
        <v>0</v>
      </c>
      <c r="AC41" s="3">
        <v>0</v>
      </c>
      <c r="AE41" s="337">
        <f t="shared" si="0"/>
        <v>5306889</v>
      </c>
    </row>
    <row r="42" spans="2:31" x14ac:dyDescent="0.25">
      <c r="B42" s="29">
        <v>32</v>
      </c>
      <c r="C42" s="1" t="s">
        <v>17</v>
      </c>
      <c r="D42" s="28">
        <v>1031</v>
      </c>
      <c r="E42" s="27">
        <v>190</v>
      </c>
      <c r="F42" s="3">
        <v>57897</v>
      </c>
      <c r="G42" s="3">
        <v>86356</v>
      </c>
      <c r="H42" s="3">
        <v>270171</v>
      </c>
      <c r="I42" s="3">
        <v>97831604</v>
      </c>
      <c r="J42" s="3">
        <v>1184542</v>
      </c>
      <c r="K42" s="3">
        <v>3606726</v>
      </c>
      <c r="L42" s="3">
        <v>1391416</v>
      </c>
      <c r="M42" s="3">
        <v>3890061.9496799996</v>
      </c>
      <c r="N42" s="3">
        <v>1095372</v>
      </c>
      <c r="O42" s="3">
        <v>6029962.5573800001</v>
      </c>
      <c r="P42" s="3">
        <v>0</v>
      </c>
      <c r="Q42" s="3">
        <v>0</v>
      </c>
      <c r="R42" s="3">
        <v>14883</v>
      </c>
      <c r="S42" s="3">
        <v>64077.7</v>
      </c>
      <c r="T42" s="3">
        <v>1312540</v>
      </c>
      <c r="U42" s="3">
        <v>2443338.3654600619</v>
      </c>
      <c r="V42" s="3">
        <v>790594</v>
      </c>
      <c r="W42" s="3">
        <v>1810231.1550701389</v>
      </c>
      <c r="X42" s="3">
        <v>73</v>
      </c>
      <c r="Y42" s="3">
        <v>1085.2087900000001</v>
      </c>
      <c r="Z42" s="3">
        <v>2561370</v>
      </c>
      <c r="AA42" s="3">
        <v>12373375.949999999</v>
      </c>
      <c r="AB42" s="3">
        <v>659</v>
      </c>
      <c r="AC42" s="3">
        <v>640.41399999999999</v>
      </c>
      <c r="AE42" s="337">
        <f t="shared" si="0"/>
        <v>2562029</v>
      </c>
    </row>
    <row r="43" spans="2:31" ht="13" x14ac:dyDescent="0.25">
      <c r="B43" s="30" t="s">
        <v>18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"/>
      <c r="N43" s="3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E43" s="337">
        <f t="shared" si="0"/>
        <v>0</v>
      </c>
    </row>
    <row r="44" spans="2:31" x14ac:dyDescent="0.25">
      <c r="B44" s="29">
        <v>33</v>
      </c>
      <c r="C44" s="1" t="s">
        <v>19</v>
      </c>
      <c r="D44" s="28">
        <v>0</v>
      </c>
      <c r="E44" s="27">
        <v>0</v>
      </c>
      <c r="F44" s="3">
        <v>45455</v>
      </c>
      <c r="G44" s="3">
        <v>0</v>
      </c>
      <c r="H44" s="3">
        <v>0</v>
      </c>
      <c r="I44" s="3">
        <v>0</v>
      </c>
      <c r="J44" s="3">
        <v>1383221</v>
      </c>
      <c r="K44" s="3">
        <v>0</v>
      </c>
      <c r="L44" s="3">
        <v>1018513</v>
      </c>
      <c r="M44" s="3">
        <v>7369321.2769999998</v>
      </c>
      <c r="N44" s="3">
        <v>3595970</v>
      </c>
      <c r="O44" s="3">
        <v>25400772.116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E44" s="337">
        <f t="shared" si="0"/>
        <v>0</v>
      </c>
    </row>
    <row r="45" spans="2:31" x14ac:dyDescent="0.25">
      <c r="B45" s="29">
        <v>34</v>
      </c>
      <c r="C45" s="1" t="s">
        <v>55</v>
      </c>
      <c r="D45" s="28">
        <v>0</v>
      </c>
      <c r="E45" s="27">
        <v>0</v>
      </c>
      <c r="F45" s="3">
        <v>0</v>
      </c>
      <c r="G45" s="3">
        <v>0</v>
      </c>
      <c r="H45" s="3">
        <v>0</v>
      </c>
      <c r="I45" s="3">
        <v>0</v>
      </c>
      <c r="J45" s="3">
        <v>21756</v>
      </c>
      <c r="K45" s="3">
        <v>0</v>
      </c>
      <c r="L45" s="3">
        <v>27052</v>
      </c>
      <c r="M45" s="3">
        <v>99065.019830000005</v>
      </c>
      <c r="N45" s="3">
        <v>12329</v>
      </c>
      <c r="O45" s="3">
        <v>107630.44831000001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E45" s="337">
        <f t="shared" si="0"/>
        <v>0</v>
      </c>
    </row>
    <row r="46" spans="2:31" x14ac:dyDescent="0.25">
      <c r="B46" s="29">
        <v>35</v>
      </c>
      <c r="C46" s="1" t="s">
        <v>57</v>
      </c>
      <c r="D46" s="28">
        <v>0</v>
      </c>
      <c r="E46" s="27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>
        <v>1736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100</v>
      </c>
      <c r="U46" s="3">
        <v>907.04721999999992</v>
      </c>
      <c r="V46" s="3">
        <v>32</v>
      </c>
      <c r="W46" s="3">
        <v>28.31775</v>
      </c>
      <c r="X46" s="3">
        <v>0</v>
      </c>
      <c r="Y46" s="3">
        <v>0</v>
      </c>
      <c r="Z46" s="3">
        <v>401</v>
      </c>
      <c r="AA46" s="3">
        <v>3499.9518800000001</v>
      </c>
      <c r="AB46" s="3">
        <v>0</v>
      </c>
      <c r="AC46" s="3">
        <v>0</v>
      </c>
      <c r="AE46" s="337">
        <f t="shared" si="0"/>
        <v>401</v>
      </c>
    </row>
    <row r="47" spans="2:31" x14ac:dyDescent="0.25">
      <c r="B47" s="29">
        <v>36</v>
      </c>
      <c r="C47" s="1" t="s">
        <v>32</v>
      </c>
      <c r="D47" s="28">
        <v>47</v>
      </c>
      <c r="E47" s="27">
        <v>441</v>
      </c>
      <c r="F47" s="3">
        <v>0</v>
      </c>
      <c r="G47" s="3">
        <v>0</v>
      </c>
      <c r="H47" s="3">
        <v>0</v>
      </c>
      <c r="I47" s="3">
        <v>0</v>
      </c>
      <c r="J47" s="3">
        <v>2551485</v>
      </c>
      <c r="K47" s="3">
        <v>1432288</v>
      </c>
      <c r="L47" s="3">
        <v>6782388</v>
      </c>
      <c r="M47" s="3">
        <v>18646347.263657898</v>
      </c>
      <c r="N47" s="3">
        <v>6258303</v>
      </c>
      <c r="O47" s="3">
        <v>25148091.787432138</v>
      </c>
      <c r="P47" s="3">
        <v>0</v>
      </c>
      <c r="Q47" s="3">
        <v>0</v>
      </c>
      <c r="R47" s="3">
        <v>12658</v>
      </c>
      <c r="S47" s="3">
        <v>74745.2</v>
      </c>
      <c r="T47" s="3">
        <v>1028885</v>
      </c>
      <c r="U47" s="3">
        <v>2400201.4897600003</v>
      </c>
      <c r="V47" s="3">
        <v>1115035</v>
      </c>
      <c r="W47" s="3">
        <v>3027062.2828299999</v>
      </c>
      <c r="X47" s="3">
        <v>0</v>
      </c>
      <c r="Y47" s="3">
        <v>0</v>
      </c>
      <c r="Z47" s="3">
        <v>1006987</v>
      </c>
      <c r="AA47" s="3">
        <v>5649930.3289999999</v>
      </c>
      <c r="AB47" s="3">
        <v>0</v>
      </c>
      <c r="AC47" s="3">
        <v>0</v>
      </c>
      <c r="AE47" s="337">
        <f t="shared" si="0"/>
        <v>1006987</v>
      </c>
    </row>
    <row r="48" spans="2:31" x14ac:dyDescent="0.25">
      <c r="B48" s="29">
        <v>37</v>
      </c>
      <c r="C48" s="1" t="s">
        <v>29</v>
      </c>
      <c r="D48" s="28">
        <v>498</v>
      </c>
      <c r="E48" s="27">
        <v>518</v>
      </c>
      <c r="F48" s="3">
        <v>1013</v>
      </c>
      <c r="G48" s="3">
        <v>124</v>
      </c>
      <c r="H48" s="3">
        <v>0</v>
      </c>
      <c r="I48" s="3">
        <v>2587</v>
      </c>
      <c r="J48" s="3">
        <v>1000</v>
      </c>
      <c r="K48" s="3">
        <v>2125772</v>
      </c>
      <c r="L48" s="3">
        <v>1479</v>
      </c>
      <c r="M48" s="3">
        <v>3546.4663300000002</v>
      </c>
      <c r="N48" s="3">
        <v>634</v>
      </c>
      <c r="O48" s="3">
        <v>2696.6877400000003</v>
      </c>
      <c r="P48" s="3">
        <v>0</v>
      </c>
      <c r="Q48" s="3">
        <v>0</v>
      </c>
      <c r="R48" s="3">
        <v>2</v>
      </c>
      <c r="S48" s="3">
        <v>3</v>
      </c>
      <c r="T48" s="3">
        <v>729424</v>
      </c>
      <c r="U48" s="3">
        <v>993395.75017000001</v>
      </c>
      <c r="V48" s="3">
        <v>356248</v>
      </c>
      <c r="W48" s="3">
        <v>576736.09859000007</v>
      </c>
      <c r="X48" s="3">
        <v>568</v>
      </c>
      <c r="Y48" s="3">
        <v>7453.4260000000004</v>
      </c>
      <c r="Z48" s="3">
        <v>1326776</v>
      </c>
      <c r="AA48" s="3">
        <v>5831994.2124899998</v>
      </c>
      <c r="AB48" s="3">
        <v>50</v>
      </c>
      <c r="AC48" s="3">
        <v>37.75</v>
      </c>
      <c r="AE48" s="337">
        <f t="shared" si="0"/>
        <v>1326826</v>
      </c>
    </row>
    <row r="49" spans="1:31" x14ac:dyDescent="0.25">
      <c r="B49" s="29">
        <v>38</v>
      </c>
      <c r="C49" s="1" t="s">
        <v>58</v>
      </c>
      <c r="D49" s="28">
        <v>13</v>
      </c>
      <c r="E49" s="27">
        <v>19</v>
      </c>
      <c r="F49" s="3">
        <v>0</v>
      </c>
      <c r="G49" s="3">
        <v>0</v>
      </c>
      <c r="H49" s="3">
        <v>0</v>
      </c>
      <c r="I49" s="3">
        <v>7</v>
      </c>
      <c r="J49" s="3">
        <v>0</v>
      </c>
      <c r="K49" s="3">
        <v>121093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61475</v>
      </c>
      <c r="U49" s="3">
        <v>157090.21656</v>
      </c>
      <c r="V49" s="3">
        <v>39416</v>
      </c>
      <c r="W49" s="3">
        <v>97802.39862999905</v>
      </c>
      <c r="X49" s="3">
        <v>0</v>
      </c>
      <c r="Y49" s="3">
        <v>0</v>
      </c>
      <c r="Z49" s="3">
        <v>52600</v>
      </c>
      <c r="AA49" s="3">
        <v>303832.34412999992</v>
      </c>
      <c r="AB49" s="3">
        <v>0</v>
      </c>
      <c r="AC49" s="3">
        <v>0</v>
      </c>
      <c r="AE49" s="337">
        <f t="shared" si="0"/>
        <v>52600</v>
      </c>
    </row>
    <row r="50" spans="1:31" x14ac:dyDescent="0.25">
      <c r="B50" s="29">
        <v>39</v>
      </c>
      <c r="C50" s="1" t="s">
        <v>25</v>
      </c>
      <c r="D50" s="28">
        <v>46</v>
      </c>
      <c r="E50" s="27">
        <v>28</v>
      </c>
      <c r="F50" s="3">
        <v>0</v>
      </c>
      <c r="G50" s="3">
        <v>0</v>
      </c>
      <c r="H50" s="3">
        <v>0</v>
      </c>
      <c r="I50" s="3">
        <v>0</v>
      </c>
      <c r="J50" s="3">
        <v>796103</v>
      </c>
      <c r="K50" s="3">
        <v>515764</v>
      </c>
      <c r="L50" s="3">
        <v>613458</v>
      </c>
      <c r="M50" s="3">
        <v>3579623.8573800582</v>
      </c>
      <c r="N50" s="3">
        <v>1155380</v>
      </c>
      <c r="O50" s="3">
        <v>3986352.8483000002</v>
      </c>
      <c r="P50" s="3">
        <v>0</v>
      </c>
      <c r="Q50" s="3">
        <v>0</v>
      </c>
      <c r="R50" s="3">
        <v>1675</v>
      </c>
      <c r="S50" s="3">
        <v>13692.730030000002</v>
      </c>
      <c r="T50" s="3">
        <v>402555</v>
      </c>
      <c r="U50" s="3">
        <v>1086459.3098000009</v>
      </c>
      <c r="V50" s="3">
        <v>0</v>
      </c>
      <c r="W50" s="3">
        <v>0</v>
      </c>
      <c r="X50" s="3">
        <v>0</v>
      </c>
      <c r="Y50" s="3">
        <v>0</v>
      </c>
      <c r="Z50" s="3">
        <v>281463</v>
      </c>
      <c r="AA50" s="3">
        <v>1622205.2384000001</v>
      </c>
      <c r="AB50" s="3">
        <v>0</v>
      </c>
      <c r="AC50" s="3">
        <v>0</v>
      </c>
      <c r="AE50" s="337">
        <f t="shared" si="0"/>
        <v>281463</v>
      </c>
    </row>
    <row r="51" spans="1:31" x14ac:dyDescent="0.25">
      <c r="A51" s="14" t="s">
        <v>159</v>
      </c>
      <c r="B51" s="29">
        <v>40</v>
      </c>
      <c r="C51" s="1" t="s">
        <v>26</v>
      </c>
      <c r="D51" s="28">
        <v>6</v>
      </c>
      <c r="E51" s="27">
        <v>0</v>
      </c>
      <c r="F51" s="3">
        <v>0</v>
      </c>
      <c r="G51" s="3">
        <v>165938</v>
      </c>
      <c r="H51" s="3">
        <v>0</v>
      </c>
      <c r="I51" s="3">
        <v>0</v>
      </c>
      <c r="J51" s="3">
        <v>562051</v>
      </c>
      <c r="K51" s="3">
        <v>52011</v>
      </c>
      <c r="L51" s="3">
        <v>341577</v>
      </c>
      <c r="M51" s="3">
        <v>1609612.8529999999</v>
      </c>
      <c r="N51" s="3">
        <v>1047799</v>
      </c>
      <c r="O51" s="3">
        <v>4479465.2560000001</v>
      </c>
      <c r="P51" s="3">
        <v>0</v>
      </c>
      <c r="Q51" s="3">
        <v>0</v>
      </c>
      <c r="R51" s="3">
        <v>108845</v>
      </c>
      <c r="S51" s="3">
        <v>681013.08</v>
      </c>
      <c r="T51" s="3">
        <v>2361</v>
      </c>
      <c r="U51" s="3">
        <v>6405.4120000000003</v>
      </c>
      <c r="V51" s="3">
        <v>5323</v>
      </c>
      <c r="W51" s="3">
        <v>12178.329</v>
      </c>
      <c r="X51" s="3">
        <v>0</v>
      </c>
      <c r="Y51" s="3">
        <v>0</v>
      </c>
      <c r="Z51" s="3">
        <v>5486</v>
      </c>
      <c r="AA51" s="3">
        <v>20899.038</v>
      </c>
      <c r="AB51" s="3">
        <v>0</v>
      </c>
      <c r="AC51" s="3">
        <v>0</v>
      </c>
      <c r="AE51" s="337">
        <f t="shared" si="0"/>
        <v>5486</v>
      </c>
    </row>
    <row r="52" spans="1:31" x14ac:dyDescent="0.25">
      <c r="B52" s="29">
        <v>41</v>
      </c>
      <c r="C52" s="28" t="s">
        <v>24</v>
      </c>
      <c r="D52" s="28">
        <v>91</v>
      </c>
      <c r="E52" s="27">
        <v>76</v>
      </c>
      <c r="F52" s="3">
        <v>0</v>
      </c>
      <c r="G52" s="3">
        <v>0</v>
      </c>
      <c r="H52" s="3">
        <v>0</v>
      </c>
      <c r="I52" s="3">
        <v>0</v>
      </c>
      <c r="J52" s="3">
        <v>1342023</v>
      </c>
      <c r="K52" s="3">
        <v>1113075</v>
      </c>
      <c r="L52" s="3">
        <v>1721399</v>
      </c>
      <c r="M52" s="3">
        <v>5352944.9979999997</v>
      </c>
      <c r="N52" s="3">
        <v>1554924</v>
      </c>
      <c r="O52" s="3">
        <v>6943036.6519999998</v>
      </c>
      <c r="P52" s="3">
        <v>0</v>
      </c>
      <c r="Q52" s="3">
        <v>0</v>
      </c>
      <c r="R52" s="3">
        <v>3205</v>
      </c>
      <c r="S52" s="3">
        <v>20576.199000000001</v>
      </c>
      <c r="T52" s="3">
        <v>938238</v>
      </c>
      <c r="U52" s="3">
        <v>2179490.4649999999</v>
      </c>
      <c r="V52" s="3">
        <v>735985</v>
      </c>
      <c r="W52" s="3">
        <v>1315377.7649999999</v>
      </c>
      <c r="X52" s="3">
        <v>39</v>
      </c>
      <c r="Y52" s="3">
        <v>838.19799999999998</v>
      </c>
      <c r="Z52" s="3">
        <v>1099928</v>
      </c>
      <c r="AA52" s="3">
        <v>5185318.1330000004</v>
      </c>
      <c r="AB52" s="3">
        <v>0</v>
      </c>
      <c r="AC52" s="3">
        <v>0</v>
      </c>
      <c r="AE52" s="337">
        <f t="shared" si="0"/>
        <v>1099928</v>
      </c>
    </row>
    <row r="53" spans="1:31" ht="13" x14ac:dyDescent="0.25">
      <c r="B53" s="30" t="s">
        <v>63</v>
      </c>
      <c r="C53" s="28"/>
      <c r="D53" s="30"/>
      <c r="E53" s="30"/>
      <c r="F53" s="30"/>
      <c r="G53" s="30"/>
      <c r="H53" s="30"/>
      <c r="I53" s="30"/>
      <c r="J53" s="30"/>
      <c r="K53" s="30"/>
      <c r="L53" s="30"/>
      <c r="M53" s="3"/>
      <c r="N53" s="30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E53" s="337">
        <f t="shared" si="0"/>
        <v>0</v>
      </c>
    </row>
    <row r="54" spans="1:31" x14ac:dyDescent="0.25">
      <c r="B54" s="29">
        <v>42</v>
      </c>
      <c r="C54" s="1" t="s">
        <v>64</v>
      </c>
      <c r="D54" s="28">
        <v>0</v>
      </c>
      <c r="E54" s="27">
        <v>0</v>
      </c>
      <c r="F54" s="3">
        <v>0</v>
      </c>
      <c r="G54" s="3">
        <v>0</v>
      </c>
      <c r="H54" s="3">
        <v>0</v>
      </c>
      <c r="I54" s="3">
        <v>3208634</v>
      </c>
      <c r="J54" s="3">
        <v>0</v>
      </c>
      <c r="K54" s="3">
        <v>1964142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213807</v>
      </c>
      <c r="W54" s="3">
        <v>156600.18409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E54" s="337">
        <f t="shared" si="0"/>
        <v>0</v>
      </c>
    </row>
    <row r="55" spans="1:31" x14ac:dyDescent="0.25">
      <c r="B55" s="29">
        <v>43</v>
      </c>
      <c r="C55" s="1" t="s">
        <v>65</v>
      </c>
      <c r="D55" s="28">
        <v>0</v>
      </c>
      <c r="E55" s="27">
        <v>0</v>
      </c>
      <c r="F55" s="3">
        <v>0</v>
      </c>
      <c r="G55" s="3">
        <v>304094</v>
      </c>
      <c r="H55" s="3">
        <v>0</v>
      </c>
      <c r="I55" s="3">
        <v>12859</v>
      </c>
      <c r="J55" s="3">
        <v>0</v>
      </c>
      <c r="K55" s="3">
        <v>4415157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205483</v>
      </c>
      <c r="U55" s="3">
        <v>383496.47667</v>
      </c>
      <c r="V55" s="3">
        <v>27054</v>
      </c>
      <c r="W55" s="3">
        <v>22125.717519999998</v>
      </c>
      <c r="X55" s="3">
        <v>0</v>
      </c>
      <c r="Y55" s="3">
        <v>0</v>
      </c>
      <c r="Z55" s="3">
        <v>1337527</v>
      </c>
      <c r="AA55" s="3">
        <v>4122139.3843999999</v>
      </c>
      <c r="AB55" s="3">
        <v>295</v>
      </c>
      <c r="AC55" s="3">
        <v>168.2</v>
      </c>
      <c r="AE55" s="337">
        <f t="shared" si="0"/>
        <v>1337822</v>
      </c>
    </row>
    <row r="56" spans="1:31" x14ac:dyDescent="0.25">
      <c r="B56" s="29">
        <v>44</v>
      </c>
      <c r="C56" s="1" t="s">
        <v>66</v>
      </c>
      <c r="D56" s="31">
        <v>0</v>
      </c>
      <c r="E56" s="31">
        <v>0</v>
      </c>
      <c r="F56" s="31">
        <v>0</v>
      </c>
      <c r="G56" s="31">
        <v>135092</v>
      </c>
      <c r="H56" s="31">
        <v>0</v>
      </c>
      <c r="I56" s="31">
        <v>0</v>
      </c>
      <c r="J56" s="31">
        <v>0</v>
      </c>
      <c r="K56" s="31">
        <v>4788986</v>
      </c>
      <c r="L56" s="31"/>
      <c r="M56" s="31"/>
      <c r="N56" s="31"/>
      <c r="O56" s="31"/>
      <c r="P56" s="31"/>
      <c r="Q56" s="31"/>
      <c r="R56" s="31"/>
      <c r="S56" s="31"/>
      <c r="T56" s="3">
        <v>0</v>
      </c>
      <c r="U56" s="3">
        <v>0</v>
      </c>
      <c r="V56" s="3">
        <v>389128</v>
      </c>
      <c r="W56" s="3">
        <v>240570.97353999998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E56" s="337">
        <f t="shared" si="0"/>
        <v>0</v>
      </c>
    </row>
    <row r="57" spans="1:31" x14ac:dyDescent="0.25">
      <c r="B57" s="29">
        <v>45</v>
      </c>
      <c r="C57" s="1" t="s">
        <v>67</v>
      </c>
      <c r="D57" s="28">
        <v>0</v>
      </c>
      <c r="E57" s="27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E57" s="337">
        <f t="shared" si="0"/>
        <v>0</v>
      </c>
    </row>
    <row r="58" spans="1:31" x14ac:dyDescent="0.25">
      <c r="B58" s="29">
        <v>46</v>
      </c>
      <c r="C58" s="1" t="s">
        <v>68</v>
      </c>
      <c r="D58" s="28">
        <v>0</v>
      </c>
      <c r="E58" s="27">
        <v>0</v>
      </c>
      <c r="F58" s="3">
        <v>0</v>
      </c>
      <c r="G58" s="3">
        <v>30397</v>
      </c>
      <c r="H58" s="3">
        <v>0</v>
      </c>
      <c r="I58" s="3">
        <v>0</v>
      </c>
      <c r="J58" s="3">
        <v>0</v>
      </c>
      <c r="K58" s="3">
        <v>334371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903</v>
      </c>
      <c r="U58" s="3">
        <v>864.00731000000007</v>
      </c>
      <c r="V58" s="3">
        <v>23785</v>
      </c>
      <c r="W58" s="3">
        <v>11512.903199999999</v>
      </c>
      <c r="X58" s="3">
        <v>0</v>
      </c>
      <c r="Y58" s="3">
        <v>0</v>
      </c>
      <c r="Z58" s="3">
        <v>3801</v>
      </c>
      <c r="AA58" s="3">
        <v>15699.666999999999</v>
      </c>
      <c r="AB58" s="3">
        <v>0</v>
      </c>
      <c r="AC58" s="3">
        <v>0</v>
      </c>
      <c r="AE58" s="337">
        <f t="shared" si="0"/>
        <v>3801</v>
      </c>
    </row>
    <row r="59" spans="1:31" x14ac:dyDescent="0.25">
      <c r="B59" s="29">
        <v>47</v>
      </c>
      <c r="C59" s="28" t="s">
        <v>69</v>
      </c>
      <c r="D59" s="28">
        <v>1</v>
      </c>
      <c r="E59" s="27">
        <v>70</v>
      </c>
      <c r="F59" s="3">
        <v>403006</v>
      </c>
      <c r="G59" s="3">
        <v>0</v>
      </c>
      <c r="H59" s="3">
        <v>0</v>
      </c>
      <c r="I59" s="3">
        <v>21585576</v>
      </c>
      <c r="J59" s="3">
        <v>0</v>
      </c>
      <c r="K59" s="3">
        <v>36619887</v>
      </c>
      <c r="L59" s="3">
        <v>0</v>
      </c>
      <c r="M59" s="3">
        <v>0</v>
      </c>
      <c r="N59" s="27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811299</v>
      </c>
      <c r="U59" s="3">
        <v>954816.08600000001</v>
      </c>
      <c r="V59" s="3">
        <v>1830442</v>
      </c>
      <c r="W59" s="3">
        <v>2084776.088</v>
      </c>
      <c r="X59" s="3">
        <v>0</v>
      </c>
      <c r="Y59" s="3">
        <v>0</v>
      </c>
      <c r="Z59" s="3">
        <v>2669476</v>
      </c>
      <c r="AA59" s="3">
        <v>9729090.6420000009</v>
      </c>
      <c r="AB59" s="3">
        <v>0</v>
      </c>
      <c r="AC59" s="3">
        <v>0</v>
      </c>
      <c r="AE59" s="337">
        <f t="shared" si="0"/>
        <v>2669476</v>
      </c>
    </row>
    <row r="60" spans="1:31" ht="13" x14ac:dyDescent="0.25">
      <c r="B60" s="30" t="s">
        <v>21</v>
      </c>
      <c r="C60" s="28"/>
      <c r="D60" s="30"/>
      <c r="E60" s="30"/>
      <c r="F60" s="30"/>
      <c r="G60" s="30"/>
      <c r="H60" s="30"/>
      <c r="I60" s="30"/>
      <c r="J60" s="30"/>
      <c r="K60" s="30"/>
      <c r="L60" s="30"/>
      <c r="M60" s="3"/>
      <c r="N60" s="3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E60" s="337">
        <f t="shared" si="0"/>
        <v>0</v>
      </c>
    </row>
    <row r="61" spans="1:31" x14ac:dyDescent="0.25">
      <c r="B61" s="29">
        <v>48</v>
      </c>
      <c r="C61" s="1" t="s">
        <v>22</v>
      </c>
      <c r="D61" s="28">
        <v>407</v>
      </c>
      <c r="E61" s="27">
        <v>3</v>
      </c>
      <c r="F61" s="3">
        <v>0</v>
      </c>
      <c r="G61" s="3">
        <v>321</v>
      </c>
      <c r="H61" s="3">
        <v>0</v>
      </c>
      <c r="I61" s="3">
        <v>487204</v>
      </c>
      <c r="J61" s="3">
        <v>169470</v>
      </c>
      <c r="K61" s="3">
        <v>1935173</v>
      </c>
      <c r="L61" s="3">
        <v>269852</v>
      </c>
      <c r="M61" s="3">
        <v>1385159.649</v>
      </c>
      <c r="N61" s="3">
        <v>197587</v>
      </c>
      <c r="O61" s="3">
        <v>1881923.683</v>
      </c>
      <c r="P61" s="3">
        <v>744</v>
      </c>
      <c r="Q61" s="3">
        <v>364.017</v>
      </c>
      <c r="R61" s="3">
        <v>4502</v>
      </c>
      <c r="S61" s="3">
        <v>28352.799999999999</v>
      </c>
      <c r="T61" s="3">
        <v>247593</v>
      </c>
      <c r="U61" s="3">
        <v>602474.02300000004</v>
      </c>
      <c r="V61" s="3">
        <v>184714</v>
      </c>
      <c r="W61" s="3">
        <v>573932.22900000005</v>
      </c>
      <c r="X61" s="3">
        <v>313</v>
      </c>
      <c r="Y61" s="3">
        <v>3426.5940000000001</v>
      </c>
      <c r="Z61" s="3">
        <v>890008</v>
      </c>
      <c r="AA61" s="3">
        <v>5886432.75</v>
      </c>
      <c r="AB61" s="3">
        <v>30</v>
      </c>
      <c r="AC61" s="3">
        <v>27.6</v>
      </c>
      <c r="AE61" s="337">
        <f t="shared" si="0"/>
        <v>890038</v>
      </c>
    </row>
    <row r="62" spans="1:31" x14ac:dyDescent="0.25">
      <c r="B62" s="29">
        <v>49</v>
      </c>
      <c r="C62" s="1" t="s">
        <v>70</v>
      </c>
      <c r="D62" s="28">
        <v>161</v>
      </c>
      <c r="E62" s="27">
        <v>2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183510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49955</v>
      </c>
      <c r="U62" s="3">
        <v>135511.46280000001</v>
      </c>
      <c r="V62" s="3">
        <v>20448</v>
      </c>
      <c r="W62" s="3">
        <v>40847.141170000003</v>
      </c>
      <c r="X62" s="3">
        <v>0</v>
      </c>
      <c r="Y62" s="3">
        <v>0</v>
      </c>
      <c r="Z62" s="3">
        <v>129173</v>
      </c>
      <c r="AA62" s="3">
        <v>699054.16899999999</v>
      </c>
      <c r="AB62" s="3">
        <v>0</v>
      </c>
      <c r="AC62" s="3">
        <v>0</v>
      </c>
      <c r="AE62" s="337">
        <f t="shared" si="0"/>
        <v>129173</v>
      </c>
    </row>
    <row r="63" spans="1:31" x14ac:dyDescent="0.25">
      <c r="B63" s="29">
        <v>50</v>
      </c>
      <c r="C63" s="1" t="s">
        <v>48</v>
      </c>
      <c r="D63" s="28">
        <v>125</v>
      </c>
      <c r="E63" s="27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3314960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55974</v>
      </c>
      <c r="U63" s="3">
        <v>61529.582950000004</v>
      </c>
      <c r="V63" s="3">
        <v>9200</v>
      </c>
      <c r="W63" s="3">
        <v>12302.47709</v>
      </c>
      <c r="X63" s="3">
        <v>0</v>
      </c>
      <c r="Y63" s="3">
        <v>0</v>
      </c>
      <c r="Z63" s="3">
        <v>686237</v>
      </c>
      <c r="AA63" s="3">
        <v>3393042.0075400001</v>
      </c>
      <c r="AB63" s="3">
        <v>0</v>
      </c>
      <c r="AC63" s="3">
        <v>0</v>
      </c>
      <c r="AE63" s="337">
        <f t="shared" si="0"/>
        <v>686237</v>
      </c>
    </row>
    <row r="64" spans="1:31" x14ac:dyDescent="0.25">
      <c r="B64" s="29">
        <v>51</v>
      </c>
      <c r="C64" s="1" t="s">
        <v>47</v>
      </c>
      <c r="D64" s="28">
        <v>336</v>
      </c>
      <c r="E64" s="27">
        <v>3</v>
      </c>
      <c r="F64" s="3">
        <v>13216</v>
      </c>
      <c r="G64" s="3">
        <v>304</v>
      </c>
      <c r="H64" s="3">
        <v>22412</v>
      </c>
      <c r="I64" s="3">
        <v>0</v>
      </c>
      <c r="J64" s="3">
        <v>0</v>
      </c>
      <c r="K64" s="3">
        <v>3293094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278828</v>
      </c>
      <c r="U64" s="3">
        <v>407816.44949999999</v>
      </c>
      <c r="V64" s="3">
        <v>175995</v>
      </c>
      <c r="W64" s="3">
        <v>468444.10399999999</v>
      </c>
      <c r="X64" s="3">
        <v>0</v>
      </c>
      <c r="Y64" s="3">
        <v>0</v>
      </c>
      <c r="Z64" s="3">
        <v>924018</v>
      </c>
      <c r="AA64" s="3">
        <v>3546281.9655599999</v>
      </c>
      <c r="AB64" s="3">
        <v>0</v>
      </c>
      <c r="AC64" s="3">
        <v>0</v>
      </c>
      <c r="AE64" s="337">
        <f t="shared" si="0"/>
        <v>924018</v>
      </c>
    </row>
    <row r="65" spans="1:31" x14ac:dyDescent="0.25">
      <c r="B65" s="29">
        <v>52</v>
      </c>
      <c r="C65" s="1" t="s">
        <v>44</v>
      </c>
      <c r="D65" s="28">
        <v>384</v>
      </c>
      <c r="E65" s="27">
        <v>2</v>
      </c>
      <c r="F65" s="3">
        <v>0</v>
      </c>
      <c r="G65" s="3">
        <v>697</v>
      </c>
      <c r="H65" s="3">
        <v>0</v>
      </c>
      <c r="I65" s="3">
        <v>0</v>
      </c>
      <c r="J65" s="3">
        <v>0</v>
      </c>
      <c r="K65" s="3">
        <v>4391126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305368</v>
      </c>
      <c r="U65" s="3">
        <v>374817.75524999981</v>
      </c>
      <c r="V65" s="3">
        <v>0</v>
      </c>
      <c r="W65" s="3">
        <v>0</v>
      </c>
      <c r="X65" s="3">
        <v>0</v>
      </c>
      <c r="Y65" s="3">
        <v>0</v>
      </c>
      <c r="Z65" s="3">
        <v>1241175</v>
      </c>
      <c r="AA65" s="3">
        <v>6406089.3779999996</v>
      </c>
      <c r="AB65" s="3">
        <v>236</v>
      </c>
      <c r="AC65" s="3">
        <v>158.09053</v>
      </c>
      <c r="AE65" s="337">
        <f t="shared" si="0"/>
        <v>1241411</v>
      </c>
    </row>
    <row r="66" spans="1:31" x14ac:dyDescent="0.25">
      <c r="B66" s="29">
        <v>53</v>
      </c>
      <c r="C66" s="1" t="s">
        <v>71</v>
      </c>
      <c r="D66" s="28">
        <v>65</v>
      </c>
      <c r="E66" s="27">
        <v>2</v>
      </c>
      <c r="F66" s="3">
        <v>0</v>
      </c>
      <c r="G66" s="3">
        <v>164</v>
      </c>
      <c r="H66" s="3">
        <v>0</v>
      </c>
      <c r="I66" s="3">
        <v>493552</v>
      </c>
      <c r="J66" s="3">
        <v>0</v>
      </c>
      <c r="K66" s="3">
        <v>2345835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66760</v>
      </c>
      <c r="U66" s="3">
        <v>93390.331999999995</v>
      </c>
      <c r="V66" s="3">
        <v>17613</v>
      </c>
      <c r="W66" s="3">
        <v>33770.249000000003</v>
      </c>
      <c r="X66" s="3">
        <v>0</v>
      </c>
      <c r="Y66" s="3">
        <v>0</v>
      </c>
      <c r="Z66" s="3">
        <v>311964</v>
      </c>
      <c r="AA66" s="3">
        <v>1532327.8</v>
      </c>
      <c r="AB66" s="3">
        <v>0</v>
      </c>
      <c r="AC66" s="3">
        <v>0</v>
      </c>
      <c r="AE66" s="337">
        <f t="shared" si="0"/>
        <v>311964</v>
      </c>
    </row>
    <row r="67" spans="1:31" x14ac:dyDescent="0.25">
      <c r="B67" s="29">
        <v>54</v>
      </c>
      <c r="C67" s="1" t="s">
        <v>72</v>
      </c>
      <c r="D67" s="28">
        <v>8</v>
      </c>
      <c r="E67" s="27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303473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19390</v>
      </c>
      <c r="U67" s="3">
        <v>26156.090789999998</v>
      </c>
      <c r="V67" s="3">
        <v>0</v>
      </c>
      <c r="W67" s="3">
        <v>0</v>
      </c>
      <c r="X67" s="3">
        <v>0</v>
      </c>
      <c r="Y67" s="3">
        <v>0</v>
      </c>
      <c r="Z67" s="3">
        <v>49452</v>
      </c>
      <c r="AA67" s="3">
        <v>202993.29199999999</v>
      </c>
      <c r="AB67" s="3">
        <v>0</v>
      </c>
      <c r="AC67" s="3">
        <v>0</v>
      </c>
      <c r="AE67" s="337">
        <f t="shared" si="0"/>
        <v>49452</v>
      </c>
    </row>
    <row r="68" spans="1:31" x14ac:dyDescent="0.25">
      <c r="B68" s="29">
        <v>55</v>
      </c>
      <c r="C68" s="1" t="s">
        <v>46</v>
      </c>
      <c r="D68" s="28">
        <v>0</v>
      </c>
      <c r="E68" s="27">
        <v>0</v>
      </c>
      <c r="F68" s="3">
        <v>0</v>
      </c>
      <c r="G68" s="3">
        <v>66</v>
      </c>
      <c r="H68" s="3">
        <v>0</v>
      </c>
      <c r="I68" s="3">
        <v>0</v>
      </c>
      <c r="J68" s="3">
        <v>0</v>
      </c>
      <c r="K68" s="3">
        <v>413877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31082</v>
      </c>
      <c r="U68" s="3">
        <v>32881.06048</v>
      </c>
      <c r="V68" s="3">
        <v>5881</v>
      </c>
      <c r="W68" s="3">
        <v>11362.580619999999</v>
      </c>
      <c r="X68" s="3">
        <v>0</v>
      </c>
      <c r="Y68" s="3">
        <v>0</v>
      </c>
      <c r="Z68" s="3">
        <v>105825</v>
      </c>
      <c r="AA68" s="3">
        <v>479683.59100000001</v>
      </c>
      <c r="AB68" s="3">
        <v>0</v>
      </c>
      <c r="AC68" s="3">
        <v>0</v>
      </c>
      <c r="AE68" s="337">
        <f t="shared" si="0"/>
        <v>105825</v>
      </c>
    </row>
    <row r="69" spans="1:31" x14ac:dyDescent="0.25">
      <c r="B69" s="29">
        <v>56</v>
      </c>
      <c r="C69" s="1" t="s">
        <v>74</v>
      </c>
      <c r="D69" s="28">
        <v>489</v>
      </c>
      <c r="E69" s="27">
        <v>3</v>
      </c>
      <c r="F69" s="3">
        <v>0</v>
      </c>
      <c r="G69" s="3">
        <v>0</v>
      </c>
      <c r="H69" s="3">
        <v>0</v>
      </c>
      <c r="I69" s="3">
        <v>32968</v>
      </c>
      <c r="J69" s="3">
        <v>0</v>
      </c>
      <c r="K69" s="3">
        <v>7188300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360352</v>
      </c>
      <c r="U69" s="3">
        <v>520456.14654000005</v>
      </c>
      <c r="V69" s="3">
        <v>159786</v>
      </c>
      <c r="W69" s="3">
        <v>307301.75522000005</v>
      </c>
      <c r="X69" s="3">
        <v>0</v>
      </c>
      <c r="Y69" s="3">
        <v>0</v>
      </c>
      <c r="Z69" s="3">
        <v>3139036</v>
      </c>
      <c r="AA69" s="3">
        <v>13975995.744340001</v>
      </c>
      <c r="AB69" s="3">
        <v>238</v>
      </c>
      <c r="AC69" s="3">
        <v>236.49100000000001</v>
      </c>
      <c r="AE69" s="337">
        <f t="shared" si="0"/>
        <v>3139274</v>
      </c>
    </row>
    <row r="70" spans="1:31" x14ac:dyDescent="0.25">
      <c r="B70" s="29">
        <v>57</v>
      </c>
      <c r="C70" s="1" t="s">
        <v>75</v>
      </c>
      <c r="D70" s="28">
        <v>0</v>
      </c>
      <c r="E70" s="27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E70" s="337">
        <f t="shared" si="0"/>
        <v>0</v>
      </c>
    </row>
    <row r="71" spans="1:31" x14ac:dyDescent="0.25">
      <c r="B71" s="29">
        <v>58</v>
      </c>
      <c r="C71" s="1" t="s">
        <v>36</v>
      </c>
      <c r="D71" s="28">
        <v>210</v>
      </c>
      <c r="E71" s="27">
        <v>6</v>
      </c>
      <c r="F71" s="3">
        <v>0</v>
      </c>
      <c r="G71" s="3">
        <v>310</v>
      </c>
      <c r="H71" s="3">
        <v>0</v>
      </c>
      <c r="I71" s="3">
        <v>4204</v>
      </c>
      <c r="J71" s="3">
        <v>0</v>
      </c>
      <c r="K71" s="3">
        <v>1322048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41658</v>
      </c>
      <c r="U71" s="3">
        <v>62789.482420000168</v>
      </c>
      <c r="V71" s="3">
        <v>14410</v>
      </c>
      <c r="W71" s="3">
        <v>25286.299869999883</v>
      </c>
      <c r="X71" s="3">
        <v>0</v>
      </c>
      <c r="Y71" s="3">
        <v>0</v>
      </c>
      <c r="Z71" s="3">
        <v>443778</v>
      </c>
      <c r="AA71" s="3">
        <v>1544075.017</v>
      </c>
      <c r="AB71" s="3">
        <v>0</v>
      </c>
      <c r="AC71" s="3">
        <v>0</v>
      </c>
      <c r="AE71" s="337">
        <f t="shared" si="0"/>
        <v>443778</v>
      </c>
    </row>
    <row r="72" spans="1:31" s="23" customFormat="1" ht="13" x14ac:dyDescent="0.3">
      <c r="A72" s="26"/>
      <c r="B72" s="25"/>
      <c r="C72" s="278" t="s">
        <v>76</v>
      </c>
      <c r="D72" s="24">
        <f>SUM(D10:D71)</f>
        <v>116794</v>
      </c>
      <c r="E72" s="24">
        <f>SUM(E10:E71)</f>
        <v>98267</v>
      </c>
      <c r="F72" s="24">
        <v>6070142</v>
      </c>
      <c r="G72" s="24">
        <f>SUM(G10:G71)</f>
        <v>915834</v>
      </c>
      <c r="H72" s="24">
        <v>4971779</v>
      </c>
      <c r="I72" s="24">
        <v>172733615</v>
      </c>
      <c r="J72" s="24">
        <v>73627330</v>
      </c>
      <c r="K72" s="24">
        <v>917665707</v>
      </c>
      <c r="L72" s="24">
        <f t="shared" ref="L72:AC72" si="1">SUM(L10:L71)</f>
        <v>113433127</v>
      </c>
      <c r="M72" s="24">
        <f t="shared" si="1"/>
        <v>387769470.36836785</v>
      </c>
      <c r="N72" s="24">
        <f t="shared" si="1"/>
        <v>110317334</v>
      </c>
      <c r="O72" s="24">
        <f t="shared" si="1"/>
        <v>683297493.43770206</v>
      </c>
      <c r="P72" s="24">
        <f t="shared" si="1"/>
        <v>751</v>
      </c>
      <c r="Q72" s="24">
        <f t="shared" si="1"/>
        <v>397.84528</v>
      </c>
      <c r="R72" s="24">
        <f t="shared" si="1"/>
        <v>679817</v>
      </c>
      <c r="S72" s="24">
        <f t="shared" si="1"/>
        <v>3437546.5022899997</v>
      </c>
      <c r="T72" s="24">
        <f t="shared" si="1"/>
        <v>207845477</v>
      </c>
      <c r="U72" s="24">
        <f t="shared" si="1"/>
        <v>407699961.06785017</v>
      </c>
      <c r="V72" s="24">
        <f t="shared" si="1"/>
        <v>118976736</v>
      </c>
      <c r="W72" s="24">
        <f t="shared" si="1"/>
        <v>226873630.88633013</v>
      </c>
      <c r="X72" s="24">
        <f t="shared" si="1"/>
        <v>696701</v>
      </c>
      <c r="Y72" s="24">
        <f t="shared" si="1"/>
        <v>5945062.0520599997</v>
      </c>
      <c r="Z72" s="24">
        <f t="shared" si="1"/>
        <v>592787053</v>
      </c>
      <c r="AA72" s="24">
        <f t="shared" si="1"/>
        <v>2858925535.3523092</v>
      </c>
      <c r="AB72" s="24">
        <f t="shared" si="1"/>
        <v>221118</v>
      </c>
      <c r="AC72" s="24">
        <f t="shared" si="1"/>
        <v>213145.97990000001</v>
      </c>
      <c r="AE72" s="341">
        <f t="shared" si="0"/>
        <v>593008171</v>
      </c>
    </row>
    <row r="73" spans="1:31" ht="13" x14ac:dyDescent="0.25">
      <c r="B73" s="22"/>
      <c r="C73" s="22"/>
      <c r="D73" s="22"/>
      <c r="E73" s="412"/>
      <c r="F73" s="412"/>
      <c r="G73" s="412"/>
      <c r="H73" s="412"/>
      <c r="I73" s="412"/>
      <c r="J73" s="412"/>
      <c r="K73" s="412"/>
      <c r="L73" s="412"/>
      <c r="M73" s="412"/>
      <c r="N73" s="412"/>
      <c r="O73" s="412"/>
      <c r="P73" s="412"/>
      <c r="Q73" s="412"/>
      <c r="R73" s="412"/>
      <c r="S73" s="412"/>
      <c r="T73" s="412"/>
      <c r="U73" s="412"/>
      <c r="V73" s="412"/>
      <c r="W73" s="412"/>
      <c r="X73" s="412"/>
      <c r="Y73" s="412"/>
      <c r="Z73" s="412"/>
      <c r="AA73" s="412"/>
      <c r="AB73" s="412"/>
      <c r="AC73" s="412"/>
    </row>
    <row r="74" spans="1:31" ht="13" x14ac:dyDescent="0.25">
      <c r="A74" s="20" t="s">
        <v>235</v>
      </c>
      <c r="B74" s="429" t="s">
        <v>236</v>
      </c>
      <c r="C74" s="429"/>
      <c r="D74" s="429"/>
      <c r="E74" s="429"/>
      <c r="F74" s="429"/>
      <c r="G74" s="429"/>
      <c r="H74" s="429"/>
      <c r="I74" s="429"/>
      <c r="J74" s="429"/>
      <c r="K74" s="429"/>
      <c r="L74" s="429"/>
      <c r="M74" s="429"/>
      <c r="N74" s="429"/>
      <c r="O74" s="429"/>
      <c r="P74" s="429"/>
      <c r="Q74" s="429"/>
      <c r="R74" s="429"/>
      <c r="S74" s="429"/>
      <c r="T74" s="429"/>
      <c r="U74" s="429"/>
      <c r="V74" s="429"/>
      <c r="W74" s="429"/>
      <c r="X74" s="429"/>
      <c r="Y74" s="429"/>
      <c r="Z74" s="429"/>
      <c r="AA74" s="429"/>
      <c r="AB74" s="429"/>
      <c r="AC74" s="429"/>
    </row>
    <row r="75" spans="1:31" x14ac:dyDescent="0.25">
      <c r="A75" s="16">
        <v>1</v>
      </c>
      <c r="B75" s="429" t="s">
        <v>237</v>
      </c>
      <c r="C75" s="429"/>
      <c r="D75" s="429"/>
      <c r="E75" s="429"/>
      <c r="F75" s="429"/>
      <c r="G75" s="429"/>
      <c r="H75" s="429"/>
      <c r="I75" s="429"/>
      <c r="J75" s="429"/>
      <c r="K75" s="429"/>
      <c r="L75" s="429"/>
      <c r="M75" s="429"/>
      <c r="N75" s="429"/>
      <c r="O75" s="429"/>
      <c r="P75" s="429"/>
      <c r="Q75" s="429"/>
      <c r="R75" s="429"/>
      <c r="S75" s="429"/>
      <c r="T75" s="429"/>
      <c r="U75" s="429"/>
      <c r="V75" s="429"/>
      <c r="W75" s="429"/>
      <c r="X75" s="429"/>
      <c r="Y75" s="429"/>
      <c r="Z75" s="429"/>
      <c r="AA75" s="429"/>
      <c r="AB75" s="429"/>
      <c r="AC75" s="429"/>
    </row>
    <row r="76" spans="1:31" x14ac:dyDescent="0.25">
      <c r="A76" s="16">
        <v>2</v>
      </c>
      <c r="B76" s="429" t="s">
        <v>238</v>
      </c>
      <c r="C76" s="429"/>
      <c r="D76" s="429"/>
      <c r="E76" s="429"/>
      <c r="F76" s="429"/>
      <c r="G76" s="429"/>
      <c r="H76" s="429"/>
      <c r="I76" s="429"/>
      <c r="J76" s="429"/>
      <c r="K76" s="429"/>
      <c r="L76" s="429"/>
      <c r="M76" s="429"/>
      <c r="N76" s="429"/>
      <c r="O76" s="429"/>
      <c r="P76" s="429"/>
      <c r="Q76" s="429"/>
      <c r="R76" s="429"/>
      <c r="S76" s="429"/>
      <c r="T76" s="429"/>
      <c r="U76" s="429"/>
      <c r="V76" s="429"/>
      <c r="W76" s="429"/>
      <c r="X76" s="429"/>
      <c r="Y76" s="429"/>
      <c r="Z76" s="429"/>
      <c r="AA76" s="429"/>
      <c r="AB76" s="429"/>
      <c r="AC76" s="429"/>
    </row>
    <row r="77" spans="1:31" x14ac:dyDescent="0.25">
      <c r="A77" s="16">
        <v>3</v>
      </c>
      <c r="B77" s="429" t="s">
        <v>239</v>
      </c>
      <c r="C77" s="429"/>
      <c r="D77" s="429"/>
      <c r="E77" s="429"/>
      <c r="F77" s="429"/>
      <c r="G77" s="429"/>
      <c r="H77" s="429"/>
      <c r="I77" s="429"/>
      <c r="J77" s="429"/>
      <c r="K77" s="429"/>
      <c r="L77" s="429"/>
      <c r="M77" s="429"/>
      <c r="N77" s="429"/>
      <c r="O77" s="429"/>
      <c r="P77" s="429"/>
      <c r="Q77" s="429"/>
      <c r="R77" s="429"/>
      <c r="S77" s="429"/>
      <c r="T77" s="429"/>
      <c r="U77" s="429"/>
      <c r="V77" s="429"/>
      <c r="W77" s="429"/>
      <c r="X77" s="429"/>
      <c r="Y77" s="429"/>
      <c r="Z77" s="429"/>
      <c r="AA77" s="429"/>
      <c r="AB77" s="429"/>
      <c r="AC77" s="429"/>
    </row>
    <row r="78" spans="1:31" x14ac:dyDescent="0.25">
      <c r="A78" s="16">
        <v>4</v>
      </c>
      <c r="B78" s="429" t="s">
        <v>240</v>
      </c>
      <c r="C78" s="429"/>
      <c r="D78" s="429"/>
      <c r="E78" s="429"/>
      <c r="F78" s="429"/>
      <c r="G78" s="429"/>
      <c r="H78" s="429"/>
      <c r="I78" s="429"/>
      <c r="J78" s="429"/>
      <c r="K78" s="429"/>
      <c r="L78" s="429"/>
      <c r="M78" s="429"/>
      <c r="N78" s="429"/>
      <c r="O78" s="429"/>
      <c r="P78" s="429"/>
      <c r="Q78" s="429"/>
      <c r="R78" s="429"/>
      <c r="S78" s="429"/>
      <c r="T78" s="429"/>
      <c r="U78" s="429"/>
      <c r="V78" s="429"/>
      <c r="W78" s="429"/>
      <c r="X78" s="429"/>
      <c r="Y78" s="429"/>
      <c r="Z78" s="429"/>
      <c r="AA78" s="429"/>
      <c r="AB78" s="429"/>
      <c r="AC78" s="429"/>
    </row>
    <row r="79" spans="1:31" x14ac:dyDescent="0.25">
      <c r="A79" s="16">
        <v>5</v>
      </c>
      <c r="B79" s="429" t="s">
        <v>241</v>
      </c>
      <c r="C79" s="429"/>
      <c r="D79" s="429"/>
      <c r="E79" s="429"/>
      <c r="F79" s="429"/>
      <c r="G79" s="429"/>
      <c r="H79" s="429"/>
      <c r="I79" s="429"/>
      <c r="J79" s="429"/>
      <c r="K79" s="429"/>
      <c r="L79" s="429"/>
      <c r="M79" s="429"/>
      <c r="N79" s="429"/>
      <c r="O79" s="429"/>
      <c r="P79" s="429"/>
      <c r="Q79" s="429"/>
      <c r="R79" s="429"/>
      <c r="S79" s="429"/>
      <c r="T79" s="429"/>
      <c r="U79" s="429"/>
      <c r="V79" s="429"/>
      <c r="W79" s="429"/>
      <c r="X79" s="429"/>
      <c r="Y79" s="429"/>
      <c r="Z79" s="429"/>
      <c r="AA79" s="429"/>
      <c r="AB79" s="429"/>
      <c r="AC79" s="429"/>
    </row>
    <row r="80" spans="1:31" x14ac:dyDescent="0.25">
      <c r="A80" s="16">
        <v>6</v>
      </c>
      <c r="B80" s="429" t="s">
        <v>242</v>
      </c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  <c r="Y80" s="429"/>
      <c r="Z80" s="429"/>
      <c r="AA80" s="429"/>
      <c r="AB80" s="429"/>
      <c r="AC80" s="429"/>
    </row>
    <row r="81" spans="1:31" x14ac:dyDescent="0.25">
      <c r="A81" s="16">
        <v>7</v>
      </c>
      <c r="B81" s="429" t="s">
        <v>243</v>
      </c>
      <c r="C81" s="429"/>
      <c r="D81" s="429"/>
      <c r="E81" s="429"/>
      <c r="F81" s="429"/>
      <c r="G81" s="429"/>
      <c r="H81" s="429"/>
      <c r="I81" s="429"/>
      <c r="J81" s="429"/>
      <c r="K81" s="429"/>
      <c r="L81" s="429"/>
      <c r="M81" s="429"/>
      <c r="N81" s="429"/>
      <c r="O81" s="429"/>
      <c r="P81" s="429"/>
      <c r="Q81" s="429"/>
      <c r="R81" s="429"/>
      <c r="S81" s="429"/>
      <c r="T81" s="429"/>
      <c r="U81" s="429"/>
      <c r="V81" s="429"/>
      <c r="W81" s="429"/>
      <c r="X81" s="429"/>
      <c r="Y81" s="429"/>
      <c r="Z81" s="429"/>
      <c r="AA81" s="429"/>
      <c r="AB81" s="429"/>
      <c r="AC81" s="429"/>
    </row>
    <row r="82" spans="1:31" x14ac:dyDescent="0.25">
      <c r="A82" s="16">
        <v>8</v>
      </c>
      <c r="B82" s="429" t="s">
        <v>244</v>
      </c>
      <c r="C82" s="429"/>
      <c r="D82" s="429"/>
      <c r="E82" s="429"/>
      <c r="F82" s="429"/>
      <c r="G82" s="429"/>
      <c r="H82" s="429"/>
      <c r="I82" s="429"/>
      <c r="J82" s="429"/>
      <c r="K82" s="429"/>
      <c r="L82" s="429"/>
      <c r="M82" s="429"/>
      <c r="N82" s="429"/>
      <c r="O82" s="429"/>
      <c r="P82" s="429"/>
      <c r="Q82" s="429"/>
      <c r="R82" s="429"/>
      <c r="S82" s="429"/>
      <c r="T82" s="429"/>
      <c r="U82" s="429"/>
      <c r="V82" s="429"/>
      <c r="W82" s="429"/>
      <c r="X82" s="429"/>
      <c r="Y82" s="429"/>
      <c r="Z82" s="429"/>
      <c r="AA82" s="429"/>
      <c r="AB82" s="429"/>
      <c r="AC82" s="429"/>
    </row>
    <row r="83" spans="1:31" x14ac:dyDescent="0.25">
      <c r="A83" s="16">
        <v>9</v>
      </c>
      <c r="B83" s="429" t="s">
        <v>245</v>
      </c>
      <c r="C83" s="429"/>
      <c r="D83" s="429"/>
      <c r="E83" s="429"/>
      <c r="F83" s="429"/>
      <c r="G83" s="429"/>
      <c r="H83" s="429"/>
      <c r="I83" s="429"/>
      <c r="J83" s="429"/>
      <c r="K83" s="429"/>
      <c r="L83" s="429"/>
      <c r="M83" s="429"/>
      <c r="N83" s="429"/>
      <c r="O83" s="429"/>
      <c r="P83" s="429"/>
      <c r="Q83" s="429"/>
      <c r="R83" s="429"/>
      <c r="S83" s="429"/>
      <c r="T83" s="429"/>
      <c r="U83" s="429"/>
      <c r="V83" s="429"/>
      <c r="W83" s="429"/>
      <c r="X83" s="429"/>
      <c r="Y83" s="429"/>
      <c r="Z83" s="429"/>
      <c r="AA83" s="429"/>
      <c r="AB83" s="429"/>
      <c r="AC83" s="429"/>
      <c r="AD83" s="19"/>
    </row>
    <row r="84" spans="1:31" x14ac:dyDescent="0.25">
      <c r="A84" s="16">
        <v>10</v>
      </c>
      <c r="B84" s="429" t="s">
        <v>246</v>
      </c>
      <c r="C84" s="429"/>
      <c r="D84" s="429"/>
      <c r="E84" s="429"/>
      <c r="F84" s="429"/>
      <c r="G84" s="429"/>
      <c r="H84" s="429"/>
      <c r="I84" s="429"/>
      <c r="J84" s="429"/>
      <c r="K84" s="429"/>
      <c r="L84" s="429"/>
      <c r="M84" s="429"/>
      <c r="N84" s="429"/>
      <c r="O84" s="429"/>
      <c r="P84" s="429"/>
      <c r="Q84" s="429"/>
      <c r="R84" s="429"/>
      <c r="S84" s="429"/>
      <c r="T84" s="429"/>
      <c r="U84" s="429"/>
      <c r="V84" s="429"/>
      <c r="W84" s="429"/>
      <c r="X84" s="429"/>
      <c r="Y84" s="429"/>
      <c r="Z84" s="429"/>
      <c r="AA84" s="429"/>
      <c r="AB84" s="429"/>
      <c r="AC84" s="429"/>
    </row>
    <row r="85" spans="1:31" x14ac:dyDescent="0.25">
      <c r="A85" s="16">
        <v>11</v>
      </c>
      <c r="B85" s="429" t="s">
        <v>247</v>
      </c>
      <c r="C85" s="429"/>
      <c r="D85" s="429"/>
      <c r="E85" s="429"/>
      <c r="F85" s="429"/>
      <c r="G85" s="429"/>
      <c r="H85" s="429"/>
      <c r="I85" s="429"/>
      <c r="J85" s="429"/>
      <c r="K85" s="429"/>
      <c r="L85" s="429"/>
      <c r="M85" s="429"/>
      <c r="N85" s="429"/>
      <c r="O85" s="429"/>
      <c r="P85" s="429"/>
      <c r="Q85" s="429"/>
      <c r="R85" s="429"/>
      <c r="S85" s="429"/>
      <c r="T85" s="429"/>
      <c r="U85" s="429"/>
      <c r="V85" s="429"/>
      <c r="W85" s="429"/>
      <c r="X85" s="429"/>
      <c r="Y85" s="429"/>
      <c r="Z85" s="429"/>
      <c r="AA85" s="429"/>
      <c r="AB85" s="429"/>
      <c r="AC85" s="429"/>
      <c r="AD85" s="19"/>
    </row>
    <row r="86" spans="1:31" x14ac:dyDescent="0.25">
      <c r="A86" s="16">
        <v>12</v>
      </c>
      <c r="B86" s="429" t="s">
        <v>248</v>
      </c>
      <c r="C86" s="429"/>
      <c r="D86" s="429"/>
      <c r="E86" s="429"/>
      <c r="F86" s="429"/>
      <c r="G86" s="429"/>
      <c r="H86" s="429"/>
      <c r="I86" s="429"/>
      <c r="J86" s="429"/>
      <c r="K86" s="429"/>
      <c r="L86" s="429"/>
      <c r="M86" s="429"/>
      <c r="N86" s="429"/>
      <c r="O86" s="429"/>
      <c r="P86" s="429"/>
      <c r="Q86" s="429"/>
      <c r="R86" s="429"/>
      <c r="S86" s="429"/>
      <c r="T86" s="429"/>
      <c r="U86" s="429"/>
      <c r="V86" s="429"/>
      <c r="W86" s="429"/>
      <c r="X86" s="429"/>
      <c r="Y86" s="429"/>
      <c r="Z86" s="429"/>
      <c r="AA86" s="429"/>
      <c r="AB86" s="429"/>
      <c r="AC86" s="429"/>
    </row>
    <row r="87" spans="1:31" x14ac:dyDescent="0.25">
      <c r="A87" s="16">
        <v>13</v>
      </c>
      <c r="B87" s="429" t="s">
        <v>249</v>
      </c>
      <c r="C87" s="429"/>
      <c r="D87" s="429"/>
      <c r="E87" s="429"/>
      <c r="F87" s="429"/>
      <c r="G87" s="429"/>
      <c r="H87" s="429"/>
      <c r="I87" s="429"/>
      <c r="J87" s="429"/>
      <c r="K87" s="429"/>
      <c r="L87" s="429"/>
      <c r="M87" s="429"/>
      <c r="N87" s="429"/>
      <c r="O87" s="429"/>
      <c r="P87" s="429"/>
      <c r="Q87" s="429"/>
      <c r="R87" s="429"/>
      <c r="S87" s="429"/>
      <c r="T87" s="429"/>
      <c r="U87" s="429"/>
      <c r="V87" s="429"/>
      <c r="W87" s="429"/>
      <c r="X87" s="429"/>
      <c r="Y87" s="429"/>
      <c r="Z87" s="429"/>
      <c r="AA87" s="429"/>
      <c r="AB87" s="429"/>
      <c r="AC87" s="429"/>
    </row>
    <row r="88" spans="1:31" x14ac:dyDescent="0.25">
      <c r="A88" s="16">
        <v>14</v>
      </c>
      <c r="B88" s="429" t="s">
        <v>250</v>
      </c>
      <c r="C88" s="429"/>
      <c r="D88" s="429"/>
      <c r="E88" s="429"/>
      <c r="F88" s="429"/>
      <c r="G88" s="429"/>
      <c r="H88" s="429"/>
      <c r="I88" s="429"/>
      <c r="J88" s="429"/>
      <c r="K88" s="429"/>
      <c r="L88" s="429"/>
      <c r="M88" s="429"/>
      <c r="N88" s="429"/>
      <c r="O88" s="429"/>
      <c r="P88" s="429"/>
      <c r="Q88" s="429"/>
      <c r="R88" s="429"/>
      <c r="S88" s="429"/>
      <c r="T88" s="429"/>
      <c r="U88" s="429"/>
      <c r="V88" s="429"/>
      <c r="W88" s="429"/>
      <c r="X88" s="429"/>
      <c r="Y88" s="429"/>
      <c r="Z88" s="429"/>
      <c r="AA88" s="429"/>
      <c r="AB88" s="429"/>
      <c r="AC88" s="429"/>
    </row>
    <row r="89" spans="1:31" x14ac:dyDescent="0.25">
      <c r="A89" s="16">
        <v>15</v>
      </c>
      <c r="B89" s="429" t="s">
        <v>251</v>
      </c>
      <c r="C89" s="429"/>
      <c r="D89" s="429"/>
      <c r="E89" s="429"/>
      <c r="F89" s="429"/>
      <c r="G89" s="429"/>
      <c r="H89" s="429"/>
      <c r="I89" s="429"/>
      <c r="J89" s="429"/>
      <c r="K89" s="429"/>
      <c r="L89" s="429"/>
      <c r="M89" s="429"/>
      <c r="N89" s="429"/>
      <c r="O89" s="429"/>
      <c r="P89" s="429"/>
      <c r="Q89" s="429"/>
      <c r="R89" s="429"/>
      <c r="S89" s="429"/>
      <c r="T89" s="429"/>
      <c r="U89" s="429"/>
      <c r="V89" s="429"/>
      <c r="W89" s="429"/>
      <c r="X89" s="429"/>
      <c r="Y89" s="429"/>
      <c r="Z89" s="429"/>
      <c r="AA89" s="429"/>
      <c r="AB89" s="429"/>
      <c r="AC89" s="429"/>
    </row>
    <row r="90" spans="1:31" x14ac:dyDescent="0.25">
      <c r="A90" s="16">
        <v>16</v>
      </c>
      <c r="B90" s="429" t="s">
        <v>252</v>
      </c>
      <c r="C90" s="429"/>
      <c r="D90" s="429"/>
      <c r="E90" s="429"/>
      <c r="F90" s="429"/>
      <c r="G90" s="429"/>
      <c r="H90" s="429"/>
      <c r="I90" s="429"/>
      <c r="J90" s="429"/>
      <c r="K90" s="429"/>
      <c r="L90" s="429"/>
      <c r="M90" s="429"/>
      <c r="N90" s="429"/>
      <c r="O90" s="429"/>
      <c r="P90" s="429"/>
      <c r="Q90" s="429"/>
      <c r="R90" s="429"/>
      <c r="S90" s="429"/>
      <c r="T90" s="429"/>
      <c r="U90" s="429"/>
      <c r="V90" s="429"/>
      <c r="W90" s="429"/>
      <c r="X90" s="429"/>
      <c r="Y90" s="429"/>
      <c r="Z90" s="429"/>
      <c r="AA90" s="429"/>
      <c r="AB90" s="429"/>
      <c r="AC90" s="429"/>
    </row>
    <row r="91" spans="1:31" x14ac:dyDescent="0.25">
      <c r="A91" s="16">
        <v>17</v>
      </c>
      <c r="B91" s="429" t="s">
        <v>253</v>
      </c>
      <c r="C91" s="429"/>
      <c r="D91" s="429"/>
      <c r="E91" s="429"/>
      <c r="F91" s="429"/>
      <c r="G91" s="429"/>
      <c r="H91" s="429"/>
      <c r="I91" s="429"/>
      <c r="J91" s="429"/>
      <c r="K91" s="429"/>
      <c r="L91" s="429"/>
      <c r="M91" s="429"/>
      <c r="N91" s="429"/>
      <c r="O91" s="429"/>
      <c r="P91" s="429"/>
      <c r="Q91" s="429"/>
      <c r="R91" s="429"/>
      <c r="S91" s="429"/>
      <c r="T91" s="429"/>
      <c r="U91" s="429"/>
      <c r="V91" s="429"/>
      <c r="W91" s="429"/>
      <c r="X91" s="429"/>
      <c r="Y91" s="429"/>
      <c r="Z91" s="429"/>
      <c r="AA91" s="429"/>
      <c r="AB91" s="429"/>
      <c r="AC91" s="429"/>
    </row>
    <row r="92" spans="1:31" x14ac:dyDescent="0.25">
      <c r="A92" s="16">
        <v>18</v>
      </c>
      <c r="B92" s="429" t="s">
        <v>254</v>
      </c>
      <c r="C92" s="429"/>
      <c r="D92" s="429"/>
      <c r="E92" s="429"/>
      <c r="F92" s="429"/>
      <c r="G92" s="429"/>
      <c r="H92" s="429"/>
      <c r="I92" s="429"/>
      <c r="J92" s="429"/>
      <c r="K92" s="429"/>
      <c r="L92" s="429"/>
      <c r="M92" s="429"/>
      <c r="N92" s="429"/>
      <c r="O92" s="429"/>
      <c r="P92" s="429"/>
      <c r="Q92" s="429"/>
      <c r="R92" s="429"/>
      <c r="S92" s="429"/>
      <c r="T92" s="429"/>
      <c r="U92" s="429"/>
      <c r="V92" s="429"/>
      <c r="W92" s="429"/>
      <c r="X92" s="429"/>
      <c r="Y92" s="429"/>
      <c r="Z92" s="429"/>
      <c r="AA92" s="429"/>
      <c r="AB92" s="429"/>
      <c r="AC92" s="429"/>
    </row>
    <row r="93" spans="1:31" x14ac:dyDescent="0.25">
      <c r="A93" s="16">
        <v>19</v>
      </c>
      <c r="B93" s="429" t="s">
        <v>255</v>
      </c>
      <c r="C93" s="429"/>
      <c r="D93" s="429"/>
      <c r="E93" s="429"/>
      <c r="F93" s="429"/>
      <c r="G93" s="429"/>
      <c r="H93" s="429"/>
      <c r="I93" s="429"/>
      <c r="J93" s="429"/>
      <c r="K93" s="429"/>
      <c r="L93" s="429"/>
      <c r="M93" s="429"/>
      <c r="N93" s="429"/>
      <c r="O93" s="429"/>
      <c r="P93" s="429"/>
      <c r="Q93" s="429"/>
      <c r="R93" s="429"/>
      <c r="S93" s="429"/>
      <c r="T93" s="429"/>
      <c r="U93" s="429"/>
      <c r="V93" s="429"/>
      <c r="W93" s="429"/>
      <c r="X93" s="429"/>
      <c r="Y93" s="429"/>
      <c r="Z93" s="429"/>
      <c r="AA93" s="429"/>
      <c r="AB93" s="429"/>
      <c r="AC93" s="429"/>
    </row>
    <row r="94" spans="1:31" x14ac:dyDescent="0.25">
      <c r="A94" s="18">
        <v>20</v>
      </c>
      <c r="B94" s="429" t="s">
        <v>256</v>
      </c>
      <c r="C94" s="429"/>
      <c r="D94" s="429"/>
      <c r="E94" s="429"/>
      <c r="F94" s="429"/>
      <c r="G94" s="429"/>
      <c r="H94" s="429"/>
      <c r="I94" s="429"/>
      <c r="J94" s="429"/>
      <c r="K94" s="429"/>
      <c r="L94" s="429"/>
      <c r="M94" s="429"/>
      <c r="N94" s="429"/>
      <c r="O94" s="429"/>
      <c r="P94" s="429"/>
      <c r="Q94" s="429"/>
      <c r="R94" s="429"/>
      <c r="S94" s="429"/>
      <c r="T94" s="429"/>
      <c r="U94" s="429"/>
      <c r="V94" s="429"/>
      <c r="W94" s="429"/>
      <c r="X94" s="429"/>
      <c r="Y94" s="429"/>
      <c r="Z94" s="429"/>
      <c r="AA94" s="429"/>
      <c r="AB94" s="429"/>
      <c r="AC94" s="429"/>
      <c r="AD94" s="17"/>
      <c r="AE94" s="17"/>
    </row>
    <row r="95" spans="1:31" x14ac:dyDescent="0.25">
      <c r="A95" s="16">
        <v>21</v>
      </c>
      <c r="B95" s="429" t="s">
        <v>257</v>
      </c>
      <c r="C95" s="429"/>
      <c r="D95" s="429"/>
      <c r="E95" s="429"/>
      <c r="F95" s="429"/>
      <c r="G95" s="429"/>
      <c r="H95" s="429"/>
      <c r="I95" s="429"/>
      <c r="J95" s="429"/>
      <c r="K95" s="429"/>
      <c r="L95" s="429"/>
      <c r="M95" s="429"/>
      <c r="N95" s="429"/>
      <c r="O95" s="429"/>
      <c r="P95" s="429"/>
      <c r="Q95" s="429"/>
      <c r="R95" s="429"/>
      <c r="S95" s="429"/>
      <c r="T95" s="429"/>
      <c r="U95" s="429"/>
      <c r="V95" s="429"/>
      <c r="W95" s="429"/>
      <c r="X95" s="429"/>
      <c r="Y95" s="429"/>
      <c r="Z95" s="429"/>
      <c r="AA95" s="429"/>
      <c r="AB95" s="429"/>
      <c r="AC95" s="429"/>
    </row>
    <row r="96" spans="1:31" x14ac:dyDescent="0.25">
      <c r="A96" s="16">
        <v>22</v>
      </c>
      <c r="B96" s="429" t="s">
        <v>258</v>
      </c>
      <c r="C96" s="429"/>
      <c r="D96" s="429"/>
      <c r="E96" s="429"/>
      <c r="F96" s="429"/>
      <c r="G96" s="429"/>
      <c r="H96" s="429"/>
      <c r="I96" s="429"/>
      <c r="J96" s="429"/>
      <c r="K96" s="429"/>
      <c r="L96" s="429"/>
      <c r="M96" s="429"/>
      <c r="N96" s="429"/>
      <c r="O96" s="429"/>
      <c r="P96" s="429"/>
      <c r="Q96" s="429"/>
      <c r="R96" s="429"/>
      <c r="S96" s="429"/>
      <c r="T96" s="429"/>
      <c r="U96" s="429"/>
      <c r="V96" s="429"/>
      <c r="W96" s="429"/>
      <c r="X96" s="429"/>
      <c r="Y96" s="429"/>
      <c r="Z96" s="429"/>
      <c r="AA96" s="429"/>
      <c r="AB96" s="429"/>
      <c r="AC96" s="429"/>
    </row>
    <row r="97" spans="1:29" x14ac:dyDescent="0.25">
      <c r="A97" s="16">
        <v>23</v>
      </c>
      <c r="B97" s="429" t="s">
        <v>259</v>
      </c>
      <c r="C97" s="429"/>
      <c r="D97" s="429"/>
      <c r="E97" s="429"/>
      <c r="F97" s="429"/>
      <c r="G97" s="429"/>
      <c r="H97" s="429"/>
      <c r="I97" s="429"/>
      <c r="J97" s="429"/>
      <c r="K97" s="429"/>
      <c r="L97" s="429"/>
      <c r="M97" s="429"/>
      <c r="N97" s="429"/>
      <c r="O97" s="429"/>
      <c r="P97" s="429"/>
      <c r="Q97" s="429"/>
      <c r="R97" s="429"/>
      <c r="S97" s="429"/>
      <c r="T97" s="429"/>
      <c r="U97" s="429"/>
      <c r="V97" s="429"/>
      <c r="W97" s="429"/>
      <c r="X97" s="429"/>
      <c r="Y97" s="429"/>
      <c r="Z97" s="429"/>
      <c r="AA97" s="429"/>
      <c r="AB97" s="429"/>
      <c r="AC97" s="429"/>
    </row>
    <row r="98" spans="1:29" x14ac:dyDescent="0.25">
      <c r="A98" s="16">
        <v>24</v>
      </c>
      <c r="B98" s="429" t="s">
        <v>260</v>
      </c>
      <c r="C98" s="429"/>
      <c r="D98" s="429"/>
      <c r="E98" s="429"/>
      <c r="F98" s="429"/>
      <c r="G98" s="429"/>
      <c r="H98" s="429"/>
      <c r="I98" s="429"/>
      <c r="J98" s="429"/>
      <c r="K98" s="429"/>
      <c r="L98" s="429"/>
      <c r="M98" s="429"/>
      <c r="N98" s="429"/>
      <c r="O98" s="429"/>
      <c r="P98" s="429"/>
      <c r="Q98" s="429"/>
      <c r="R98" s="429"/>
      <c r="S98" s="429"/>
      <c r="T98" s="429"/>
      <c r="U98" s="429"/>
      <c r="V98" s="429"/>
      <c r="W98" s="429"/>
      <c r="X98" s="429"/>
      <c r="Y98" s="429"/>
      <c r="Z98" s="429"/>
      <c r="AA98" s="429"/>
      <c r="AB98" s="429"/>
      <c r="AC98" s="429"/>
    </row>
    <row r="99" spans="1:29" x14ac:dyDescent="0.25">
      <c r="A99" s="16">
        <v>25</v>
      </c>
      <c r="B99" s="429" t="s">
        <v>261</v>
      </c>
      <c r="C99" s="429"/>
      <c r="D99" s="429"/>
      <c r="E99" s="429"/>
      <c r="F99" s="429"/>
      <c r="G99" s="429"/>
      <c r="H99" s="429"/>
      <c r="I99" s="429"/>
      <c r="J99" s="429"/>
      <c r="K99" s="429"/>
      <c r="L99" s="429"/>
      <c r="M99" s="429"/>
      <c r="N99" s="429"/>
      <c r="O99" s="429"/>
      <c r="P99" s="429"/>
      <c r="Q99" s="429"/>
      <c r="R99" s="429"/>
      <c r="S99" s="429"/>
      <c r="T99" s="429"/>
      <c r="U99" s="429"/>
      <c r="V99" s="429"/>
      <c r="W99" s="429"/>
      <c r="X99" s="429"/>
      <c r="Y99" s="429"/>
      <c r="Z99" s="429"/>
      <c r="AA99" s="429"/>
      <c r="AB99" s="429"/>
      <c r="AC99" s="429"/>
    </row>
    <row r="100" spans="1:29" x14ac:dyDescent="0.25">
      <c r="A100" s="16">
        <v>26</v>
      </c>
      <c r="B100" s="429" t="s">
        <v>262</v>
      </c>
      <c r="C100" s="429"/>
      <c r="D100" s="429"/>
      <c r="E100" s="429"/>
      <c r="F100" s="429"/>
      <c r="G100" s="429"/>
      <c r="H100" s="429"/>
      <c r="I100" s="429"/>
      <c r="J100" s="429"/>
      <c r="K100" s="429"/>
      <c r="L100" s="429"/>
      <c r="M100" s="429"/>
      <c r="N100" s="429"/>
      <c r="O100" s="429"/>
      <c r="P100" s="429"/>
      <c r="Q100" s="429"/>
      <c r="R100" s="429"/>
      <c r="S100" s="429"/>
      <c r="T100" s="429"/>
      <c r="U100" s="429"/>
      <c r="V100" s="429"/>
      <c r="W100" s="429"/>
      <c r="X100" s="429"/>
      <c r="Y100" s="429"/>
      <c r="Z100" s="429"/>
      <c r="AA100" s="429"/>
      <c r="AB100" s="429"/>
      <c r="AC100" s="429"/>
    </row>
    <row r="101" spans="1:29" x14ac:dyDescent="0.25"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</sheetData>
  <mergeCells count="56"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X5:Y5"/>
    <mergeCell ref="L4:Q4"/>
    <mergeCell ref="B77:AC77"/>
    <mergeCell ref="B78:AC78"/>
    <mergeCell ref="B79:AC79"/>
    <mergeCell ref="B80:AC80"/>
    <mergeCell ref="L5:M5"/>
    <mergeCell ref="N5:O5"/>
    <mergeCell ref="P5:Q5"/>
    <mergeCell ref="R5:S5"/>
    <mergeCell ref="T5:U5"/>
    <mergeCell ref="V5:W5"/>
    <mergeCell ref="Z5:AA5"/>
    <mergeCell ref="AB5:AC5"/>
    <mergeCell ref="G4:G6"/>
    <mergeCell ref="H4:H6"/>
    <mergeCell ref="I4:I6"/>
    <mergeCell ref="J4:J6"/>
    <mergeCell ref="E73:AC73"/>
    <mergeCell ref="B74:AC74"/>
    <mergeCell ref="B75:AC75"/>
    <mergeCell ref="K4:K6"/>
    <mergeCell ref="R4:S4"/>
    <mergeCell ref="T4:Y4"/>
    <mergeCell ref="Z4:AC4"/>
    <mergeCell ref="B76:AC76"/>
    <mergeCell ref="B100:AC100"/>
    <mergeCell ref="B89:AC89"/>
    <mergeCell ref="B90:AC90"/>
    <mergeCell ref="B91:AC91"/>
    <mergeCell ref="B92:AC92"/>
    <mergeCell ref="B93:AC93"/>
    <mergeCell ref="B94:AC94"/>
    <mergeCell ref="B95:AC95"/>
    <mergeCell ref="B81:AC81"/>
    <mergeCell ref="B82:AC82"/>
    <mergeCell ref="B83:AC83"/>
    <mergeCell ref="B84:AC84"/>
    <mergeCell ref="B85:AC85"/>
    <mergeCell ref="B86:AC86"/>
    <mergeCell ref="B88:AC88"/>
    <mergeCell ref="B96:AC96"/>
    <mergeCell ref="B97:AC97"/>
    <mergeCell ref="B98:AC98"/>
    <mergeCell ref="B99:AC99"/>
    <mergeCell ref="B87:AC87"/>
  </mergeCells>
  <pageMargins left="7.874015748031496E-2" right="3.937007874015748E-2" top="0.09" bottom="0" header="0.02" footer="0"/>
  <pageSetup scale="4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8BE7-0C23-456B-A8CE-2486B8AD3063}">
  <dimension ref="A2:AF102"/>
  <sheetViews>
    <sheetView topLeftCell="A45" zoomScaleNormal="100" workbookViewId="0">
      <selection activeCell="AE23" sqref="AE23"/>
    </sheetView>
  </sheetViews>
  <sheetFormatPr defaultColWidth="9.1796875" defaultRowHeight="12.5" x14ac:dyDescent="0.25"/>
  <cols>
    <col min="1" max="1" width="3.1796875" style="40" customWidth="1"/>
    <col min="2" max="2" width="4.453125" style="38" customWidth="1"/>
    <col min="3" max="3" width="44.453125" style="38" customWidth="1"/>
    <col min="4" max="4" width="7.453125" style="39" customWidth="1"/>
    <col min="5" max="5" width="7.81640625" style="39" bestFit="1" customWidth="1"/>
    <col min="6" max="6" width="8.1796875" style="38" bestFit="1" customWidth="1"/>
    <col min="7" max="7" width="11.81640625" style="38" bestFit="1" customWidth="1"/>
    <col min="8" max="8" width="8.1796875" style="38" customWidth="1"/>
    <col min="9" max="9" width="10.1796875" style="38" customWidth="1"/>
    <col min="10" max="10" width="9.1796875" style="38" customWidth="1"/>
    <col min="11" max="11" width="11.81640625" style="38" bestFit="1" customWidth="1"/>
    <col min="12" max="13" width="10.1796875" style="38" customWidth="1"/>
    <col min="14" max="14" width="10.453125" style="38" customWidth="1"/>
    <col min="15" max="15" width="10.1796875" style="38" customWidth="1"/>
    <col min="16" max="16" width="8.453125" style="38" customWidth="1"/>
    <col min="17" max="17" width="7.81640625" style="38" customWidth="1"/>
    <col min="18" max="18" width="8.453125" style="38" customWidth="1"/>
    <col min="19" max="19" width="8.81640625" style="38" customWidth="1"/>
    <col min="20" max="20" width="10.453125" style="38" customWidth="1"/>
    <col min="21" max="21" width="10.1796875" style="38" customWidth="1"/>
    <col min="22" max="23" width="10.453125" style="38" customWidth="1"/>
    <col min="24" max="25" width="8.1796875" style="38" customWidth="1"/>
    <col min="26" max="26" width="11" style="38" customWidth="1"/>
    <col min="27" max="27" width="11.1796875" style="38" bestFit="1" customWidth="1"/>
    <col min="28" max="28" width="8.81640625" style="38" customWidth="1"/>
    <col min="29" max="29" width="7.81640625" style="38" customWidth="1"/>
    <col min="30" max="30" width="12.1796875" style="38" customWidth="1"/>
    <col min="31" max="31" width="12" style="38" customWidth="1"/>
    <col min="32" max="16384" width="9.1796875" style="38"/>
  </cols>
  <sheetData>
    <row r="2" spans="1:32" ht="13" x14ac:dyDescent="0.25">
      <c r="B2" s="406" t="s">
        <v>263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406"/>
      <c r="AA2" s="406"/>
      <c r="AB2" s="406"/>
      <c r="AC2" s="406"/>
    </row>
    <row r="3" spans="1:32" ht="13" x14ac:dyDescent="0.25">
      <c r="B3" s="401" t="s">
        <v>220</v>
      </c>
      <c r="C3" s="406" t="s">
        <v>145</v>
      </c>
      <c r="D3" s="397" t="s">
        <v>221</v>
      </c>
      <c r="E3" s="397"/>
      <c r="F3" s="397"/>
      <c r="G3" s="397"/>
      <c r="H3" s="397"/>
      <c r="I3" s="397"/>
      <c r="J3" s="397"/>
      <c r="K3" s="397"/>
      <c r="L3" s="406" t="s">
        <v>222</v>
      </c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</row>
    <row r="4" spans="1:32" ht="13" x14ac:dyDescent="0.25">
      <c r="B4" s="401"/>
      <c r="C4" s="406"/>
      <c r="D4" s="401" t="s">
        <v>223</v>
      </c>
      <c r="E4" s="401"/>
      <c r="F4" s="401"/>
      <c r="G4" s="401"/>
      <c r="H4" s="401"/>
      <c r="I4" s="401"/>
      <c r="J4" s="401"/>
      <c r="K4" s="401"/>
      <c r="L4" s="406" t="s">
        <v>224</v>
      </c>
      <c r="M4" s="406"/>
      <c r="N4" s="406"/>
      <c r="O4" s="406"/>
      <c r="P4" s="406"/>
      <c r="Q4" s="406"/>
      <c r="R4" s="406"/>
      <c r="S4" s="406"/>
      <c r="T4" s="406" t="s">
        <v>225</v>
      </c>
      <c r="U4" s="406"/>
      <c r="V4" s="406"/>
      <c r="W4" s="406"/>
      <c r="X4" s="406"/>
      <c r="Y4" s="406"/>
      <c r="Z4" s="406"/>
      <c r="AA4" s="406"/>
      <c r="AB4" s="406"/>
      <c r="AC4" s="406"/>
    </row>
    <row r="5" spans="1:32" ht="13" x14ac:dyDescent="0.25">
      <c r="B5" s="401"/>
      <c r="C5" s="406"/>
      <c r="D5" s="401" t="s">
        <v>157</v>
      </c>
      <c r="E5" s="401"/>
      <c r="F5" s="401" t="s">
        <v>175</v>
      </c>
      <c r="G5" s="401" t="s">
        <v>176</v>
      </c>
      <c r="H5" s="401" t="s">
        <v>226</v>
      </c>
      <c r="I5" s="401" t="s">
        <v>227</v>
      </c>
      <c r="J5" s="401" t="s">
        <v>147</v>
      </c>
      <c r="K5" s="401" t="s">
        <v>148</v>
      </c>
      <c r="L5" s="406" t="s">
        <v>228</v>
      </c>
      <c r="M5" s="406"/>
      <c r="N5" s="406"/>
      <c r="O5" s="406"/>
      <c r="P5" s="406"/>
      <c r="Q5" s="406"/>
      <c r="R5" s="406" t="s">
        <v>229</v>
      </c>
      <c r="S5" s="406"/>
      <c r="T5" s="406" t="s">
        <v>228</v>
      </c>
      <c r="U5" s="406"/>
      <c r="V5" s="406"/>
      <c r="W5" s="406"/>
      <c r="X5" s="406"/>
      <c r="Y5" s="406"/>
      <c r="Z5" s="406" t="s">
        <v>229</v>
      </c>
      <c r="AA5" s="406"/>
      <c r="AB5" s="406"/>
      <c r="AC5" s="406"/>
    </row>
    <row r="6" spans="1:32" ht="13" x14ac:dyDescent="0.25">
      <c r="B6" s="401"/>
      <c r="C6" s="406"/>
      <c r="D6" s="401"/>
      <c r="E6" s="401"/>
      <c r="F6" s="401"/>
      <c r="G6" s="401"/>
      <c r="H6" s="401"/>
      <c r="I6" s="401"/>
      <c r="J6" s="401"/>
      <c r="K6" s="401"/>
      <c r="L6" s="401" t="s">
        <v>230</v>
      </c>
      <c r="M6" s="401"/>
      <c r="N6" s="401" t="s">
        <v>231</v>
      </c>
      <c r="O6" s="401"/>
      <c r="P6" s="406" t="s">
        <v>141</v>
      </c>
      <c r="Q6" s="406"/>
      <c r="R6" s="406" t="s">
        <v>232</v>
      </c>
      <c r="S6" s="406"/>
      <c r="T6" s="401" t="s">
        <v>230</v>
      </c>
      <c r="U6" s="401"/>
      <c r="V6" s="401" t="s">
        <v>231</v>
      </c>
      <c r="W6" s="401"/>
      <c r="X6" s="406" t="s">
        <v>141</v>
      </c>
      <c r="Y6" s="406"/>
      <c r="Z6" s="401" t="s">
        <v>157</v>
      </c>
      <c r="AA6" s="401"/>
      <c r="AB6" s="401" t="s">
        <v>175</v>
      </c>
      <c r="AC6" s="401"/>
    </row>
    <row r="7" spans="1:32" s="73" customFormat="1" ht="39.75" customHeight="1" x14ac:dyDescent="0.35">
      <c r="A7" s="75"/>
      <c r="B7" s="401"/>
      <c r="C7" s="406"/>
      <c r="D7" s="74" t="s">
        <v>149</v>
      </c>
      <c r="E7" s="74" t="s">
        <v>150</v>
      </c>
      <c r="F7" s="401"/>
      <c r="G7" s="401"/>
      <c r="H7" s="401"/>
      <c r="I7" s="401"/>
      <c r="J7" s="401"/>
      <c r="K7" s="401"/>
      <c r="L7" s="36" t="s">
        <v>233</v>
      </c>
      <c r="M7" s="36" t="s">
        <v>234</v>
      </c>
      <c r="N7" s="36" t="s">
        <v>233</v>
      </c>
      <c r="O7" s="36" t="s">
        <v>234</v>
      </c>
      <c r="P7" s="36" t="s">
        <v>233</v>
      </c>
      <c r="Q7" s="36" t="s">
        <v>234</v>
      </c>
      <c r="R7" s="36" t="s">
        <v>233</v>
      </c>
      <c r="S7" s="36" t="s">
        <v>234</v>
      </c>
      <c r="T7" s="36" t="s">
        <v>233</v>
      </c>
      <c r="U7" s="36" t="s">
        <v>234</v>
      </c>
      <c r="V7" s="36" t="s">
        <v>233</v>
      </c>
      <c r="W7" s="36" t="s">
        <v>234</v>
      </c>
      <c r="X7" s="36" t="s">
        <v>233</v>
      </c>
      <c r="Y7" s="36" t="s">
        <v>234</v>
      </c>
      <c r="Z7" s="36" t="s">
        <v>233</v>
      </c>
      <c r="AA7" s="36" t="s">
        <v>234</v>
      </c>
      <c r="AB7" s="36" t="s">
        <v>233</v>
      </c>
      <c r="AC7" s="36" t="s">
        <v>234</v>
      </c>
    </row>
    <row r="8" spans="1:32" ht="13" x14ac:dyDescent="0.25">
      <c r="B8" s="72"/>
      <c r="C8" s="72"/>
      <c r="D8" s="71">
        <v>1</v>
      </c>
      <c r="E8" s="71">
        <v>2</v>
      </c>
      <c r="F8" s="70">
        <v>3</v>
      </c>
      <c r="G8" s="70">
        <v>4</v>
      </c>
      <c r="H8" s="70">
        <v>5</v>
      </c>
      <c r="I8" s="70">
        <v>6</v>
      </c>
      <c r="J8" s="70">
        <v>7</v>
      </c>
      <c r="K8" s="70">
        <v>8</v>
      </c>
      <c r="L8" s="70">
        <v>9</v>
      </c>
      <c r="M8" s="70">
        <v>10</v>
      </c>
      <c r="N8" s="70">
        <v>11</v>
      </c>
      <c r="O8" s="70">
        <v>12</v>
      </c>
      <c r="P8" s="70">
        <v>13</v>
      </c>
      <c r="Q8" s="70">
        <v>14</v>
      </c>
      <c r="R8" s="70">
        <v>15</v>
      </c>
      <c r="S8" s="70">
        <v>16</v>
      </c>
      <c r="T8" s="70">
        <v>17</v>
      </c>
      <c r="U8" s="70">
        <v>18</v>
      </c>
      <c r="V8" s="70">
        <v>19</v>
      </c>
      <c r="W8" s="70">
        <v>20</v>
      </c>
      <c r="X8" s="70">
        <v>21</v>
      </c>
      <c r="Y8" s="70">
        <v>22</v>
      </c>
      <c r="Z8" s="70">
        <v>23</v>
      </c>
      <c r="AA8" s="70">
        <v>24</v>
      </c>
      <c r="AB8" s="70">
        <v>25</v>
      </c>
      <c r="AC8" s="70">
        <v>26</v>
      </c>
    </row>
    <row r="9" spans="1:32" ht="13" x14ac:dyDescent="0.25">
      <c r="B9" s="430" t="s">
        <v>8</v>
      </c>
      <c r="C9" s="430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ht="13" x14ac:dyDescent="0.25">
      <c r="B10" s="430" t="s">
        <v>158</v>
      </c>
      <c r="C10" s="430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38">
        <f>Z10+AB10</f>
        <v>0</v>
      </c>
    </row>
    <row r="11" spans="1:32" x14ac:dyDescent="0.25">
      <c r="B11" s="29">
        <v>1</v>
      </c>
      <c r="C11" s="1" t="s">
        <v>16</v>
      </c>
      <c r="D11" s="33">
        <v>8751</v>
      </c>
      <c r="E11" s="57">
        <v>2717</v>
      </c>
      <c r="F11" s="56">
        <v>26886</v>
      </c>
      <c r="G11" s="56">
        <v>36110</v>
      </c>
      <c r="H11" s="56">
        <v>12344</v>
      </c>
      <c r="I11" s="56">
        <v>675034</v>
      </c>
      <c r="J11" s="56">
        <v>1194104</v>
      </c>
      <c r="K11" s="56">
        <v>75272375</v>
      </c>
      <c r="L11" s="56">
        <v>1333849</v>
      </c>
      <c r="M11" s="56">
        <v>4264276.8229999999</v>
      </c>
      <c r="N11" s="56">
        <v>1222023</v>
      </c>
      <c r="O11" s="56">
        <v>5024384.1500000004</v>
      </c>
      <c r="P11" s="56">
        <v>0</v>
      </c>
      <c r="Q11" s="56">
        <v>0</v>
      </c>
      <c r="R11" s="56">
        <v>24514</v>
      </c>
      <c r="S11" s="56">
        <v>110103.249</v>
      </c>
      <c r="T11" s="56">
        <v>8437789</v>
      </c>
      <c r="U11" s="56">
        <v>16176289.366</v>
      </c>
      <c r="V11" s="56">
        <v>4282058</v>
      </c>
      <c r="W11" s="56">
        <v>6772971.8229999999</v>
      </c>
      <c r="X11" s="56">
        <v>6</v>
      </c>
      <c r="Y11" s="56">
        <v>16.501000000000001</v>
      </c>
      <c r="Z11" s="56">
        <v>28260178</v>
      </c>
      <c r="AA11" s="56">
        <v>136583411.21700001</v>
      </c>
      <c r="AB11" s="56">
        <v>1633</v>
      </c>
      <c r="AC11" s="56">
        <v>1486.5419999999999</v>
      </c>
      <c r="AE11" s="38">
        <f t="shared" ref="AE11:AE72" si="0">Z11+AB11</f>
        <v>28261811</v>
      </c>
      <c r="AF11" s="10"/>
    </row>
    <row r="12" spans="1:32" x14ac:dyDescent="0.25">
      <c r="B12" s="29">
        <v>2</v>
      </c>
      <c r="C12" s="1" t="s">
        <v>35</v>
      </c>
      <c r="D12" s="33">
        <v>5238</v>
      </c>
      <c r="E12" s="57">
        <v>2788</v>
      </c>
      <c r="F12" s="56">
        <v>45968</v>
      </c>
      <c r="G12" s="56">
        <v>11047</v>
      </c>
      <c r="H12" s="56">
        <v>104</v>
      </c>
      <c r="I12" s="56">
        <v>365669</v>
      </c>
      <c r="J12" s="56">
        <v>165625</v>
      </c>
      <c r="K12" s="56">
        <v>44965718</v>
      </c>
      <c r="L12" s="56">
        <v>151623</v>
      </c>
      <c r="M12" s="56">
        <v>513667.95925000001</v>
      </c>
      <c r="N12" s="56">
        <v>117028</v>
      </c>
      <c r="O12" s="56">
        <v>304402.53501999995</v>
      </c>
      <c r="P12" s="56">
        <v>0</v>
      </c>
      <c r="Q12" s="56">
        <v>0</v>
      </c>
      <c r="R12" s="56">
        <v>9542</v>
      </c>
      <c r="S12" s="56">
        <v>54602.079270000002</v>
      </c>
      <c r="T12" s="56">
        <v>5057053</v>
      </c>
      <c r="U12" s="56">
        <v>9142147.8623999991</v>
      </c>
      <c r="V12" s="56">
        <v>3035215</v>
      </c>
      <c r="W12" s="56">
        <v>3588190.41823</v>
      </c>
      <c r="X12" s="56">
        <v>0</v>
      </c>
      <c r="Y12" s="56">
        <v>0</v>
      </c>
      <c r="Z12" s="56">
        <v>18232108</v>
      </c>
      <c r="AA12" s="56">
        <v>73163840.684850007</v>
      </c>
      <c r="AB12" s="56">
        <v>16826</v>
      </c>
      <c r="AC12" s="56">
        <v>16516.636999999999</v>
      </c>
      <c r="AE12" s="38">
        <f t="shared" si="0"/>
        <v>18248934</v>
      </c>
    </row>
    <row r="13" spans="1:32" x14ac:dyDescent="0.25">
      <c r="B13" s="29">
        <v>3</v>
      </c>
      <c r="C13" s="69" t="s">
        <v>40</v>
      </c>
      <c r="D13" s="68">
        <v>1708</v>
      </c>
      <c r="E13" s="57">
        <v>437</v>
      </c>
      <c r="F13" s="56">
        <v>2711</v>
      </c>
      <c r="G13" s="56">
        <v>0</v>
      </c>
      <c r="H13" s="56">
        <v>355014</v>
      </c>
      <c r="I13" s="56">
        <v>436252</v>
      </c>
      <c r="J13" s="56">
        <v>77592</v>
      </c>
      <c r="K13" s="56">
        <v>12382388</v>
      </c>
      <c r="L13" s="56">
        <v>93486</v>
      </c>
      <c r="M13" s="56">
        <v>381074.49200000003</v>
      </c>
      <c r="N13" s="56">
        <v>0</v>
      </c>
      <c r="O13" s="56">
        <v>0</v>
      </c>
      <c r="P13" s="56">
        <v>0</v>
      </c>
      <c r="Q13" s="56">
        <v>0</v>
      </c>
      <c r="R13" s="56">
        <v>1025</v>
      </c>
      <c r="S13" s="56">
        <v>4914.01</v>
      </c>
      <c r="T13" s="56">
        <v>3109508</v>
      </c>
      <c r="U13" s="56">
        <v>4596897.0719999997</v>
      </c>
      <c r="V13" s="56">
        <v>1129497</v>
      </c>
      <c r="W13" s="56">
        <v>1383566.075</v>
      </c>
      <c r="X13" s="56">
        <v>10068</v>
      </c>
      <c r="Y13" s="56">
        <v>117930.05059999999</v>
      </c>
      <c r="Z13" s="56">
        <v>7356797</v>
      </c>
      <c r="AA13" s="56">
        <v>31973557.142000001</v>
      </c>
      <c r="AB13" s="56">
        <v>0</v>
      </c>
      <c r="AC13" s="56">
        <v>0</v>
      </c>
      <c r="AE13" s="38">
        <f t="shared" si="0"/>
        <v>7356797</v>
      </c>
    </row>
    <row r="14" spans="1:32" x14ac:dyDescent="0.25">
      <c r="B14" s="29">
        <v>4</v>
      </c>
      <c r="C14" s="1" t="s">
        <v>23</v>
      </c>
      <c r="D14" s="33">
        <v>8074</v>
      </c>
      <c r="E14" s="57">
        <v>4132</v>
      </c>
      <c r="F14" s="56">
        <v>50234</v>
      </c>
      <c r="G14" s="56">
        <v>8906</v>
      </c>
      <c r="H14" s="56">
        <v>67</v>
      </c>
      <c r="I14" s="56">
        <v>1255497</v>
      </c>
      <c r="J14" s="56">
        <v>917871</v>
      </c>
      <c r="K14" s="56">
        <v>47155319</v>
      </c>
      <c r="L14" s="56">
        <v>633273</v>
      </c>
      <c r="M14" s="56">
        <v>1659289.2014700002</v>
      </c>
      <c r="N14" s="56">
        <v>287619</v>
      </c>
      <c r="O14" s="56">
        <v>902958.62263999996</v>
      </c>
      <c r="P14" s="56">
        <v>0</v>
      </c>
      <c r="Q14" s="56">
        <v>0</v>
      </c>
      <c r="R14" s="56">
        <v>52349</v>
      </c>
      <c r="S14" s="56">
        <v>258618.24368000001</v>
      </c>
      <c r="T14" s="56">
        <v>10155094</v>
      </c>
      <c r="U14" s="56">
        <v>20059942.393830001</v>
      </c>
      <c r="V14" s="56">
        <v>4636386</v>
      </c>
      <c r="W14" s="56">
        <v>7301707.3827200001</v>
      </c>
      <c r="X14" s="56">
        <v>4765</v>
      </c>
      <c r="Y14" s="56">
        <v>78285.126999999993</v>
      </c>
      <c r="Z14" s="56">
        <v>31552649</v>
      </c>
      <c r="AA14" s="56">
        <v>146298937.16271001</v>
      </c>
      <c r="AB14" s="56">
        <v>2576</v>
      </c>
      <c r="AC14" s="56">
        <v>2227.3560699999998</v>
      </c>
      <c r="AE14" s="38">
        <f t="shared" si="0"/>
        <v>31555225</v>
      </c>
    </row>
    <row r="15" spans="1:32" x14ac:dyDescent="0.25">
      <c r="B15" s="29">
        <v>5</v>
      </c>
      <c r="C15" s="1" t="s">
        <v>49</v>
      </c>
      <c r="D15" s="33">
        <v>2389</v>
      </c>
      <c r="E15" s="57">
        <v>587</v>
      </c>
      <c r="F15" s="56">
        <v>3946</v>
      </c>
      <c r="G15" s="56">
        <v>8137</v>
      </c>
      <c r="H15" s="56">
        <v>7647</v>
      </c>
      <c r="I15" s="56">
        <v>179790</v>
      </c>
      <c r="J15" s="56">
        <v>0</v>
      </c>
      <c r="K15" s="56">
        <v>30407359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2794644</v>
      </c>
      <c r="U15" s="56">
        <v>5920474.1270000003</v>
      </c>
      <c r="V15" s="56">
        <v>721543</v>
      </c>
      <c r="W15" s="56">
        <v>1181989.449</v>
      </c>
      <c r="X15" s="56">
        <v>0</v>
      </c>
      <c r="Y15" s="56">
        <v>0</v>
      </c>
      <c r="Z15" s="56">
        <v>9262441</v>
      </c>
      <c r="AA15" s="56">
        <v>42612111.119999997</v>
      </c>
      <c r="AB15" s="56">
        <v>9384</v>
      </c>
      <c r="AC15" s="56">
        <v>9501.8590000000004</v>
      </c>
      <c r="AE15" s="38">
        <f t="shared" si="0"/>
        <v>9271825</v>
      </c>
    </row>
    <row r="16" spans="1:32" x14ac:dyDescent="0.25">
      <c r="B16" s="29">
        <v>6</v>
      </c>
      <c r="C16" s="1" t="s">
        <v>31</v>
      </c>
      <c r="D16" s="33">
        <v>4243</v>
      </c>
      <c r="E16" s="57">
        <v>596</v>
      </c>
      <c r="F16" s="56">
        <v>14905</v>
      </c>
      <c r="G16" s="56">
        <v>9657</v>
      </c>
      <c r="H16" s="56">
        <v>0</v>
      </c>
      <c r="I16" s="56">
        <v>362545</v>
      </c>
      <c r="J16" s="56">
        <v>154353</v>
      </c>
      <c r="K16" s="56">
        <v>27095159</v>
      </c>
      <c r="L16" s="56">
        <v>130521</v>
      </c>
      <c r="M16" s="56">
        <v>390560.14799999999</v>
      </c>
      <c r="N16" s="56">
        <v>70857</v>
      </c>
      <c r="O16" s="56">
        <v>217746.45499999999</v>
      </c>
      <c r="P16" s="56">
        <v>0</v>
      </c>
      <c r="Q16" s="56">
        <v>0</v>
      </c>
      <c r="R16" s="56">
        <v>2882</v>
      </c>
      <c r="S16" s="56">
        <v>18423.064999999999</v>
      </c>
      <c r="T16" s="56">
        <v>6090631</v>
      </c>
      <c r="U16" s="56">
        <v>11066117.833000001</v>
      </c>
      <c r="V16" s="56">
        <v>2917766</v>
      </c>
      <c r="W16" s="56">
        <v>3853086.6129999999</v>
      </c>
      <c r="X16" s="56">
        <v>5916</v>
      </c>
      <c r="Y16" s="56">
        <v>90230.430250000005</v>
      </c>
      <c r="Z16" s="56">
        <v>20657436</v>
      </c>
      <c r="AA16" s="56">
        <v>97670637.828999996</v>
      </c>
      <c r="AB16" s="56">
        <v>34105</v>
      </c>
      <c r="AC16" s="56">
        <v>33520.057719999997</v>
      </c>
      <c r="AE16" s="38">
        <f t="shared" si="0"/>
        <v>20691541</v>
      </c>
    </row>
    <row r="17" spans="2:31" x14ac:dyDescent="0.25">
      <c r="B17" s="29">
        <v>7</v>
      </c>
      <c r="C17" s="1" t="s">
        <v>37</v>
      </c>
      <c r="D17" s="33">
        <v>2732</v>
      </c>
      <c r="E17" s="57">
        <v>624</v>
      </c>
      <c r="F17" s="56">
        <v>0</v>
      </c>
      <c r="G17" s="56">
        <v>0</v>
      </c>
      <c r="H17" s="56">
        <v>0</v>
      </c>
      <c r="I17" s="56">
        <v>85158</v>
      </c>
      <c r="J17" s="56">
        <v>74442</v>
      </c>
      <c r="K17" s="56">
        <v>14617281</v>
      </c>
      <c r="L17" s="56">
        <v>60881</v>
      </c>
      <c r="M17" s="56">
        <v>147019.90299999999</v>
      </c>
      <c r="N17" s="56">
        <v>26039</v>
      </c>
      <c r="O17" s="56">
        <v>58287.891000000003</v>
      </c>
      <c r="P17" s="56">
        <v>0</v>
      </c>
      <c r="Q17" s="56">
        <v>0</v>
      </c>
      <c r="R17" s="56">
        <v>756</v>
      </c>
      <c r="S17" s="56">
        <v>3552.7</v>
      </c>
      <c r="T17" s="56">
        <v>3752265</v>
      </c>
      <c r="U17" s="56">
        <v>6664726.2790000001</v>
      </c>
      <c r="V17" s="56">
        <v>1294963</v>
      </c>
      <c r="W17" s="56">
        <v>1862035.11</v>
      </c>
      <c r="X17" s="56">
        <v>0</v>
      </c>
      <c r="Y17" s="56">
        <v>0</v>
      </c>
      <c r="Z17" s="56">
        <v>14720895</v>
      </c>
      <c r="AA17" s="56">
        <v>64039460.910999998</v>
      </c>
      <c r="AB17" s="56">
        <v>0</v>
      </c>
      <c r="AC17" s="56">
        <v>0</v>
      </c>
      <c r="AE17" s="38">
        <f t="shared" si="0"/>
        <v>14720895</v>
      </c>
    </row>
    <row r="18" spans="2:31" x14ac:dyDescent="0.25">
      <c r="B18" s="29">
        <v>8</v>
      </c>
      <c r="C18" s="1" t="s">
        <v>50</v>
      </c>
      <c r="D18" s="33">
        <v>746</v>
      </c>
      <c r="E18" s="57">
        <v>23</v>
      </c>
      <c r="F18" s="56">
        <v>1073</v>
      </c>
      <c r="G18" s="56">
        <v>357</v>
      </c>
      <c r="H18" s="56">
        <v>1142</v>
      </c>
      <c r="I18" s="56">
        <v>12231</v>
      </c>
      <c r="J18" s="56">
        <v>0</v>
      </c>
      <c r="K18" s="56">
        <v>3583157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587980</v>
      </c>
      <c r="U18" s="56">
        <v>1244782.06492</v>
      </c>
      <c r="V18" s="56">
        <v>370928</v>
      </c>
      <c r="W18" s="56">
        <v>720664.11732000008</v>
      </c>
      <c r="X18" s="56">
        <v>0</v>
      </c>
      <c r="Y18" s="56">
        <v>0</v>
      </c>
      <c r="Z18" s="56">
        <v>1563517</v>
      </c>
      <c r="AA18" s="56">
        <v>7179653.7999999998</v>
      </c>
      <c r="AB18" s="56">
        <v>0</v>
      </c>
      <c r="AC18" s="56">
        <v>0</v>
      </c>
      <c r="AE18" s="38">
        <f t="shared" si="0"/>
        <v>1563517</v>
      </c>
    </row>
    <row r="19" spans="2:31" x14ac:dyDescent="0.25">
      <c r="B19" s="29">
        <v>9</v>
      </c>
      <c r="C19" s="1" t="s">
        <v>27</v>
      </c>
      <c r="D19" s="33">
        <v>8230</v>
      </c>
      <c r="E19" s="57">
        <v>5115</v>
      </c>
      <c r="F19" s="56">
        <v>41572</v>
      </c>
      <c r="G19" s="56">
        <v>11265</v>
      </c>
      <c r="H19" s="56">
        <v>574425</v>
      </c>
      <c r="I19" s="56">
        <v>56961</v>
      </c>
      <c r="J19" s="56">
        <v>328673</v>
      </c>
      <c r="K19" s="56">
        <v>45677227</v>
      </c>
      <c r="L19" s="56">
        <v>434360</v>
      </c>
      <c r="M19" s="56">
        <v>1271482.8324800001</v>
      </c>
      <c r="N19" s="56">
        <v>174789</v>
      </c>
      <c r="O19" s="56">
        <v>529403.17556999996</v>
      </c>
      <c r="P19" s="56">
        <v>0</v>
      </c>
      <c r="Q19" s="56">
        <v>0</v>
      </c>
      <c r="R19" s="56">
        <v>2855</v>
      </c>
      <c r="S19" s="56">
        <v>9221.7426699999996</v>
      </c>
      <c r="T19" s="56">
        <v>9509827</v>
      </c>
      <c r="U19" s="56">
        <v>19275163.959540002</v>
      </c>
      <c r="V19" s="56">
        <v>5553769</v>
      </c>
      <c r="W19" s="56">
        <v>7996151.8775300002</v>
      </c>
      <c r="X19" s="56">
        <v>0</v>
      </c>
      <c r="Y19" s="56">
        <v>0</v>
      </c>
      <c r="Z19" s="56">
        <v>30962021</v>
      </c>
      <c r="AA19" s="56">
        <v>155391470.71244001</v>
      </c>
      <c r="AB19" s="56">
        <v>0</v>
      </c>
      <c r="AC19" s="56">
        <v>0</v>
      </c>
      <c r="AE19" s="38">
        <f t="shared" si="0"/>
        <v>30962021</v>
      </c>
    </row>
    <row r="20" spans="2:31" x14ac:dyDescent="0.25">
      <c r="B20" s="29">
        <v>10</v>
      </c>
      <c r="C20" s="1" t="s">
        <v>9</v>
      </c>
      <c r="D20" s="33">
        <v>26022</v>
      </c>
      <c r="E20" s="57">
        <v>39304</v>
      </c>
      <c r="F20" s="56">
        <v>888775</v>
      </c>
      <c r="G20" s="56">
        <v>50853</v>
      </c>
      <c r="H20" s="56">
        <v>479407</v>
      </c>
      <c r="I20" s="56">
        <v>1625080</v>
      </c>
      <c r="J20" s="56">
        <v>13946540</v>
      </c>
      <c r="K20" s="56">
        <v>279530049</v>
      </c>
      <c r="L20" s="56">
        <v>22354744</v>
      </c>
      <c r="M20" s="56">
        <v>66806256.677000001</v>
      </c>
      <c r="N20" s="56">
        <v>19516716</v>
      </c>
      <c r="O20" s="56">
        <v>129190602.961</v>
      </c>
      <c r="P20" s="56">
        <v>0</v>
      </c>
      <c r="Q20" s="56">
        <v>0</v>
      </c>
      <c r="R20" s="56">
        <v>88393</v>
      </c>
      <c r="S20" s="56">
        <v>323841.60399999999</v>
      </c>
      <c r="T20" s="56">
        <v>61387054</v>
      </c>
      <c r="U20" s="56">
        <v>123736452.56156</v>
      </c>
      <c r="V20" s="56">
        <v>33216767</v>
      </c>
      <c r="W20" s="56">
        <v>51869671.140440002</v>
      </c>
      <c r="X20" s="56">
        <v>2231</v>
      </c>
      <c r="Y20" s="56">
        <v>24101.66201</v>
      </c>
      <c r="Z20" s="56">
        <v>194268082</v>
      </c>
      <c r="AA20" s="56">
        <v>988277213.24089003</v>
      </c>
      <c r="AB20" s="56">
        <v>77085</v>
      </c>
      <c r="AC20" s="56">
        <v>74052.427590000007</v>
      </c>
      <c r="AE20" s="38">
        <f t="shared" si="0"/>
        <v>194345167</v>
      </c>
    </row>
    <row r="21" spans="2:31" x14ac:dyDescent="0.25">
      <c r="B21" s="29">
        <v>11</v>
      </c>
      <c r="C21" s="1" t="s">
        <v>51</v>
      </c>
      <c r="D21" s="33">
        <v>2087</v>
      </c>
      <c r="E21" s="57">
        <v>222</v>
      </c>
      <c r="F21" s="56">
        <v>10697</v>
      </c>
      <c r="G21" s="56">
        <v>3568</v>
      </c>
      <c r="H21" s="56">
        <v>1776</v>
      </c>
      <c r="I21" s="56">
        <v>371136</v>
      </c>
      <c r="J21" s="56">
        <v>0</v>
      </c>
      <c r="K21" s="56">
        <v>11370697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1872340</v>
      </c>
      <c r="U21" s="56">
        <v>3850761.4109999998</v>
      </c>
      <c r="V21" s="56">
        <v>1265799</v>
      </c>
      <c r="W21" s="56">
        <v>1784847.1229999999</v>
      </c>
      <c r="X21" s="56">
        <v>887</v>
      </c>
      <c r="Y21" s="56">
        <v>15864.047</v>
      </c>
      <c r="Z21" s="56">
        <v>6882152</v>
      </c>
      <c r="AA21" s="56">
        <v>31021588.620000001</v>
      </c>
      <c r="AB21" s="56">
        <v>1931</v>
      </c>
      <c r="AC21" s="56">
        <v>1834.6389999999999</v>
      </c>
      <c r="AE21" s="38">
        <f t="shared" si="0"/>
        <v>6884083</v>
      </c>
    </row>
    <row r="22" spans="2:31" x14ac:dyDescent="0.25">
      <c r="B22" s="29">
        <v>12</v>
      </c>
      <c r="C22" s="1" t="s">
        <v>28</v>
      </c>
      <c r="D22" s="33">
        <v>8042</v>
      </c>
      <c r="E22" s="57">
        <v>3190</v>
      </c>
      <c r="F22" s="56">
        <v>185931</v>
      </c>
      <c r="G22" s="56">
        <v>8049</v>
      </c>
      <c r="H22" s="56">
        <v>5947</v>
      </c>
      <c r="I22" s="56">
        <v>221922</v>
      </c>
      <c r="J22" s="56">
        <v>540048</v>
      </c>
      <c r="K22" s="56">
        <v>48242120</v>
      </c>
      <c r="L22" s="56">
        <v>524324</v>
      </c>
      <c r="M22" s="56">
        <v>1619552.3312000001</v>
      </c>
      <c r="N22" s="56">
        <v>302360</v>
      </c>
      <c r="O22" s="56">
        <v>1018836.9701</v>
      </c>
      <c r="P22" s="56">
        <v>0</v>
      </c>
      <c r="Q22" s="56">
        <v>0</v>
      </c>
      <c r="R22" s="56">
        <v>6272</v>
      </c>
      <c r="S22" s="56">
        <v>31387.957839999999</v>
      </c>
      <c r="T22" s="56">
        <v>10747107</v>
      </c>
      <c r="U22" s="56">
        <v>18887610.405999999</v>
      </c>
      <c r="V22" s="56">
        <v>7178161</v>
      </c>
      <c r="W22" s="56">
        <v>9930735.6779999994</v>
      </c>
      <c r="X22" s="56">
        <v>1891</v>
      </c>
      <c r="Y22" s="56">
        <v>7130.9794000000002</v>
      </c>
      <c r="Z22" s="56">
        <v>46990546</v>
      </c>
      <c r="AA22" s="56">
        <v>148153228.06239998</v>
      </c>
      <c r="AB22" s="56">
        <v>12866</v>
      </c>
      <c r="AC22" s="56">
        <v>12694.151699999999</v>
      </c>
      <c r="AE22" s="38">
        <f t="shared" si="0"/>
        <v>47003412</v>
      </c>
    </row>
    <row r="23" spans="2:31" ht="13" x14ac:dyDescent="0.25">
      <c r="B23" s="430" t="s">
        <v>6</v>
      </c>
      <c r="C23" s="430"/>
      <c r="D23" s="58"/>
      <c r="E23" s="58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38">
        <f t="shared" si="0"/>
        <v>0</v>
      </c>
    </row>
    <row r="24" spans="2:31" x14ac:dyDescent="0.25">
      <c r="B24" s="29">
        <v>13</v>
      </c>
      <c r="C24" s="1" t="s">
        <v>11</v>
      </c>
      <c r="D24" s="33">
        <v>5753</v>
      </c>
      <c r="E24" s="57">
        <v>10848</v>
      </c>
      <c r="F24" s="56">
        <v>1025313</v>
      </c>
      <c r="G24" s="56">
        <v>710</v>
      </c>
      <c r="H24" s="56">
        <v>350059</v>
      </c>
      <c r="I24" s="56">
        <v>37281037</v>
      </c>
      <c r="J24" s="56">
        <v>9261251</v>
      </c>
      <c r="K24" s="56">
        <v>27912443</v>
      </c>
      <c r="L24" s="56">
        <v>14458273</v>
      </c>
      <c r="M24" s="56">
        <v>41235128.096000001</v>
      </c>
      <c r="N24" s="56">
        <v>9932531</v>
      </c>
      <c r="O24" s="56">
        <v>50521391.545999996</v>
      </c>
      <c r="P24" s="56">
        <v>0</v>
      </c>
      <c r="Q24" s="56">
        <v>0</v>
      </c>
      <c r="R24" s="56">
        <v>49670</v>
      </c>
      <c r="S24" s="56">
        <v>204333.47700000001</v>
      </c>
      <c r="T24" s="56">
        <v>12507188</v>
      </c>
      <c r="U24" s="56">
        <v>29082291.396000002</v>
      </c>
      <c r="V24" s="56">
        <v>6094942</v>
      </c>
      <c r="W24" s="56">
        <v>16432756.472999999</v>
      </c>
      <c r="X24" s="56">
        <v>23388</v>
      </c>
      <c r="Y24" s="56">
        <v>581706.09949000005</v>
      </c>
      <c r="Z24" s="56">
        <v>21689678</v>
      </c>
      <c r="AA24" s="56">
        <v>135340498.55892</v>
      </c>
      <c r="AB24" s="56">
        <v>0</v>
      </c>
      <c r="AC24" s="56">
        <v>0</v>
      </c>
      <c r="AE24" s="38">
        <f t="shared" si="0"/>
        <v>21689678</v>
      </c>
    </row>
    <row r="25" spans="2:31" x14ac:dyDescent="0.25">
      <c r="B25" s="29">
        <v>14</v>
      </c>
      <c r="C25" s="1" t="s">
        <v>52</v>
      </c>
      <c r="D25" s="33">
        <v>466</v>
      </c>
      <c r="E25" s="57">
        <v>5</v>
      </c>
      <c r="F25" s="56">
        <v>36433</v>
      </c>
      <c r="G25" s="56">
        <v>0</v>
      </c>
      <c r="H25" s="56">
        <v>0</v>
      </c>
      <c r="I25" s="56">
        <v>0</v>
      </c>
      <c r="J25" s="56">
        <v>0</v>
      </c>
      <c r="K25" s="56">
        <v>5015559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437660</v>
      </c>
      <c r="U25" s="56">
        <v>986710</v>
      </c>
      <c r="V25" s="56">
        <v>523532</v>
      </c>
      <c r="W25" s="56">
        <v>1276842</v>
      </c>
      <c r="X25" s="56">
        <v>0</v>
      </c>
      <c r="Y25" s="56">
        <v>0</v>
      </c>
      <c r="Z25" s="56">
        <v>2581746</v>
      </c>
      <c r="AA25" s="56">
        <v>13814181.308</v>
      </c>
      <c r="AB25" s="56">
        <v>27611</v>
      </c>
      <c r="AC25" s="56">
        <v>27902</v>
      </c>
      <c r="AE25" s="38">
        <f t="shared" si="0"/>
        <v>2609357</v>
      </c>
    </row>
    <row r="26" spans="2:31" x14ac:dyDescent="0.25">
      <c r="B26" s="29">
        <v>15</v>
      </c>
      <c r="C26" s="1" t="s">
        <v>264</v>
      </c>
      <c r="D26" s="33">
        <v>415</v>
      </c>
      <c r="E26" s="57">
        <v>53</v>
      </c>
      <c r="F26" s="56">
        <v>0</v>
      </c>
      <c r="G26" s="56">
        <v>1119</v>
      </c>
      <c r="H26" s="56">
        <v>3937</v>
      </c>
      <c r="I26" s="56">
        <v>0</v>
      </c>
      <c r="J26" s="56">
        <v>0</v>
      </c>
      <c r="K26" s="56">
        <v>809076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245320</v>
      </c>
      <c r="U26" s="56">
        <v>427177.33854000003</v>
      </c>
      <c r="V26" s="56">
        <v>52317</v>
      </c>
      <c r="W26" s="56">
        <v>86656.78456</v>
      </c>
      <c r="X26" s="56">
        <v>12</v>
      </c>
      <c r="Y26" s="56">
        <v>110</v>
      </c>
      <c r="Z26" s="56">
        <v>466429</v>
      </c>
      <c r="AA26" s="56">
        <v>2253750.5622800002</v>
      </c>
      <c r="AB26" s="56">
        <v>55</v>
      </c>
      <c r="AC26" s="56">
        <v>49.44</v>
      </c>
      <c r="AE26" s="38">
        <f t="shared" si="0"/>
        <v>466484</v>
      </c>
    </row>
    <row r="27" spans="2:31" x14ac:dyDescent="0.25">
      <c r="B27" s="29">
        <v>16</v>
      </c>
      <c r="C27" s="1" t="s">
        <v>41</v>
      </c>
      <c r="D27" s="33">
        <v>1103</v>
      </c>
      <c r="E27" s="57">
        <v>613</v>
      </c>
      <c r="F27" s="56">
        <v>7870</v>
      </c>
      <c r="G27" s="56">
        <v>21874</v>
      </c>
      <c r="H27" s="56">
        <v>0</v>
      </c>
      <c r="I27" s="56">
        <v>30608</v>
      </c>
      <c r="J27" s="56">
        <v>1790</v>
      </c>
      <c r="K27" s="56">
        <v>2617303</v>
      </c>
      <c r="L27" s="56">
        <v>1429</v>
      </c>
      <c r="M27" s="56">
        <v>4071.76208</v>
      </c>
      <c r="N27" s="56">
        <v>388</v>
      </c>
      <c r="O27" s="56">
        <v>970.69020999999998</v>
      </c>
      <c r="P27" s="56">
        <v>0</v>
      </c>
      <c r="Q27" s="56">
        <v>0</v>
      </c>
      <c r="R27" s="56">
        <v>11</v>
      </c>
      <c r="S27" s="56">
        <v>48</v>
      </c>
      <c r="T27" s="56">
        <v>960150</v>
      </c>
      <c r="U27" s="56">
        <v>1697165.03137</v>
      </c>
      <c r="V27" s="56">
        <v>262980</v>
      </c>
      <c r="W27" s="56">
        <v>364467.03818000003</v>
      </c>
      <c r="X27" s="56">
        <v>0</v>
      </c>
      <c r="Y27" s="56">
        <v>0</v>
      </c>
      <c r="Z27" s="56">
        <v>2649269</v>
      </c>
      <c r="AA27" s="56">
        <v>13881117.52593</v>
      </c>
      <c r="AB27" s="56">
        <v>0</v>
      </c>
      <c r="AC27" s="56">
        <v>0</v>
      </c>
      <c r="AE27" s="38">
        <f t="shared" si="0"/>
        <v>2649269</v>
      </c>
    </row>
    <row r="28" spans="2:31" x14ac:dyDescent="0.25">
      <c r="B28" s="29">
        <v>17</v>
      </c>
      <c r="C28" s="1" t="s">
        <v>45</v>
      </c>
      <c r="D28" s="33">
        <v>353</v>
      </c>
      <c r="E28" s="57">
        <v>8</v>
      </c>
      <c r="F28" s="56">
        <v>9005</v>
      </c>
      <c r="G28" s="56">
        <v>0</v>
      </c>
      <c r="H28" s="56">
        <v>5196</v>
      </c>
      <c r="I28" s="56">
        <v>0</v>
      </c>
      <c r="J28" s="56">
        <v>3715</v>
      </c>
      <c r="K28" s="56">
        <v>864615</v>
      </c>
      <c r="L28" s="56">
        <v>6173</v>
      </c>
      <c r="M28" s="56">
        <v>15371.883669999999</v>
      </c>
      <c r="N28" s="56">
        <v>3691</v>
      </c>
      <c r="O28" s="56">
        <v>12574.42117</v>
      </c>
      <c r="P28" s="56">
        <v>0</v>
      </c>
      <c r="Q28" s="56">
        <v>0</v>
      </c>
      <c r="R28" s="56">
        <v>189</v>
      </c>
      <c r="S28" s="56">
        <v>1193.8589999999999</v>
      </c>
      <c r="T28" s="56">
        <v>265208</v>
      </c>
      <c r="U28" s="56">
        <v>542978.46400000004</v>
      </c>
      <c r="V28" s="56">
        <v>93515</v>
      </c>
      <c r="W28" s="56">
        <v>349976.587</v>
      </c>
      <c r="X28" s="56">
        <v>616</v>
      </c>
      <c r="Y28" s="56">
        <v>22626.699000000001</v>
      </c>
      <c r="Z28" s="56">
        <v>309728</v>
      </c>
      <c r="AA28" s="56">
        <v>1886926.9155300001</v>
      </c>
      <c r="AB28" s="56">
        <v>0</v>
      </c>
      <c r="AC28" s="56">
        <v>0</v>
      </c>
      <c r="AE28" s="38">
        <f t="shared" si="0"/>
        <v>309728</v>
      </c>
    </row>
    <row r="29" spans="2:31" x14ac:dyDescent="0.25">
      <c r="B29" s="29">
        <v>18</v>
      </c>
      <c r="C29" s="1" t="s">
        <v>42</v>
      </c>
      <c r="D29" s="33">
        <v>214</v>
      </c>
      <c r="E29" s="57">
        <v>44</v>
      </c>
      <c r="F29" s="56">
        <v>1490</v>
      </c>
      <c r="G29" s="56">
        <v>0</v>
      </c>
      <c r="H29" s="56">
        <v>0</v>
      </c>
      <c r="I29" s="56">
        <v>19543</v>
      </c>
      <c r="J29" s="56">
        <v>7155</v>
      </c>
      <c r="K29" s="56">
        <v>509355</v>
      </c>
      <c r="L29" s="56">
        <v>16919</v>
      </c>
      <c r="M29" s="56">
        <v>36022.960780000001</v>
      </c>
      <c r="N29" s="56">
        <v>6371</v>
      </c>
      <c r="O29" s="56">
        <v>22078.24494</v>
      </c>
      <c r="P29" s="56">
        <v>13</v>
      </c>
      <c r="Q29" s="56">
        <v>272.48428999999999</v>
      </c>
      <c r="R29" s="56">
        <v>125</v>
      </c>
      <c r="S29" s="56">
        <v>409.02256</v>
      </c>
      <c r="T29" s="56">
        <v>256361</v>
      </c>
      <c r="U29" s="56">
        <v>429410.80313999997</v>
      </c>
      <c r="V29" s="56">
        <v>61910</v>
      </c>
      <c r="W29" s="56">
        <v>97316.596000000005</v>
      </c>
      <c r="X29" s="56">
        <v>0</v>
      </c>
      <c r="Y29" s="56">
        <v>0</v>
      </c>
      <c r="Z29" s="56">
        <v>456719</v>
      </c>
      <c r="AA29" s="56">
        <v>2042657.48596</v>
      </c>
      <c r="AB29" s="56">
        <v>0</v>
      </c>
      <c r="AC29" s="56">
        <v>0</v>
      </c>
      <c r="AE29" s="38">
        <f t="shared" si="0"/>
        <v>456719</v>
      </c>
    </row>
    <row r="30" spans="2:31" x14ac:dyDescent="0.25">
      <c r="B30" s="29">
        <v>19</v>
      </c>
      <c r="C30" s="1" t="s">
        <v>20</v>
      </c>
      <c r="D30" s="33">
        <v>1505</v>
      </c>
      <c r="E30" s="57">
        <v>381</v>
      </c>
      <c r="F30" s="56">
        <v>15675</v>
      </c>
      <c r="G30" s="56">
        <v>0</v>
      </c>
      <c r="H30" s="56">
        <v>105113</v>
      </c>
      <c r="I30" s="56">
        <v>3140610</v>
      </c>
      <c r="J30" s="56">
        <v>170251</v>
      </c>
      <c r="K30" s="56">
        <v>11406240</v>
      </c>
      <c r="L30" s="56">
        <v>346287</v>
      </c>
      <c r="M30" s="56">
        <v>1093649.8389999999</v>
      </c>
      <c r="N30" s="56">
        <v>426659</v>
      </c>
      <c r="O30" s="56">
        <v>1615374.1229999999</v>
      </c>
      <c r="P30" s="56">
        <v>0</v>
      </c>
      <c r="Q30" s="56">
        <v>0</v>
      </c>
      <c r="R30" s="56">
        <v>2066</v>
      </c>
      <c r="S30" s="56">
        <v>9401.3478000000014</v>
      </c>
      <c r="T30" s="56">
        <v>5336874</v>
      </c>
      <c r="U30" s="56">
        <v>9373890.3010000009</v>
      </c>
      <c r="V30" s="56">
        <v>2120994</v>
      </c>
      <c r="W30" s="56">
        <v>3766522.571</v>
      </c>
      <c r="X30" s="56">
        <v>1836</v>
      </c>
      <c r="Y30" s="56">
        <v>20676.88</v>
      </c>
      <c r="Z30" s="56">
        <v>9053039</v>
      </c>
      <c r="AA30" s="56">
        <v>45108330.016999997</v>
      </c>
      <c r="AB30" s="56">
        <v>321</v>
      </c>
      <c r="AC30" s="56">
        <v>263.815</v>
      </c>
      <c r="AE30" s="38">
        <f t="shared" si="0"/>
        <v>9053360</v>
      </c>
    </row>
    <row r="31" spans="2:31" x14ac:dyDescent="0.25">
      <c r="B31" s="29">
        <v>20</v>
      </c>
      <c r="C31" s="1" t="s">
        <v>7</v>
      </c>
      <c r="D31" s="33">
        <v>8900</v>
      </c>
      <c r="E31" s="57">
        <v>9512</v>
      </c>
      <c r="F31" s="56">
        <v>1102829</v>
      </c>
      <c r="G31" s="56">
        <v>3303</v>
      </c>
      <c r="H31" s="56">
        <v>1259647</v>
      </c>
      <c r="I31" s="56">
        <v>0</v>
      </c>
      <c r="J31" s="56">
        <v>16833724</v>
      </c>
      <c r="K31" s="56">
        <v>43572256</v>
      </c>
      <c r="L31" s="56">
        <v>29886445</v>
      </c>
      <c r="M31" s="56">
        <v>119314332.73199999</v>
      </c>
      <c r="N31" s="56">
        <v>26403958</v>
      </c>
      <c r="O31" s="56">
        <v>171480459.99700001</v>
      </c>
      <c r="P31" s="56">
        <v>0</v>
      </c>
      <c r="Q31" s="56">
        <v>0</v>
      </c>
      <c r="R31" s="56">
        <v>133207</v>
      </c>
      <c r="S31" s="56">
        <v>825229.66866999993</v>
      </c>
      <c r="T31" s="56">
        <v>25780179</v>
      </c>
      <c r="U31" s="56">
        <v>60182984.355999999</v>
      </c>
      <c r="V31" s="56">
        <v>17313263</v>
      </c>
      <c r="W31" s="56">
        <v>39047945.509000003</v>
      </c>
      <c r="X31" s="56">
        <v>547665</v>
      </c>
      <c r="Y31" s="56">
        <v>3833618.5839999998</v>
      </c>
      <c r="Z31" s="56">
        <v>40172213</v>
      </c>
      <c r="AA31" s="56">
        <v>243348748.99399999</v>
      </c>
      <c r="AB31" s="56">
        <v>37019</v>
      </c>
      <c r="AC31" s="56">
        <v>36990.379999999997</v>
      </c>
      <c r="AE31" s="38">
        <f t="shared" si="0"/>
        <v>40209232</v>
      </c>
    </row>
    <row r="32" spans="2:31" x14ac:dyDescent="0.25">
      <c r="B32" s="29">
        <v>21</v>
      </c>
      <c r="C32" s="1" t="s">
        <v>10</v>
      </c>
      <c r="D32" s="33">
        <v>8403</v>
      </c>
      <c r="E32" s="57">
        <v>8138</v>
      </c>
      <c r="F32" s="56">
        <v>966135</v>
      </c>
      <c r="G32" s="56">
        <v>2720</v>
      </c>
      <c r="H32" s="56">
        <v>514675</v>
      </c>
      <c r="I32" s="56">
        <v>3120026</v>
      </c>
      <c r="J32" s="56">
        <v>13128334</v>
      </c>
      <c r="K32" s="56">
        <v>36751248</v>
      </c>
      <c r="L32" s="56">
        <v>19723057</v>
      </c>
      <c r="M32" s="56">
        <v>67932720.050999999</v>
      </c>
      <c r="N32" s="56">
        <v>23471276</v>
      </c>
      <c r="O32" s="56">
        <v>139320624.736</v>
      </c>
      <c r="P32" s="56">
        <v>0</v>
      </c>
      <c r="Q32" s="56">
        <v>0</v>
      </c>
      <c r="R32" s="56">
        <v>46319</v>
      </c>
      <c r="S32" s="56">
        <v>220093.478</v>
      </c>
      <c r="T32" s="56">
        <v>17712949</v>
      </c>
      <c r="U32" s="56">
        <v>42782287.589000002</v>
      </c>
      <c r="V32" s="56">
        <v>7223684</v>
      </c>
      <c r="W32" s="56">
        <v>21568077.877</v>
      </c>
      <c r="X32" s="56">
        <v>18425</v>
      </c>
      <c r="Y32" s="56">
        <v>158241.81400000001</v>
      </c>
      <c r="Z32" s="56">
        <v>23940500</v>
      </c>
      <c r="AA32" s="56">
        <v>152202383.29499999</v>
      </c>
      <c r="AB32" s="56">
        <v>132</v>
      </c>
      <c r="AC32" s="56">
        <v>99.677000000000007</v>
      </c>
      <c r="AE32" s="38">
        <f t="shared" si="0"/>
        <v>23940632</v>
      </c>
    </row>
    <row r="33" spans="2:31" x14ac:dyDescent="0.25">
      <c r="B33" s="29">
        <v>22</v>
      </c>
      <c r="C33" s="1" t="s">
        <v>38</v>
      </c>
      <c r="D33" s="33">
        <v>2222</v>
      </c>
      <c r="E33" s="57">
        <v>1180</v>
      </c>
      <c r="F33" s="56">
        <v>22875</v>
      </c>
      <c r="G33" s="56">
        <v>223</v>
      </c>
      <c r="H33" s="56">
        <v>5149</v>
      </c>
      <c r="I33" s="56">
        <v>178776</v>
      </c>
      <c r="J33" s="56">
        <v>41889</v>
      </c>
      <c r="K33" s="56">
        <v>12939701</v>
      </c>
      <c r="L33" s="56">
        <v>72536</v>
      </c>
      <c r="M33" s="56">
        <v>216061.40775000001</v>
      </c>
      <c r="N33" s="56">
        <v>49974</v>
      </c>
      <c r="O33" s="56">
        <v>168979.85318999999</v>
      </c>
      <c r="P33" s="56">
        <v>0</v>
      </c>
      <c r="Q33" s="56">
        <v>0</v>
      </c>
      <c r="R33" s="56">
        <v>396</v>
      </c>
      <c r="S33" s="56">
        <v>2147.4320899999998</v>
      </c>
      <c r="T33" s="56">
        <v>2917433</v>
      </c>
      <c r="U33" s="56">
        <v>5612595.2709999997</v>
      </c>
      <c r="V33" s="56">
        <v>969264</v>
      </c>
      <c r="W33" s="56">
        <v>1695826.9509999999</v>
      </c>
      <c r="X33" s="56">
        <v>0</v>
      </c>
      <c r="Y33" s="56">
        <v>0</v>
      </c>
      <c r="Z33" s="56">
        <v>7089818</v>
      </c>
      <c r="AA33" s="56">
        <v>35476563.958999999</v>
      </c>
      <c r="AB33" s="56">
        <v>481</v>
      </c>
      <c r="AC33" s="56">
        <v>490.23540000000003</v>
      </c>
      <c r="AE33" s="38">
        <f t="shared" si="0"/>
        <v>7090299</v>
      </c>
    </row>
    <row r="34" spans="2:31" x14ac:dyDescent="0.25">
      <c r="B34" s="29">
        <v>23</v>
      </c>
      <c r="C34" s="1" t="s">
        <v>14</v>
      </c>
      <c r="D34" s="33">
        <v>538</v>
      </c>
      <c r="E34" s="57">
        <v>217</v>
      </c>
      <c r="F34" s="56">
        <v>27379</v>
      </c>
      <c r="G34" s="56">
        <v>11522</v>
      </c>
      <c r="H34" s="56">
        <v>0</v>
      </c>
      <c r="I34" s="56">
        <v>38079</v>
      </c>
      <c r="J34" s="56">
        <v>856394</v>
      </c>
      <c r="K34" s="56">
        <v>4183935</v>
      </c>
      <c r="L34" s="56">
        <v>1387038</v>
      </c>
      <c r="M34" s="56">
        <v>4889459.8389999997</v>
      </c>
      <c r="N34" s="56">
        <v>1233117</v>
      </c>
      <c r="O34" s="56">
        <v>7122440.9230000004</v>
      </c>
      <c r="P34" s="56">
        <v>0</v>
      </c>
      <c r="Q34" s="56">
        <v>0</v>
      </c>
      <c r="R34" s="56">
        <v>11612</v>
      </c>
      <c r="S34" s="56">
        <v>42028.3</v>
      </c>
      <c r="T34" s="56">
        <v>1421423</v>
      </c>
      <c r="U34" s="56">
        <v>2199060.2609999999</v>
      </c>
      <c r="V34" s="56">
        <v>475556</v>
      </c>
      <c r="W34" s="56">
        <v>1271460.6059999999</v>
      </c>
      <c r="X34" s="56">
        <v>0</v>
      </c>
      <c r="Y34" s="56">
        <v>0</v>
      </c>
      <c r="Z34" s="56">
        <v>3069190</v>
      </c>
      <c r="AA34" s="56">
        <v>13038809.397</v>
      </c>
      <c r="AB34" s="56">
        <v>0</v>
      </c>
      <c r="AC34" s="56">
        <v>0</v>
      </c>
      <c r="AE34" s="38">
        <f t="shared" si="0"/>
        <v>3069190</v>
      </c>
    </row>
    <row r="35" spans="2:31" x14ac:dyDescent="0.25">
      <c r="B35" s="29">
        <v>24</v>
      </c>
      <c r="C35" s="1" t="s">
        <v>15</v>
      </c>
      <c r="D35" s="33">
        <v>1499</v>
      </c>
      <c r="E35" s="57">
        <v>1266</v>
      </c>
      <c r="F35" s="56">
        <v>218935</v>
      </c>
      <c r="G35" s="56">
        <v>164</v>
      </c>
      <c r="H35" s="56">
        <v>35950</v>
      </c>
      <c r="I35" s="56">
        <v>42160</v>
      </c>
      <c r="J35" s="56">
        <v>1922608</v>
      </c>
      <c r="K35" s="56">
        <v>7067037</v>
      </c>
      <c r="L35" s="56">
        <v>2266407</v>
      </c>
      <c r="M35" s="56">
        <v>10555163.302999999</v>
      </c>
      <c r="N35" s="56">
        <v>2398443</v>
      </c>
      <c r="O35" s="56">
        <v>41233029.582999997</v>
      </c>
      <c r="P35" s="56">
        <v>0</v>
      </c>
      <c r="Q35" s="56">
        <v>0</v>
      </c>
      <c r="R35" s="56">
        <v>17751</v>
      </c>
      <c r="S35" s="56">
        <v>89261.328999999998</v>
      </c>
      <c r="T35" s="56">
        <v>1759985</v>
      </c>
      <c r="U35" s="56">
        <v>3639272.1949999998</v>
      </c>
      <c r="V35" s="56">
        <v>1147265</v>
      </c>
      <c r="W35" s="56">
        <v>3150072.5580000002</v>
      </c>
      <c r="X35" s="56">
        <v>1077</v>
      </c>
      <c r="Y35" s="56">
        <v>84399.061000000002</v>
      </c>
      <c r="Z35" s="56">
        <v>5008947</v>
      </c>
      <c r="AA35" s="56">
        <v>26385221.956</v>
      </c>
      <c r="AB35" s="56">
        <v>0</v>
      </c>
      <c r="AC35" s="56">
        <v>0</v>
      </c>
      <c r="AE35" s="38">
        <f t="shared" si="0"/>
        <v>5008947</v>
      </c>
    </row>
    <row r="36" spans="2:31" x14ac:dyDescent="0.25">
      <c r="B36" s="29">
        <v>25</v>
      </c>
      <c r="C36" s="1" t="s">
        <v>34</v>
      </c>
      <c r="D36" s="33">
        <v>840</v>
      </c>
      <c r="E36" s="57">
        <v>614</v>
      </c>
      <c r="F36" s="56">
        <v>10681</v>
      </c>
      <c r="G36" s="56">
        <v>945</v>
      </c>
      <c r="H36" s="56">
        <v>0</v>
      </c>
      <c r="I36" s="56">
        <v>34066</v>
      </c>
      <c r="J36" s="56">
        <v>82098</v>
      </c>
      <c r="K36" s="56">
        <v>3507929</v>
      </c>
      <c r="L36" s="56">
        <v>124381</v>
      </c>
      <c r="M36" s="56">
        <v>814568.33840000001</v>
      </c>
      <c r="N36" s="56">
        <v>106545</v>
      </c>
      <c r="O36" s="56">
        <v>249940.234</v>
      </c>
      <c r="P36" s="56">
        <v>0</v>
      </c>
      <c r="Q36" s="56">
        <v>0</v>
      </c>
      <c r="R36" s="56">
        <v>5726</v>
      </c>
      <c r="S36" s="56">
        <v>23724</v>
      </c>
      <c r="T36" s="56">
        <v>1194471</v>
      </c>
      <c r="U36" s="56">
        <v>2915260.64176</v>
      </c>
      <c r="V36" s="56">
        <v>3811305</v>
      </c>
      <c r="W36" s="56">
        <v>1575033.7311199999</v>
      </c>
      <c r="X36" s="56">
        <v>0</v>
      </c>
      <c r="Y36" s="56">
        <v>0</v>
      </c>
      <c r="Z36" s="56">
        <v>6381892</v>
      </c>
      <c r="AA36" s="56">
        <v>34658842.626000002</v>
      </c>
      <c r="AB36" s="56">
        <v>7</v>
      </c>
      <c r="AC36" s="56">
        <v>6.06</v>
      </c>
      <c r="AE36" s="38">
        <f t="shared" si="0"/>
        <v>6381899</v>
      </c>
    </row>
    <row r="37" spans="2:31" x14ac:dyDescent="0.25">
      <c r="B37" s="29">
        <v>26</v>
      </c>
      <c r="C37" s="1" t="s">
        <v>53</v>
      </c>
      <c r="D37" s="33">
        <v>825</v>
      </c>
      <c r="E37" s="57">
        <v>626</v>
      </c>
      <c r="F37" s="56">
        <v>9382</v>
      </c>
      <c r="G37" s="56">
        <v>0</v>
      </c>
      <c r="H37" s="56">
        <v>0</v>
      </c>
      <c r="I37" s="56">
        <v>30120</v>
      </c>
      <c r="J37" s="56">
        <v>0</v>
      </c>
      <c r="K37" s="56">
        <v>5144007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1862575</v>
      </c>
      <c r="U37" s="56">
        <v>2820280.6975199999</v>
      </c>
      <c r="V37" s="56">
        <v>424515</v>
      </c>
      <c r="W37" s="56">
        <v>674887.40682999999</v>
      </c>
      <c r="X37" s="56">
        <v>0</v>
      </c>
      <c r="Y37" s="56">
        <v>0</v>
      </c>
      <c r="Z37" s="56">
        <v>4316271</v>
      </c>
      <c r="AA37" s="56">
        <v>19085224.454999998</v>
      </c>
      <c r="AB37" s="56">
        <v>0</v>
      </c>
      <c r="AC37" s="56">
        <v>0</v>
      </c>
      <c r="AE37" s="38">
        <f t="shared" si="0"/>
        <v>4316271</v>
      </c>
    </row>
    <row r="38" spans="2:31" x14ac:dyDescent="0.25">
      <c r="B38" s="29">
        <v>27</v>
      </c>
      <c r="C38" s="1" t="s">
        <v>43</v>
      </c>
      <c r="D38" s="33">
        <v>1363</v>
      </c>
      <c r="E38" s="57">
        <v>856</v>
      </c>
      <c r="F38" s="56">
        <v>8669</v>
      </c>
      <c r="G38" s="56">
        <v>0</v>
      </c>
      <c r="H38" s="56">
        <v>0</v>
      </c>
      <c r="I38" s="56">
        <v>14532</v>
      </c>
      <c r="J38" s="56">
        <v>6930</v>
      </c>
      <c r="K38" s="56">
        <v>4063846</v>
      </c>
      <c r="L38" s="56">
        <v>18705</v>
      </c>
      <c r="M38" s="56">
        <v>82484.181389999998</v>
      </c>
      <c r="N38" s="56">
        <v>4367</v>
      </c>
      <c r="O38" s="56">
        <v>38383.836770000002</v>
      </c>
      <c r="P38" s="56">
        <v>0</v>
      </c>
      <c r="Q38" s="56">
        <v>0</v>
      </c>
      <c r="R38" s="56">
        <v>334</v>
      </c>
      <c r="S38" s="56">
        <v>2364.5</v>
      </c>
      <c r="T38" s="56">
        <v>2046250</v>
      </c>
      <c r="U38" s="56">
        <v>4143801.7820000001</v>
      </c>
      <c r="V38" s="56">
        <v>543058</v>
      </c>
      <c r="W38" s="56">
        <v>1143808.723</v>
      </c>
      <c r="X38" s="56">
        <v>10105</v>
      </c>
      <c r="Y38" s="56">
        <v>198918.6073</v>
      </c>
      <c r="Z38" s="56">
        <v>5104165</v>
      </c>
      <c r="AA38" s="56">
        <v>24668707.394000001</v>
      </c>
      <c r="AB38" s="56">
        <v>0</v>
      </c>
      <c r="AC38" s="56">
        <v>0</v>
      </c>
      <c r="AE38" s="38">
        <f t="shared" si="0"/>
        <v>5104165</v>
      </c>
    </row>
    <row r="39" spans="2:31" x14ac:dyDescent="0.25">
      <c r="B39" s="29">
        <v>28</v>
      </c>
      <c r="C39" s="1" t="s">
        <v>13</v>
      </c>
      <c r="D39" s="33">
        <v>1384</v>
      </c>
      <c r="E39" s="57">
        <v>1319</v>
      </c>
      <c r="F39" s="56">
        <v>56647</v>
      </c>
      <c r="G39" s="56">
        <v>5483</v>
      </c>
      <c r="H39" s="56">
        <v>22653</v>
      </c>
      <c r="I39" s="56">
        <v>244101</v>
      </c>
      <c r="J39" s="56">
        <v>3425409</v>
      </c>
      <c r="K39" s="56">
        <v>23883034</v>
      </c>
      <c r="L39" s="56">
        <v>3845081</v>
      </c>
      <c r="M39" s="56">
        <v>11754124.19901</v>
      </c>
      <c r="N39" s="56">
        <v>3129115</v>
      </c>
      <c r="O39" s="56">
        <v>16658319.706190001</v>
      </c>
      <c r="P39" s="56">
        <v>0</v>
      </c>
      <c r="Q39" s="56">
        <v>0</v>
      </c>
      <c r="R39" s="56">
        <v>34216</v>
      </c>
      <c r="S39" s="56">
        <v>135879.12737</v>
      </c>
      <c r="T39" s="56">
        <v>5384725</v>
      </c>
      <c r="U39" s="56">
        <v>9284625.09045</v>
      </c>
      <c r="V39" s="56">
        <v>4116930</v>
      </c>
      <c r="W39" s="56">
        <v>7907962.2053399999</v>
      </c>
      <c r="X39" s="56">
        <v>0</v>
      </c>
      <c r="Y39" s="56">
        <v>0</v>
      </c>
      <c r="Z39" s="56">
        <v>10389247</v>
      </c>
      <c r="AA39" s="56">
        <v>48266617.797009997</v>
      </c>
      <c r="AB39" s="56">
        <v>0</v>
      </c>
      <c r="AC39" s="56">
        <v>0</v>
      </c>
      <c r="AE39" s="38">
        <f t="shared" si="0"/>
        <v>10389247</v>
      </c>
    </row>
    <row r="40" spans="2:31" x14ac:dyDescent="0.25">
      <c r="B40" s="29">
        <v>29</v>
      </c>
      <c r="C40" s="1" t="s">
        <v>12</v>
      </c>
      <c r="D40" s="33">
        <v>374</v>
      </c>
      <c r="E40" s="57">
        <v>41</v>
      </c>
      <c r="F40" s="56">
        <v>775381</v>
      </c>
      <c r="G40" s="56">
        <v>0</v>
      </c>
      <c r="H40" s="56">
        <v>46974</v>
      </c>
      <c r="I40" s="56">
        <v>72094</v>
      </c>
      <c r="J40" s="56">
        <v>3754269</v>
      </c>
      <c r="K40" s="56">
        <v>1333257</v>
      </c>
      <c r="L40" s="56">
        <v>5181006</v>
      </c>
      <c r="M40" s="56">
        <v>19125875.687259998</v>
      </c>
      <c r="N40" s="56">
        <v>4122947</v>
      </c>
      <c r="O40" s="56">
        <v>22790152.585450001</v>
      </c>
      <c r="P40" s="56">
        <v>0</v>
      </c>
      <c r="Q40" s="56">
        <v>0</v>
      </c>
      <c r="R40" s="56">
        <v>29171</v>
      </c>
      <c r="S40" s="56">
        <v>104462.73415</v>
      </c>
      <c r="T40" s="56">
        <v>331224</v>
      </c>
      <c r="U40" s="56">
        <v>654495.66837999958</v>
      </c>
      <c r="V40" s="56">
        <v>142260</v>
      </c>
      <c r="W40" s="56">
        <v>372809.15489999502</v>
      </c>
      <c r="X40" s="56">
        <v>109</v>
      </c>
      <c r="Y40" s="56">
        <v>3309.64455</v>
      </c>
      <c r="Z40" s="56">
        <v>618060</v>
      </c>
      <c r="AA40" s="56">
        <v>3143916.1779999998</v>
      </c>
      <c r="AB40" s="56">
        <v>0</v>
      </c>
      <c r="AC40" s="56">
        <v>0</v>
      </c>
      <c r="AE40" s="38">
        <f t="shared" si="0"/>
        <v>618060</v>
      </c>
    </row>
    <row r="41" spans="2:31" x14ac:dyDescent="0.25">
      <c r="B41" s="29">
        <v>30</v>
      </c>
      <c r="C41" s="1" t="s">
        <v>30</v>
      </c>
      <c r="D41" s="33">
        <v>853</v>
      </c>
      <c r="E41" s="57">
        <v>416</v>
      </c>
      <c r="F41" s="56">
        <v>11254</v>
      </c>
      <c r="G41" s="56">
        <v>0</v>
      </c>
      <c r="H41" s="56">
        <v>3813</v>
      </c>
      <c r="I41" s="56">
        <v>53006</v>
      </c>
      <c r="J41" s="56">
        <v>72601</v>
      </c>
      <c r="K41" s="56">
        <v>3608776</v>
      </c>
      <c r="L41" s="56">
        <v>204326</v>
      </c>
      <c r="M41" s="56">
        <v>607128.50583000004</v>
      </c>
      <c r="N41" s="56">
        <v>214582</v>
      </c>
      <c r="O41" s="56">
        <v>861619.25249999994</v>
      </c>
      <c r="P41" s="56">
        <v>0</v>
      </c>
      <c r="Q41" s="56">
        <v>0</v>
      </c>
      <c r="R41" s="56">
        <v>0</v>
      </c>
      <c r="S41" s="56">
        <v>0</v>
      </c>
      <c r="T41" s="56">
        <v>1914294</v>
      </c>
      <c r="U41" s="56">
        <v>3533780.1253499999</v>
      </c>
      <c r="V41" s="56">
        <v>479658</v>
      </c>
      <c r="W41" s="56">
        <v>956256.48935000005</v>
      </c>
      <c r="X41" s="56">
        <v>0</v>
      </c>
      <c r="Y41" s="56">
        <v>0</v>
      </c>
      <c r="Z41" s="56">
        <v>3064788</v>
      </c>
      <c r="AA41" s="56">
        <v>14393980.499</v>
      </c>
      <c r="AB41" s="56">
        <v>0</v>
      </c>
      <c r="AC41" s="56">
        <v>0</v>
      </c>
      <c r="AE41" s="38">
        <f t="shared" si="0"/>
        <v>3064788</v>
      </c>
    </row>
    <row r="42" spans="2:31" x14ac:dyDescent="0.25">
      <c r="B42" s="29">
        <v>31</v>
      </c>
      <c r="C42" s="1" t="s">
        <v>39</v>
      </c>
      <c r="D42" s="33">
        <v>476</v>
      </c>
      <c r="E42" s="57">
        <v>667</v>
      </c>
      <c r="F42" s="56">
        <v>4659</v>
      </c>
      <c r="G42" s="56">
        <v>0</v>
      </c>
      <c r="H42" s="56">
        <v>0</v>
      </c>
      <c r="I42" s="56">
        <v>0</v>
      </c>
      <c r="J42" s="56">
        <v>33594</v>
      </c>
      <c r="K42" s="56">
        <v>2066200</v>
      </c>
      <c r="L42" s="56">
        <v>42408</v>
      </c>
      <c r="M42" s="56">
        <v>176265.70699999999</v>
      </c>
      <c r="N42" s="56">
        <v>21403</v>
      </c>
      <c r="O42" s="56">
        <v>90821.379000000001</v>
      </c>
      <c r="P42" s="56">
        <v>0</v>
      </c>
      <c r="Q42" s="56">
        <v>0</v>
      </c>
      <c r="R42" s="56">
        <v>1742</v>
      </c>
      <c r="S42" s="56">
        <v>6953.4</v>
      </c>
      <c r="T42" s="56">
        <v>366456</v>
      </c>
      <c r="U42" s="56">
        <v>726003.8149</v>
      </c>
      <c r="V42" s="56">
        <v>100105</v>
      </c>
      <c r="W42" s="56">
        <v>194497.12540000002</v>
      </c>
      <c r="X42" s="56">
        <v>101</v>
      </c>
      <c r="Y42" s="56">
        <v>301.74</v>
      </c>
      <c r="Z42" s="56">
        <v>5095102</v>
      </c>
      <c r="AA42" s="56">
        <v>21093111.899999999</v>
      </c>
      <c r="AB42" s="56">
        <v>0</v>
      </c>
      <c r="AC42" s="56">
        <v>0</v>
      </c>
      <c r="AE42" s="38">
        <f t="shared" si="0"/>
        <v>5095102</v>
      </c>
    </row>
    <row r="43" spans="2:31" x14ac:dyDescent="0.25">
      <c r="B43" s="29">
        <v>32</v>
      </c>
      <c r="C43" s="1" t="s">
        <v>17</v>
      </c>
      <c r="D43" s="33">
        <v>1057</v>
      </c>
      <c r="E43" s="57">
        <v>192</v>
      </c>
      <c r="F43" s="56">
        <v>59237</v>
      </c>
      <c r="G43" s="56">
        <v>87701</v>
      </c>
      <c r="H43" s="56">
        <v>275999</v>
      </c>
      <c r="I43" s="56">
        <v>104256160</v>
      </c>
      <c r="J43" s="56">
        <v>1209178</v>
      </c>
      <c r="K43" s="56">
        <v>3682345</v>
      </c>
      <c r="L43" s="56">
        <v>1434076</v>
      </c>
      <c r="M43" s="56">
        <v>4066953.06721</v>
      </c>
      <c r="N43" s="56">
        <v>1078276</v>
      </c>
      <c r="O43" s="56">
        <v>5778573.4554500002</v>
      </c>
      <c r="P43" s="56">
        <v>0</v>
      </c>
      <c r="Q43" s="56">
        <v>0</v>
      </c>
      <c r="R43" s="56">
        <v>14510</v>
      </c>
      <c r="S43" s="56">
        <v>61642</v>
      </c>
      <c r="T43" s="56">
        <v>1340910</v>
      </c>
      <c r="U43" s="56">
        <v>2574299.2644499997</v>
      </c>
      <c r="V43" s="56">
        <v>740660</v>
      </c>
      <c r="W43" s="56">
        <v>1599976.6674200001</v>
      </c>
      <c r="X43" s="56">
        <v>58</v>
      </c>
      <c r="Y43" s="56">
        <v>931.32924000000003</v>
      </c>
      <c r="Z43" s="56">
        <v>2527716</v>
      </c>
      <c r="AA43" s="56">
        <v>12346223.9</v>
      </c>
      <c r="AB43" s="56">
        <v>994</v>
      </c>
      <c r="AC43" s="56">
        <v>990.2</v>
      </c>
      <c r="AE43" s="38">
        <f t="shared" si="0"/>
        <v>2528710</v>
      </c>
    </row>
    <row r="44" spans="2:31" ht="13" x14ac:dyDescent="0.25">
      <c r="B44" s="430" t="s">
        <v>18</v>
      </c>
      <c r="C44" s="430"/>
      <c r="D44" s="58"/>
      <c r="E44" s="58"/>
      <c r="F44" s="53"/>
      <c r="G44" s="53"/>
      <c r="H44" s="53"/>
      <c r="I44" s="53"/>
      <c r="J44" s="53"/>
      <c r="K44" s="53"/>
      <c r="L44" s="53"/>
      <c r="M44" s="56"/>
      <c r="N44" s="53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38">
        <f t="shared" si="0"/>
        <v>0</v>
      </c>
    </row>
    <row r="45" spans="2:31" x14ac:dyDescent="0.25">
      <c r="B45" s="29">
        <v>33</v>
      </c>
      <c r="C45" s="1" t="s">
        <v>19</v>
      </c>
      <c r="D45" s="33">
        <v>0</v>
      </c>
      <c r="E45" s="33">
        <v>0</v>
      </c>
      <c r="F45" s="56">
        <v>46662</v>
      </c>
      <c r="G45" s="56">
        <v>0</v>
      </c>
      <c r="H45" s="56">
        <v>0</v>
      </c>
      <c r="I45" s="56">
        <v>0</v>
      </c>
      <c r="J45" s="56">
        <v>1375307</v>
      </c>
      <c r="K45" s="56">
        <v>0</v>
      </c>
      <c r="L45" s="56">
        <v>1048953</v>
      </c>
      <c r="M45" s="56">
        <v>7532832.5499999998</v>
      </c>
      <c r="N45" s="56">
        <v>3345816</v>
      </c>
      <c r="O45" s="56">
        <v>23437612.333999999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38">
        <f t="shared" si="0"/>
        <v>0</v>
      </c>
    </row>
    <row r="46" spans="2:31" x14ac:dyDescent="0.25">
      <c r="B46" s="29">
        <v>34</v>
      </c>
      <c r="C46" s="1" t="s">
        <v>55</v>
      </c>
      <c r="D46" s="33">
        <v>0</v>
      </c>
      <c r="E46" s="33">
        <v>0</v>
      </c>
      <c r="F46" s="56">
        <v>0</v>
      </c>
      <c r="G46" s="56">
        <v>0</v>
      </c>
      <c r="H46" s="56">
        <v>0</v>
      </c>
      <c r="I46" s="56">
        <v>0</v>
      </c>
      <c r="J46" s="56">
        <v>21588</v>
      </c>
      <c r="K46" s="56">
        <v>0</v>
      </c>
      <c r="L46" s="56">
        <v>26619</v>
      </c>
      <c r="M46" s="56">
        <v>109051.56393999999</v>
      </c>
      <c r="N46" s="56">
        <v>13355</v>
      </c>
      <c r="O46" s="56">
        <v>129305.22547</v>
      </c>
      <c r="P46" s="56">
        <v>0</v>
      </c>
      <c r="Q46" s="56">
        <v>0</v>
      </c>
      <c r="R46" s="56">
        <v>2</v>
      </c>
      <c r="S46" s="56">
        <v>20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8">
        <f t="shared" si="0"/>
        <v>0</v>
      </c>
    </row>
    <row r="47" spans="2:31" x14ac:dyDescent="0.25">
      <c r="B47" s="29">
        <v>35</v>
      </c>
      <c r="C47" s="1" t="s">
        <v>57</v>
      </c>
      <c r="D47" s="33">
        <v>0</v>
      </c>
      <c r="E47" s="33">
        <v>0</v>
      </c>
      <c r="F47" s="56">
        <v>0</v>
      </c>
      <c r="G47" s="56">
        <v>0</v>
      </c>
      <c r="H47" s="56">
        <v>1</v>
      </c>
      <c r="I47" s="56">
        <v>0</v>
      </c>
      <c r="J47" s="56">
        <v>0</v>
      </c>
      <c r="K47" s="56">
        <v>1702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61</v>
      </c>
      <c r="U47" s="56">
        <v>729.726</v>
      </c>
      <c r="V47" s="56">
        <v>39</v>
      </c>
      <c r="W47" s="56">
        <v>36.9604</v>
      </c>
      <c r="X47" s="56">
        <v>0</v>
      </c>
      <c r="Y47" s="56">
        <v>0</v>
      </c>
      <c r="Z47" s="56">
        <v>392</v>
      </c>
      <c r="AA47" s="56">
        <v>3565.0859599999999</v>
      </c>
      <c r="AB47" s="56">
        <v>0</v>
      </c>
      <c r="AC47" s="56">
        <v>0</v>
      </c>
      <c r="AE47" s="38">
        <f t="shared" si="0"/>
        <v>392</v>
      </c>
    </row>
    <row r="48" spans="2:31" x14ac:dyDescent="0.25">
      <c r="B48" s="29">
        <v>36</v>
      </c>
      <c r="C48" s="1" t="s">
        <v>32</v>
      </c>
      <c r="D48" s="33">
        <v>47</v>
      </c>
      <c r="E48" s="57">
        <v>440</v>
      </c>
      <c r="F48" s="56">
        <v>0</v>
      </c>
      <c r="G48" s="56">
        <v>0</v>
      </c>
      <c r="H48" s="56">
        <v>0</v>
      </c>
      <c r="I48" s="56">
        <v>0</v>
      </c>
      <c r="J48" s="56">
        <v>2550891</v>
      </c>
      <c r="K48" s="56">
        <v>1424091</v>
      </c>
      <c r="L48" s="56">
        <v>6803229</v>
      </c>
      <c r="M48" s="56">
        <v>19100051.7707</v>
      </c>
      <c r="N48" s="56">
        <v>6040699</v>
      </c>
      <c r="O48" s="56">
        <v>23383996.818</v>
      </c>
      <c r="P48" s="56">
        <v>0</v>
      </c>
      <c r="Q48" s="56">
        <v>0</v>
      </c>
      <c r="R48" s="56">
        <v>12124</v>
      </c>
      <c r="S48" s="56">
        <v>70450.8</v>
      </c>
      <c r="T48" s="56">
        <v>1104419</v>
      </c>
      <c r="U48" s="56">
        <v>2703743.4225300001</v>
      </c>
      <c r="V48" s="56">
        <v>1080565</v>
      </c>
      <c r="W48" s="56">
        <v>2981511.3275300004</v>
      </c>
      <c r="X48" s="56">
        <v>0</v>
      </c>
      <c r="Y48" s="56">
        <v>0</v>
      </c>
      <c r="Z48" s="56">
        <v>1030167</v>
      </c>
      <c r="AA48" s="56">
        <v>5892791.9390000002</v>
      </c>
      <c r="AB48" s="56">
        <v>0</v>
      </c>
      <c r="AC48" s="56">
        <v>0</v>
      </c>
      <c r="AE48" s="38">
        <f t="shared" si="0"/>
        <v>1030167</v>
      </c>
    </row>
    <row r="49" spans="1:31" x14ac:dyDescent="0.25">
      <c r="B49" s="29">
        <v>37</v>
      </c>
      <c r="C49" s="1" t="s">
        <v>29</v>
      </c>
      <c r="D49" s="33">
        <v>493</v>
      </c>
      <c r="E49" s="57">
        <v>518</v>
      </c>
      <c r="F49" s="56">
        <v>971</v>
      </c>
      <c r="G49" s="56">
        <v>109</v>
      </c>
      <c r="H49" s="56">
        <v>0</v>
      </c>
      <c r="I49" s="56">
        <v>2658</v>
      </c>
      <c r="J49" s="56">
        <v>4992</v>
      </c>
      <c r="K49" s="56">
        <v>2115415</v>
      </c>
      <c r="L49" s="56">
        <v>3137</v>
      </c>
      <c r="M49" s="56">
        <v>10196.963820000001</v>
      </c>
      <c r="N49" s="56">
        <v>1738</v>
      </c>
      <c r="O49" s="56">
        <v>8791.44247</v>
      </c>
      <c r="P49" s="56">
        <v>0</v>
      </c>
      <c r="Q49" s="56">
        <v>0</v>
      </c>
      <c r="R49" s="56">
        <v>34</v>
      </c>
      <c r="S49" s="56">
        <v>115.5</v>
      </c>
      <c r="T49" s="56">
        <v>712923</v>
      </c>
      <c r="U49" s="56">
        <v>1014705.64959</v>
      </c>
      <c r="V49" s="56">
        <v>309814</v>
      </c>
      <c r="W49" s="56">
        <v>484675.97292000003</v>
      </c>
      <c r="X49" s="56">
        <v>506</v>
      </c>
      <c r="Y49" s="56">
        <v>7374.0559999999996</v>
      </c>
      <c r="Z49" s="56">
        <v>1265030</v>
      </c>
      <c r="AA49" s="56">
        <v>5619800.39781</v>
      </c>
      <c r="AB49" s="56">
        <v>45</v>
      </c>
      <c r="AC49" s="56">
        <v>36.9</v>
      </c>
      <c r="AE49" s="38">
        <f t="shared" si="0"/>
        <v>1265075</v>
      </c>
    </row>
    <row r="50" spans="1:31" x14ac:dyDescent="0.25">
      <c r="B50" s="29">
        <v>38</v>
      </c>
      <c r="C50" s="1" t="s">
        <v>58</v>
      </c>
      <c r="D50" s="33">
        <v>13</v>
      </c>
      <c r="E50" s="57">
        <v>18</v>
      </c>
      <c r="F50" s="56">
        <v>0</v>
      </c>
      <c r="G50" s="56">
        <v>0</v>
      </c>
      <c r="H50" s="56">
        <v>0</v>
      </c>
      <c r="I50" s="56">
        <v>7</v>
      </c>
      <c r="J50" s="56">
        <v>0</v>
      </c>
      <c r="K50" s="56">
        <v>118492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64840</v>
      </c>
      <c r="U50" s="56">
        <v>169365.53136999984</v>
      </c>
      <c r="V50" s="56">
        <v>36863</v>
      </c>
      <c r="W50" s="56">
        <v>90348.711439999082</v>
      </c>
      <c r="X50" s="56">
        <v>0</v>
      </c>
      <c r="Y50" s="56">
        <v>0</v>
      </c>
      <c r="Z50" s="56">
        <v>51042</v>
      </c>
      <c r="AA50" s="56">
        <v>297106.18554000009</v>
      </c>
      <c r="AB50" s="56">
        <v>0</v>
      </c>
      <c r="AC50" s="56">
        <v>0</v>
      </c>
      <c r="AE50" s="38">
        <f t="shared" si="0"/>
        <v>51042</v>
      </c>
    </row>
    <row r="51" spans="1:31" x14ac:dyDescent="0.25">
      <c r="B51" s="29">
        <v>39</v>
      </c>
      <c r="C51" s="1" t="s">
        <v>25</v>
      </c>
      <c r="D51" s="33">
        <v>46</v>
      </c>
      <c r="E51" s="57">
        <v>28</v>
      </c>
      <c r="F51" s="56">
        <v>0</v>
      </c>
      <c r="G51" s="56">
        <v>0</v>
      </c>
      <c r="H51" s="56">
        <v>0</v>
      </c>
      <c r="I51" s="56">
        <v>0</v>
      </c>
      <c r="J51" s="56">
        <v>771007</v>
      </c>
      <c r="K51" s="56">
        <v>517950</v>
      </c>
      <c r="L51" s="56">
        <v>633374</v>
      </c>
      <c r="M51" s="56">
        <v>3311850.1854000003</v>
      </c>
      <c r="N51" s="56">
        <v>1076071</v>
      </c>
      <c r="O51" s="56">
        <v>3815668.9850999997</v>
      </c>
      <c r="P51" s="56">
        <v>0</v>
      </c>
      <c r="Q51" s="56">
        <v>0</v>
      </c>
      <c r="R51" s="56">
        <v>1638</v>
      </c>
      <c r="S51" s="56">
        <v>14096.806050000005</v>
      </c>
      <c r="T51" s="56">
        <v>414671</v>
      </c>
      <c r="U51" s="56">
        <v>1170012.6624000012</v>
      </c>
      <c r="V51" s="56">
        <v>0</v>
      </c>
      <c r="W51" s="56">
        <v>0</v>
      </c>
      <c r="X51" s="56">
        <v>0</v>
      </c>
      <c r="Y51" s="56">
        <v>0</v>
      </c>
      <c r="Z51" s="56">
        <v>281381</v>
      </c>
      <c r="AA51" s="56">
        <v>1633716.59567</v>
      </c>
      <c r="AB51" s="56">
        <v>0</v>
      </c>
      <c r="AC51" s="56">
        <v>0</v>
      </c>
      <c r="AE51" s="38">
        <f t="shared" si="0"/>
        <v>281381</v>
      </c>
    </row>
    <row r="52" spans="1:31" x14ac:dyDescent="0.25">
      <c r="A52" s="40" t="s">
        <v>159</v>
      </c>
      <c r="B52" s="29">
        <v>40</v>
      </c>
      <c r="C52" s="1" t="s">
        <v>26</v>
      </c>
      <c r="D52" s="33">
        <v>6</v>
      </c>
      <c r="E52" s="57">
        <v>0</v>
      </c>
      <c r="F52" s="56">
        <v>0</v>
      </c>
      <c r="G52" s="56">
        <v>184760</v>
      </c>
      <c r="H52" s="56">
        <v>0</v>
      </c>
      <c r="I52" s="56">
        <v>0</v>
      </c>
      <c r="J52" s="56">
        <v>704385</v>
      </c>
      <c r="K52" s="56">
        <v>57693</v>
      </c>
      <c r="L52" s="56">
        <v>271932.25</v>
      </c>
      <c r="M52" s="56">
        <v>1233844.7796400036</v>
      </c>
      <c r="N52" s="56">
        <v>931083.75</v>
      </c>
      <c r="O52" s="56">
        <v>3547292.6187500148</v>
      </c>
      <c r="P52" s="56">
        <v>0</v>
      </c>
      <c r="Q52" s="56">
        <v>0</v>
      </c>
      <c r="R52" s="56">
        <v>56192</v>
      </c>
      <c r="S52" s="56">
        <v>356143.04514999996</v>
      </c>
      <c r="T52" s="56">
        <v>3079</v>
      </c>
      <c r="U52" s="56">
        <v>7854.2489875000001</v>
      </c>
      <c r="V52" s="56">
        <v>7612</v>
      </c>
      <c r="W52" s="56">
        <v>19173.209082499998</v>
      </c>
      <c r="X52" s="56">
        <v>0</v>
      </c>
      <c r="Y52" s="56">
        <v>0</v>
      </c>
      <c r="Z52" s="56">
        <v>5728</v>
      </c>
      <c r="AA52" s="56">
        <v>22593.325000000001</v>
      </c>
      <c r="AB52" s="56">
        <v>0</v>
      </c>
      <c r="AC52" s="56">
        <v>0</v>
      </c>
      <c r="AE52" s="38">
        <f t="shared" si="0"/>
        <v>5728</v>
      </c>
    </row>
    <row r="53" spans="1:31" x14ac:dyDescent="0.25">
      <c r="B53" s="29">
        <v>41</v>
      </c>
      <c r="C53" s="67" t="s">
        <v>24</v>
      </c>
      <c r="D53" s="33">
        <v>95</v>
      </c>
      <c r="E53" s="57">
        <v>72</v>
      </c>
      <c r="F53" s="56">
        <v>0</v>
      </c>
      <c r="G53" s="56">
        <v>0</v>
      </c>
      <c r="H53" s="56">
        <v>0</v>
      </c>
      <c r="I53" s="56">
        <v>0</v>
      </c>
      <c r="J53" s="56">
        <v>1337531</v>
      </c>
      <c r="K53" s="56">
        <v>1118569</v>
      </c>
      <c r="L53" s="56">
        <v>1480380</v>
      </c>
      <c r="M53" s="56">
        <v>6388892.1817103103</v>
      </c>
      <c r="N53" s="56">
        <v>1703868</v>
      </c>
      <c r="O53" s="56">
        <v>5228990.8251092536</v>
      </c>
      <c r="P53" s="56">
        <v>0</v>
      </c>
      <c r="Q53" s="56">
        <v>0</v>
      </c>
      <c r="R53" s="56">
        <v>2546</v>
      </c>
      <c r="S53" s="56">
        <v>16899.298999999999</v>
      </c>
      <c r="T53" s="56">
        <v>914612</v>
      </c>
      <c r="U53" s="56">
        <v>2256520.6260000002</v>
      </c>
      <c r="V53" s="56">
        <v>687596</v>
      </c>
      <c r="W53" s="56">
        <v>1155396.9890000001</v>
      </c>
      <c r="X53" s="56">
        <v>39</v>
      </c>
      <c r="Y53" s="56">
        <v>746.11900000000003</v>
      </c>
      <c r="Z53" s="56">
        <v>1036772</v>
      </c>
      <c r="AA53" s="56">
        <v>4950158.7910000002</v>
      </c>
      <c r="AB53" s="56">
        <v>0</v>
      </c>
      <c r="AC53" s="56">
        <v>0</v>
      </c>
      <c r="AE53" s="38">
        <f t="shared" si="0"/>
        <v>1036772</v>
      </c>
    </row>
    <row r="54" spans="1:31" ht="13" x14ac:dyDescent="0.25">
      <c r="B54" s="430" t="s">
        <v>63</v>
      </c>
      <c r="C54" s="430"/>
      <c r="D54" s="58"/>
      <c r="E54" s="58"/>
      <c r="F54" s="53"/>
      <c r="G54" s="53"/>
      <c r="H54" s="53"/>
      <c r="I54" s="53"/>
      <c r="J54" s="53"/>
      <c r="K54" s="53"/>
      <c r="L54" s="53"/>
      <c r="M54" s="56"/>
      <c r="N54" s="53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E54" s="38">
        <f t="shared" si="0"/>
        <v>0</v>
      </c>
    </row>
    <row r="55" spans="1:31" s="59" customFormat="1" x14ac:dyDescent="0.25">
      <c r="A55" s="65"/>
      <c r="B55" s="64">
        <v>42</v>
      </c>
      <c r="C55" s="66" t="s">
        <v>64</v>
      </c>
      <c r="D55" s="62">
        <v>0</v>
      </c>
      <c r="E55" s="62">
        <v>0</v>
      </c>
      <c r="F55" s="60">
        <v>0</v>
      </c>
      <c r="G55" s="60">
        <v>0</v>
      </c>
      <c r="H55" s="60">
        <v>0</v>
      </c>
      <c r="I55" s="60">
        <v>3295262</v>
      </c>
      <c r="J55" s="60">
        <v>0</v>
      </c>
      <c r="K55" s="60">
        <v>1963575</v>
      </c>
      <c r="L55" s="60">
        <v>0</v>
      </c>
      <c r="M55" s="60">
        <v>0</v>
      </c>
      <c r="N55" s="60">
        <v>0</v>
      </c>
      <c r="O55" s="60">
        <v>0</v>
      </c>
      <c r="P55" s="60">
        <v>0</v>
      </c>
      <c r="Q55" s="60">
        <v>0</v>
      </c>
      <c r="R55" s="60">
        <v>0</v>
      </c>
      <c r="S55" s="60">
        <v>0</v>
      </c>
      <c r="T55" s="60">
        <v>0</v>
      </c>
      <c r="U55" s="60">
        <v>0</v>
      </c>
      <c r="V55" s="60">
        <v>218283</v>
      </c>
      <c r="W55" s="60">
        <v>142903.38443000001</v>
      </c>
      <c r="X55" s="60">
        <v>0</v>
      </c>
      <c r="Y55" s="60">
        <v>0</v>
      </c>
      <c r="Z55" s="60">
        <v>0</v>
      </c>
      <c r="AA55" s="60">
        <v>0</v>
      </c>
      <c r="AB55" s="60">
        <v>0</v>
      </c>
      <c r="AC55" s="60">
        <v>0</v>
      </c>
      <c r="AE55" s="38">
        <f t="shared" si="0"/>
        <v>0</v>
      </c>
    </row>
    <row r="56" spans="1:31" s="59" customFormat="1" x14ac:dyDescent="0.25">
      <c r="A56" s="65"/>
      <c r="B56" s="64">
        <v>43</v>
      </c>
      <c r="C56" s="66" t="s">
        <v>65</v>
      </c>
      <c r="D56" s="62">
        <v>0</v>
      </c>
      <c r="E56" s="62">
        <v>0</v>
      </c>
      <c r="F56" s="60">
        <v>0</v>
      </c>
      <c r="G56" s="60">
        <v>309670</v>
      </c>
      <c r="H56" s="60">
        <v>0</v>
      </c>
      <c r="I56" s="60">
        <v>13415</v>
      </c>
      <c r="J56" s="60">
        <v>0</v>
      </c>
      <c r="K56" s="60">
        <v>4588989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  <c r="R56" s="60">
        <v>0</v>
      </c>
      <c r="S56" s="60">
        <v>0</v>
      </c>
      <c r="T56" s="60">
        <v>206072</v>
      </c>
      <c r="U56" s="60">
        <v>418115.97726000001</v>
      </c>
      <c r="V56" s="60">
        <v>29166</v>
      </c>
      <c r="W56" s="60">
        <v>21096.720390000002</v>
      </c>
      <c r="X56" s="60">
        <v>0</v>
      </c>
      <c r="Y56" s="60">
        <v>0</v>
      </c>
      <c r="Z56" s="60">
        <v>1288913</v>
      </c>
      <c r="AA56" s="60">
        <v>4053652.1979999999</v>
      </c>
      <c r="AB56" s="60">
        <v>278</v>
      </c>
      <c r="AC56" s="60">
        <v>168.81</v>
      </c>
      <c r="AE56" s="38">
        <f t="shared" si="0"/>
        <v>1289191</v>
      </c>
    </row>
    <row r="57" spans="1:31" s="59" customFormat="1" x14ac:dyDescent="0.25">
      <c r="A57" s="65"/>
      <c r="B57" s="64">
        <v>44</v>
      </c>
      <c r="C57" s="66" t="s">
        <v>66</v>
      </c>
      <c r="D57" s="31">
        <v>0</v>
      </c>
      <c r="E57" s="31">
        <v>0</v>
      </c>
      <c r="F57" s="31">
        <v>0</v>
      </c>
      <c r="G57" s="31">
        <v>132120</v>
      </c>
      <c r="H57" s="31">
        <v>0</v>
      </c>
      <c r="I57" s="31">
        <v>0</v>
      </c>
      <c r="J57" s="31">
        <v>0</v>
      </c>
      <c r="K57" s="31">
        <v>5112794</v>
      </c>
      <c r="L57" s="31"/>
      <c r="M57" s="31"/>
      <c r="N57" s="31"/>
      <c r="O57" s="31"/>
      <c r="P57" s="31"/>
      <c r="Q57" s="31"/>
      <c r="R57" s="31"/>
      <c r="S57" s="31"/>
      <c r="T57" s="56">
        <v>0</v>
      </c>
      <c r="U57" s="56">
        <v>0</v>
      </c>
      <c r="V57" s="56">
        <v>447729</v>
      </c>
      <c r="W57" s="56">
        <v>247186.00813999999</v>
      </c>
      <c r="X57" s="56">
        <v>0</v>
      </c>
      <c r="Y57" s="56">
        <v>0</v>
      </c>
      <c r="Z57" s="56">
        <v>0</v>
      </c>
      <c r="AA57" s="56">
        <v>0</v>
      </c>
      <c r="AB57" s="56">
        <v>0</v>
      </c>
      <c r="AC57" s="56">
        <v>0</v>
      </c>
      <c r="AE57" s="38">
        <f t="shared" si="0"/>
        <v>0</v>
      </c>
    </row>
    <row r="58" spans="1:31" s="59" customFormat="1" x14ac:dyDescent="0.25">
      <c r="A58" s="65"/>
      <c r="B58" s="64">
        <v>45</v>
      </c>
      <c r="C58" s="66" t="s">
        <v>67</v>
      </c>
      <c r="D58" s="62">
        <v>0</v>
      </c>
      <c r="E58" s="62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60">
        <v>0</v>
      </c>
      <c r="S58" s="60">
        <v>0</v>
      </c>
      <c r="T58" s="60">
        <v>0</v>
      </c>
      <c r="U58" s="60">
        <v>0</v>
      </c>
      <c r="V58" s="60">
        <v>0</v>
      </c>
      <c r="W58" s="60">
        <v>0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E58" s="38">
        <f t="shared" si="0"/>
        <v>0</v>
      </c>
    </row>
    <row r="59" spans="1:31" s="59" customFormat="1" x14ac:dyDescent="0.25">
      <c r="A59" s="65"/>
      <c r="B59" s="64">
        <v>46</v>
      </c>
      <c r="C59" s="66" t="s">
        <v>68</v>
      </c>
      <c r="D59" s="62">
        <v>0</v>
      </c>
      <c r="E59" s="62">
        <v>0</v>
      </c>
      <c r="F59" s="60">
        <v>0</v>
      </c>
      <c r="G59" s="60">
        <v>36061</v>
      </c>
      <c r="H59" s="60">
        <v>0</v>
      </c>
      <c r="I59" s="60">
        <v>0</v>
      </c>
      <c r="J59" s="60">
        <v>0</v>
      </c>
      <c r="K59" s="60">
        <v>349949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824</v>
      </c>
      <c r="U59" s="60">
        <v>892.77728999999999</v>
      </c>
      <c r="V59" s="60">
        <v>20435</v>
      </c>
      <c r="W59" s="60">
        <v>9925.7802300000003</v>
      </c>
      <c r="X59" s="60">
        <v>0</v>
      </c>
      <c r="Y59" s="60">
        <v>0</v>
      </c>
      <c r="Z59" s="60">
        <v>3787</v>
      </c>
      <c r="AA59" s="60">
        <v>16145.657999999999</v>
      </c>
      <c r="AB59" s="60">
        <v>0</v>
      </c>
      <c r="AC59" s="60">
        <v>0</v>
      </c>
      <c r="AE59" s="38">
        <f t="shared" si="0"/>
        <v>3787</v>
      </c>
    </row>
    <row r="60" spans="1:31" s="59" customFormat="1" x14ac:dyDescent="0.25">
      <c r="A60" s="65"/>
      <c r="B60" s="64">
        <v>47</v>
      </c>
      <c r="C60" s="63" t="s">
        <v>69</v>
      </c>
      <c r="D60" s="62">
        <v>1</v>
      </c>
      <c r="E60" s="61">
        <v>66</v>
      </c>
      <c r="F60" s="60">
        <v>421467</v>
      </c>
      <c r="G60" s="60">
        <v>0</v>
      </c>
      <c r="H60" s="60">
        <v>0</v>
      </c>
      <c r="I60" s="60">
        <v>22126800</v>
      </c>
      <c r="J60" s="60">
        <v>0</v>
      </c>
      <c r="K60" s="60">
        <v>36856402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771840</v>
      </c>
      <c r="U60" s="60">
        <v>960766.28300000005</v>
      </c>
      <c r="V60" s="60">
        <v>1677481</v>
      </c>
      <c r="W60" s="60">
        <v>1863914.7560000001</v>
      </c>
      <c r="X60" s="60">
        <v>0</v>
      </c>
      <c r="Y60" s="60">
        <v>0</v>
      </c>
      <c r="Z60" s="60">
        <v>2196605</v>
      </c>
      <c r="AA60" s="60">
        <v>8177172.5120000001</v>
      </c>
      <c r="AB60" s="60">
        <v>0</v>
      </c>
      <c r="AC60" s="60">
        <v>0</v>
      </c>
      <c r="AE60" s="38">
        <f t="shared" si="0"/>
        <v>2196605</v>
      </c>
    </row>
    <row r="61" spans="1:31" ht="13" x14ac:dyDescent="0.25">
      <c r="B61" s="430" t="s">
        <v>21</v>
      </c>
      <c r="C61" s="430"/>
      <c r="D61" s="58"/>
      <c r="E61" s="58"/>
      <c r="F61" s="53"/>
      <c r="G61" s="53"/>
      <c r="H61" s="53"/>
      <c r="I61" s="53"/>
      <c r="J61" s="53"/>
      <c r="K61" s="53"/>
      <c r="L61" s="53"/>
      <c r="M61" s="56"/>
      <c r="N61" s="53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E61" s="38">
        <f t="shared" si="0"/>
        <v>0</v>
      </c>
    </row>
    <row r="62" spans="1:31" x14ac:dyDescent="0.25">
      <c r="B62" s="29">
        <v>48</v>
      </c>
      <c r="C62" s="1" t="s">
        <v>22</v>
      </c>
      <c r="D62" s="33">
        <v>420</v>
      </c>
      <c r="E62" s="57">
        <v>3</v>
      </c>
      <c r="F62" s="56">
        <v>0</v>
      </c>
      <c r="G62" s="56">
        <v>325</v>
      </c>
      <c r="H62" s="56">
        <v>0</v>
      </c>
      <c r="I62" s="56">
        <v>541455</v>
      </c>
      <c r="J62" s="56">
        <v>189930</v>
      </c>
      <c r="K62" s="56">
        <v>1992395</v>
      </c>
      <c r="L62" s="56">
        <v>287959</v>
      </c>
      <c r="M62" s="56">
        <v>1408914.537</v>
      </c>
      <c r="N62" s="56">
        <v>207869</v>
      </c>
      <c r="O62" s="56">
        <v>1758870.825</v>
      </c>
      <c r="P62" s="56">
        <v>1385</v>
      </c>
      <c r="Q62" s="56">
        <v>672.125</v>
      </c>
      <c r="R62" s="56">
        <v>4066</v>
      </c>
      <c r="S62" s="56">
        <v>25140.3</v>
      </c>
      <c r="T62" s="56">
        <v>253272</v>
      </c>
      <c r="U62" s="56">
        <v>629248.65150000004</v>
      </c>
      <c r="V62" s="56">
        <v>192053</v>
      </c>
      <c r="W62" s="56">
        <v>467908.41070000001</v>
      </c>
      <c r="X62" s="56">
        <v>336</v>
      </c>
      <c r="Y62" s="56">
        <v>4640.79</v>
      </c>
      <c r="Z62" s="56">
        <v>875817</v>
      </c>
      <c r="AA62" s="56">
        <v>5822657.5999999996</v>
      </c>
      <c r="AB62" s="56">
        <v>61</v>
      </c>
      <c r="AC62" s="56">
        <v>54.901000000000003</v>
      </c>
      <c r="AE62" s="38">
        <f t="shared" si="0"/>
        <v>875878</v>
      </c>
    </row>
    <row r="63" spans="1:31" x14ac:dyDescent="0.25">
      <c r="B63" s="29">
        <v>49</v>
      </c>
      <c r="C63" s="1" t="s">
        <v>70</v>
      </c>
      <c r="D63" s="33">
        <v>162</v>
      </c>
      <c r="E63" s="57">
        <v>2</v>
      </c>
      <c r="F63" s="56">
        <v>0</v>
      </c>
      <c r="G63" s="56">
        <v>0</v>
      </c>
      <c r="H63" s="56">
        <v>0</v>
      </c>
      <c r="I63" s="56">
        <v>0</v>
      </c>
      <c r="J63" s="56">
        <v>0</v>
      </c>
      <c r="K63" s="56">
        <v>185559</v>
      </c>
      <c r="L63" s="56">
        <v>0</v>
      </c>
      <c r="M63" s="56">
        <v>0</v>
      </c>
      <c r="N63" s="56">
        <v>0</v>
      </c>
      <c r="O63" s="56">
        <v>0</v>
      </c>
      <c r="P63" s="56">
        <v>0</v>
      </c>
      <c r="Q63" s="56">
        <v>0</v>
      </c>
      <c r="R63" s="56">
        <v>0</v>
      </c>
      <c r="S63" s="56">
        <v>0</v>
      </c>
      <c r="T63" s="56">
        <v>49355</v>
      </c>
      <c r="U63" s="56">
        <v>122123.2291</v>
      </c>
      <c r="V63" s="56">
        <v>19172</v>
      </c>
      <c r="W63" s="56">
        <v>35537.334289999999</v>
      </c>
      <c r="X63" s="56">
        <v>0</v>
      </c>
      <c r="Y63" s="56">
        <v>0</v>
      </c>
      <c r="Z63" s="56">
        <v>124289</v>
      </c>
      <c r="AA63" s="56">
        <v>669866.11899999995</v>
      </c>
      <c r="AB63" s="56">
        <v>0</v>
      </c>
      <c r="AC63" s="56">
        <v>0</v>
      </c>
      <c r="AE63" s="38">
        <f t="shared" si="0"/>
        <v>124289</v>
      </c>
    </row>
    <row r="64" spans="1:31" x14ac:dyDescent="0.25">
      <c r="B64" s="29">
        <v>50</v>
      </c>
      <c r="C64" s="1" t="s">
        <v>48</v>
      </c>
      <c r="D64" s="33">
        <v>125</v>
      </c>
      <c r="E64" s="57">
        <v>0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3402389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>
        <v>0</v>
      </c>
      <c r="T64" s="56">
        <v>57576</v>
      </c>
      <c r="U64" s="56">
        <v>61384.50432</v>
      </c>
      <c r="V64" s="56">
        <v>8737</v>
      </c>
      <c r="W64" s="56">
        <v>11578.671829999999</v>
      </c>
      <c r="X64" s="56">
        <v>0</v>
      </c>
      <c r="Y64" s="56">
        <v>0</v>
      </c>
      <c r="Z64" s="56">
        <v>627154</v>
      </c>
      <c r="AA64" s="56">
        <v>2921503.9045100003</v>
      </c>
      <c r="AB64" s="56">
        <v>0</v>
      </c>
      <c r="AC64" s="56">
        <v>0</v>
      </c>
      <c r="AE64" s="38">
        <f t="shared" si="0"/>
        <v>627154</v>
      </c>
    </row>
    <row r="65" spans="1:31" x14ac:dyDescent="0.25">
      <c r="B65" s="29">
        <v>51</v>
      </c>
      <c r="C65" s="1" t="s">
        <v>47</v>
      </c>
      <c r="D65" s="33">
        <v>336</v>
      </c>
      <c r="E65" s="57">
        <v>3</v>
      </c>
      <c r="F65" s="56">
        <v>14497</v>
      </c>
      <c r="G65" s="56">
        <v>304</v>
      </c>
      <c r="H65" s="56">
        <v>23135</v>
      </c>
      <c r="I65" s="56">
        <v>0</v>
      </c>
      <c r="J65" s="56">
        <v>0</v>
      </c>
      <c r="K65" s="56">
        <v>3350678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273583</v>
      </c>
      <c r="U65" s="56">
        <v>424137.201</v>
      </c>
      <c r="V65" s="56">
        <v>149551</v>
      </c>
      <c r="W65" s="56">
        <v>431882.09399999998</v>
      </c>
      <c r="X65" s="56">
        <v>0</v>
      </c>
      <c r="Y65" s="56">
        <v>0</v>
      </c>
      <c r="Z65" s="56">
        <v>926798</v>
      </c>
      <c r="AA65" s="56">
        <v>3496322.4019999998</v>
      </c>
      <c r="AB65" s="56">
        <v>0</v>
      </c>
      <c r="AC65" s="56">
        <v>0</v>
      </c>
      <c r="AE65" s="38">
        <f t="shared" si="0"/>
        <v>926798</v>
      </c>
    </row>
    <row r="66" spans="1:31" x14ac:dyDescent="0.25">
      <c r="B66" s="29">
        <v>52</v>
      </c>
      <c r="C66" s="1" t="s">
        <v>44</v>
      </c>
      <c r="D66" s="33">
        <v>400</v>
      </c>
      <c r="E66" s="57">
        <v>3</v>
      </c>
      <c r="F66" s="56">
        <v>0</v>
      </c>
      <c r="G66" s="56">
        <v>837</v>
      </c>
      <c r="H66" s="56">
        <v>0</v>
      </c>
      <c r="I66" s="56">
        <v>0</v>
      </c>
      <c r="J66" s="56">
        <v>0</v>
      </c>
      <c r="K66" s="56">
        <v>4442808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299931</v>
      </c>
      <c r="U66" s="56">
        <v>388706.3933</v>
      </c>
      <c r="V66" s="56">
        <v>0</v>
      </c>
      <c r="W66" s="56">
        <v>0</v>
      </c>
      <c r="X66" s="56">
        <v>0</v>
      </c>
      <c r="Y66" s="56">
        <v>0</v>
      </c>
      <c r="Z66" s="56">
        <v>1062883</v>
      </c>
      <c r="AA66" s="56">
        <v>5277841.108</v>
      </c>
      <c r="AB66" s="56">
        <v>120</v>
      </c>
      <c r="AC66" s="56">
        <v>65.73</v>
      </c>
      <c r="AE66" s="38">
        <f t="shared" si="0"/>
        <v>1063003</v>
      </c>
    </row>
    <row r="67" spans="1:31" x14ac:dyDescent="0.25">
      <c r="B67" s="29">
        <v>53</v>
      </c>
      <c r="C67" s="1" t="s">
        <v>71</v>
      </c>
      <c r="D67" s="33">
        <v>65</v>
      </c>
      <c r="E67" s="57">
        <v>2</v>
      </c>
      <c r="F67" s="56">
        <v>0</v>
      </c>
      <c r="G67" s="56">
        <v>164</v>
      </c>
      <c r="H67" s="56">
        <v>0</v>
      </c>
      <c r="I67" s="56">
        <v>493717</v>
      </c>
      <c r="J67" s="56">
        <v>0</v>
      </c>
      <c r="K67" s="56">
        <v>2373395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66178</v>
      </c>
      <c r="U67" s="56">
        <v>98203.705000000002</v>
      </c>
      <c r="V67" s="56">
        <v>17011</v>
      </c>
      <c r="W67" s="56">
        <v>29900.920999999998</v>
      </c>
      <c r="X67" s="56">
        <v>0</v>
      </c>
      <c r="Y67" s="56">
        <v>0</v>
      </c>
      <c r="Z67" s="56">
        <v>276500</v>
      </c>
      <c r="AA67" s="56">
        <v>1339812.8500000001</v>
      </c>
      <c r="AB67" s="56">
        <v>0</v>
      </c>
      <c r="AC67" s="56">
        <v>0</v>
      </c>
      <c r="AE67" s="38">
        <f t="shared" si="0"/>
        <v>276500</v>
      </c>
    </row>
    <row r="68" spans="1:31" x14ac:dyDescent="0.25">
      <c r="B68" s="29">
        <v>54</v>
      </c>
      <c r="C68" s="1" t="s">
        <v>72</v>
      </c>
      <c r="D68" s="33">
        <v>8</v>
      </c>
      <c r="E68" s="57">
        <v>1</v>
      </c>
      <c r="F68" s="56">
        <v>0</v>
      </c>
      <c r="G68" s="56">
        <v>0</v>
      </c>
      <c r="H68" s="56">
        <v>0</v>
      </c>
      <c r="I68" s="56">
        <v>0</v>
      </c>
      <c r="J68" s="56">
        <v>0</v>
      </c>
      <c r="K68" s="56">
        <v>306569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18858</v>
      </c>
      <c r="U68" s="56">
        <v>24887.080850000002</v>
      </c>
      <c r="V68" s="56">
        <v>0</v>
      </c>
      <c r="W68" s="56">
        <v>0</v>
      </c>
      <c r="X68" s="56">
        <v>0</v>
      </c>
      <c r="Y68" s="56">
        <v>0</v>
      </c>
      <c r="Z68" s="56">
        <v>49076</v>
      </c>
      <c r="AA68" s="56">
        <v>198883.91699999999</v>
      </c>
      <c r="AB68" s="56">
        <v>0</v>
      </c>
      <c r="AC68" s="56">
        <v>0</v>
      </c>
      <c r="AE68" s="38">
        <f t="shared" si="0"/>
        <v>49076</v>
      </c>
    </row>
    <row r="69" spans="1:31" x14ac:dyDescent="0.25">
      <c r="B69" s="29">
        <v>55</v>
      </c>
      <c r="C69" s="1" t="s">
        <v>46</v>
      </c>
      <c r="D69" s="33">
        <v>0</v>
      </c>
      <c r="E69" s="57">
        <v>0</v>
      </c>
      <c r="F69" s="56">
        <v>0</v>
      </c>
      <c r="G69" s="56">
        <v>67</v>
      </c>
      <c r="H69" s="56">
        <v>0</v>
      </c>
      <c r="I69" s="56">
        <v>0</v>
      </c>
      <c r="J69" s="56">
        <v>0</v>
      </c>
      <c r="K69" s="56">
        <v>426261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28430</v>
      </c>
      <c r="U69" s="56">
        <v>32913.23072</v>
      </c>
      <c r="V69" s="56">
        <v>5318</v>
      </c>
      <c r="W69" s="56">
        <v>8268.4223600000005</v>
      </c>
      <c r="X69" s="56">
        <v>0</v>
      </c>
      <c r="Y69" s="56">
        <v>0</v>
      </c>
      <c r="Z69" s="56">
        <v>93063</v>
      </c>
      <c r="AA69" s="56">
        <v>392660.755</v>
      </c>
      <c r="AB69" s="56">
        <v>0</v>
      </c>
      <c r="AC69" s="56">
        <v>0</v>
      </c>
      <c r="AE69" s="38">
        <f t="shared" si="0"/>
        <v>93063</v>
      </c>
    </row>
    <row r="70" spans="1:31" x14ac:dyDescent="0.25">
      <c r="B70" s="29">
        <v>56</v>
      </c>
      <c r="C70" s="1" t="s">
        <v>74</v>
      </c>
      <c r="D70" s="33">
        <v>489</v>
      </c>
      <c r="E70" s="57">
        <v>3</v>
      </c>
      <c r="F70" s="56">
        <v>0</v>
      </c>
      <c r="G70" s="56">
        <v>0</v>
      </c>
      <c r="H70" s="56">
        <v>0</v>
      </c>
      <c r="I70" s="56">
        <v>41480</v>
      </c>
      <c r="J70" s="56">
        <v>0</v>
      </c>
      <c r="K70" s="56">
        <v>7252817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351817</v>
      </c>
      <c r="U70" s="56">
        <v>520544.67210000003</v>
      </c>
      <c r="V70" s="56">
        <v>157434</v>
      </c>
      <c r="W70" s="56">
        <v>262886.32311</v>
      </c>
      <c r="X70" s="56">
        <v>0</v>
      </c>
      <c r="Y70" s="56">
        <v>0</v>
      </c>
      <c r="Z70" s="56">
        <v>2964012</v>
      </c>
      <c r="AA70" s="56">
        <v>12979991.828</v>
      </c>
      <c r="AB70" s="56">
        <v>207</v>
      </c>
      <c r="AC70" s="56">
        <v>205.7</v>
      </c>
      <c r="AE70" s="38">
        <f t="shared" si="0"/>
        <v>2964219</v>
      </c>
    </row>
    <row r="71" spans="1:31" x14ac:dyDescent="0.25">
      <c r="B71" s="29">
        <v>57</v>
      </c>
      <c r="C71" s="1" t="s">
        <v>75</v>
      </c>
      <c r="D71" s="33">
        <v>0</v>
      </c>
      <c r="E71" s="57">
        <v>0</v>
      </c>
      <c r="F71" s="56">
        <v>0</v>
      </c>
      <c r="G71" s="56">
        <v>0</v>
      </c>
      <c r="H71" s="56">
        <v>0</v>
      </c>
      <c r="I71" s="56">
        <v>0</v>
      </c>
      <c r="J71" s="56">
        <v>0</v>
      </c>
      <c r="K71" s="56">
        <v>0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  <c r="U71" s="56">
        <v>0</v>
      </c>
      <c r="V71" s="56">
        <v>0</v>
      </c>
      <c r="W71" s="56">
        <v>0</v>
      </c>
      <c r="X71" s="56">
        <v>0</v>
      </c>
      <c r="Y71" s="56">
        <v>0</v>
      </c>
      <c r="Z71" s="56">
        <v>0</v>
      </c>
      <c r="AA71" s="56">
        <v>0</v>
      </c>
      <c r="AB71" s="56">
        <v>0</v>
      </c>
      <c r="AC71" s="56">
        <v>0</v>
      </c>
      <c r="AE71" s="38">
        <f t="shared" si="0"/>
        <v>0</v>
      </c>
    </row>
    <row r="72" spans="1:31" ht="13" x14ac:dyDescent="0.3">
      <c r="B72" s="29">
        <v>58</v>
      </c>
      <c r="C72" s="1" t="s">
        <v>36</v>
      </c>
      <c r="D72" s="33">
        <v>216</v>
      </c>
      <c r="E72" s="57">
        <v>6</v>
      </c>
      <c r="F72" s="56">
        <v>0</v>
      </c>
      <c r="G72" s="56">
        <v>310</v>
      </c>
      <c r="H72" s="56">
        <v>0</v>
      </c>
      <c r="I72" s="56">
        <v>4204</v>
      </c>
      <c r="J72" s="56">
        <v>0</v>
      </c>
      <c r="K72" s="56">
        <v>1322048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41658</v>
      </c>
      <c r="U72" s="56">
        <v>62789.482000000004</v>
      </c>
      <c r="V72" s="56">
        <v>14410</v>
      </c>
      <c r="W72" s="56">
        <v>25286.3</v>
      </c>
      <c r="X72" s="56">
        <v>0</v>
      </c>
      <c r="Y72" s="56">
        <v>0</v>
      </c>
      <c r="Z72" s="56">
        <v>443778</v>
      </c>
      <c r="AA72" s="56">
        <v>1544075.017</v>
      </c>
      <c r="AB72" s="56">
        <v>0</v>
      </c>
      <c r="AC72" s="56">
        <v>0</v>
      </c>
      <c r="AE72" s="23">
        <f t="shared" si="0"/>
        <v>443778</v>
      </c>
    </row>
    <row r="73" spans="1:31" s="51" customFormat="1" ht="13" x14ac:dyDescent="0.3">
      <c r="A73" s="55"/>
      <c r="B73" s="54"/>
      <c r="C73" s="53" t="s">
        <v>76</v>
      </c>
      <c r="D73" s="11">
        <f t="shared" ref="D73:AC73" si="1">SUM(D11:D72)</f>
        <v>119727</v>
      </c>
      <c r="E73" s="11">
        <f t="shared" si="1"/>
        <v>97896</v>
      </c>
      <c r="F73" s="52">
        <f t="shared" si="1"/>
        <v>6126144</v>
      </c>
      <c r="G73" s="52">
        <f t="shared" si="1"/>
        <v>948440</v>
      </c>
      <c r="H73" s="52">
        <f t="shared" si="1"/>
        <v>4090174</v>
      </c>
      <c r="I73" s="52">
        <f t="shared" si="1"/>
        <v>180721191</v>
      </c>
      <c r="J73" s="52">
        <f t="shared" si="1"/>
        <v>75166069</v>
      </c>
      <c r="K73" s="52">
        <f t="shared" si="1"/>
        <v>920517551</v>
      </c>
      <c r="L73" s="52">
        <f t="shared" si="1"/>
        <v>115287191.25</v>
      </c>
      <c r="M73" s="52">
        <f t="shared" si="1"/>
        <v>398068196.45999026</v>
      </c>
      <c r="N73" s="52">
        <f t="shared" si="1"/>
        <v>107641573.75</v>
      </c>
      <c r="O73" s="52">
        <f t="shared" si="1"/>
        <v>656522886.40109921</v>
      </c>
      <c r="P73" s="52">
        <f t="shared" si="1"/>
        <v>1398</v>
      </c>
      <c r="Q73" s="52">
        <f t="shared" si="1"/>
        <v>944.60928999999999</v>
      </c>
      <c r="R73" s="52">
        <f t="shared" si="1"/>
        <v>612235</v>
      </c>
      <c r="S73" s="52">
        <f t="shared" si="1"/>
        <v>3026702.0772999995</v>
      </c>
      <c r="T73" s="52">
        <f t="shared" si="1"/>
        <v>213176926</v>
      </c>
      <c r="U73" s="52">
        <f t="shared" si="1"/>
        <v>435297380.48142743</v>
      </c>
      <c r="V73" s="52">
        <f t="shared" si="1"/>
        <v>117379834</v>
      </c>
      <c r="W73" s="52">
        <f t="shared" si="1"/>
        <v>210068188.15819249</v>
      </c>
      <c r="X73" s="52">
        <f t="shared" si="1"/>
        <v>630037</v>
      </c>
      <c r="Y73" s="52">
        <f t="shared" si="1"/>
        <v>5251160.2208400005</v>
      </c>
      <c r="Z73" s="52">
        <f t="shared" si="1"/>
        <v>579296526</v>
      </c>
      <c r="AA73" s="52">
        <f t="shared" si="1"/>
        <v>2850111243.4144096</v>
      </c>
      <c r="AB73" s="52">
        <f t="shared" si="1"/>
        <v>223737</v>
      </c>
      <c r="AC73" s="52">
        <f t="shared" si="1"/>
        <v>219157.51848000003</v>
      </c>
    </row>
    <row r="74" spans="1:31" ht="13" x14ac:dyDescent="0.25">
      <c r="B74" s="50"/>
      <c r="C74" s="50"/>
      <c r="D74" s="49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spans="1:31" ht="13" x14ac:dyDescent="0.25">
      <c r="A75" s="47"/>
      <c r="B75" s="429" t="s">
        <v>265</v>
      </c>
      <c r="C75" s="429"/>
      <c r="D75" s="429"/>
      <c r="E75" s="429"/>
      <c r="F75" s="429"/>
      <c r="G75" s="429"/>
      <c r="H75" s="429"/>
      <c r="I75" s="429"/>
      <c r="J75" s="429"/>
      <c r="K75" s="429"/>
      <c r="L75" s="429"/>
      <c r="M75" s="429"/>
      <c r="N75" s="429"/>
      <c r="O75" s="429"/>
      <c r="P75" s="429"/>
      <c r="Q75" s="429"/>
      <c r="R75" s="429"/>
      <c r="S75" s="429"/>
      <c r="T75" s="429"/>
      <c r="U75" s="429"/>
      <c r="V75" s="429"/>
      <c r="W75" s="429"/>
      <c r="X75" s="429"/>
      <c r="Y75" s="429"/>
      <c r="Z75" s="429"/>
      <c r="AA75" s="429"/>
      <c r="AB75" s="429"/>
      <c r="AC75" s="429"/>
    </row>
    <row r="76" spans="1:31" x14ac:dyDescent="0.25">
      <c r="A76" s="43"/>
      <c r="B76" s="429" t="s">
        <v>266</v>
      </c>
      <c r="C76" s="429"/>
      <c r="D76" s="429"/>
      <c r="E76" s="429"/>
      <c r="F76" s="429"/>
      <c r="G76" s="429"/>
      <c r="H76" s="429"/>
      <c r="I76" s="429"/>
      <c r="J76" s="429"/>
      <c r="K76" s="429"/>
      <c r="L76" s="429"/>
      <c r="M76" s="429"/>
      <c r="N76" s="429"/>
      <c r="O76" s="429"/>
      <c r="P76" s="429"/>
      <c r="Q76" s="429"/>
      <c r="R76" s="429"/>
      <c r="S76" s="429"/>
      <c r="T76" s="429"/>
      <c r="U76" s="429"/>
      <c r="V76" s="429"/>
      <c r="W76" s="429"/>
      <c r="X76" s="429"/>
      <c r="Y76" s="429"/>
      <c r="Z76" s="429"/>
      <c r="AA76" s="429"/>
      <c r="AB76" s="429"/>
      <c r="AC76" s="429"/>
    </row>
    <row r="77" spans="1:31" x14ac:dyDescent="0.25">
      <c r="A77" s="43"/>
      <c r="B77" s="429" t="s">
        <v>267</v>
      </c>
      <c r="C77" s="429"/>
      <c r="D77" s="429"/>
      <c r="E77" s="429"/>
      <c r="F77" s="429"/>
      <c r="G77" s="429"/>
      <c r="H77" s="429"/>
      <c r="I77" s="429"/>
      <c r="J77" s="429"/>
      <c r="K77" s="429"/>
      <c r="L77" s="429"/>
      <c r="M77" s="429"/>
      <c r="N77" s="429"/>
      <c r="O77" s="429"/>
      <c r="P77" s="429"/>
      <c r="Q77" s="429"/>
      <c r="R77" s="429"/>
      <c r="S77" s="429"/>
      <c r="T77" s="429"/>
      <c r="U77" s="429"/>
      <c r="V77" s="429"/>
      <c r="W77" s="429"/>
      <c r="X77" s="429"/>
      <c r="Y77" s="429"/>
      <c r="Z77" s="429"/>
      <c r="AA77" s="429"/>
      <c r="AB77" s="429"/>
      <c r="AC77" s="429"/>
    </row>
    <row r="78" spans="1:31" s="42" customFormat="1" x14ac:dyDescent="0.25">
      <c r="A78" s="43"/>
      <c r="B78" s="429" t="s">
        <v>268</v>
      </c>
      <c r="C78" s="429"/>
      <c r="D78" s="429"/>
      <c r="E78" s="429"/>
      <c r="F78" s="429"/>
      <c r="G78" s="429"/>
      <c r="H78" s="429"/>
      <c r="I78" s="429"/>
      <c r="J78" s="429"/>
      <c r="K78" s="429"/>
      <c r="L78" s="429"/>
      <c r="M78" s="429"/>
      <c r="N78" s="429"/>
      <c r="O78" s="429"/>
      <c r="P78" s="429"/>
      <c r="Q78" s="429"/>
      <c r="R78" s="429"/>
      <c r="S78" s="429"/>
      <c r="T78" s="429"/>
      <c r="U78" s="429"/>
      <c r="V78" s="429"/>
      <c r="W78" s="429"/>
      <c r="X78" s="429"/>
      <c r="Y78" s="429"/>
      <c r="Z78" s="429"/>
      <c r="AA78" s="429"/>
      <c r="AB78" s="429"/>
      <c r="AC78" s="429"/>
    </row>
    <row r="79" spans="1:31" s="42" customFormat="1" x14ac:dyDescent="0.25">
      <c r="A79" s="43"/>
      <c r="B79" s="429" t="s">
        <v>269</v>
      </c>
      <c r="C79" s="429"/>
      <c r="D79" s="429"/>
      <c r="E79" s="429"/>
      <c r="F79" s="429"/>
      <c r="G79" s="429"/>
      <c r="H79" s="429"/>
      <c r="I79" s="429"/>
      <c r="J79" s="429"/>
      <c r="K79" s="429"/>
      <c r="L79" s="429"/>
      <c r="M79" s="429"/>
      <c r="N79" s="429"/>
      <c r="O79" s="429"/>
      <c r="P79" s="429"/>
      <c r="Q79" s="429"/>
      <c r="R79" s="429"/>
      <c r="S79" s="429"/>
      <c r="T79" s="429"/>
      <c r="U79" s="429"/>
      <c r="V79" s="429"/>
      <c r="W79" s="429"/>
      <c r="X79" s="429"/>
      <c r="Y79" s="429"/>
      <c r="Z79" s="429"/>
      <c r="AA79" s="429"/>
      <c r="AB79" s="429"/>
      <c r="AC79" s="429"/>
    </row>
    <row r="80" spans="1:31" s="42" customFormat="1" x14ac:dyDescent="0.25">
      <c r="A80" s="43"/>
      <c r="B80" s="429" t="s">
        <v>270</v>
      </c>
      <c r="C80" s="429"/>
      <c r="D80" s="429"/>
      <c r="E80" s="429"/>
      <c r="F80" s="429"/>
      <c r="G80" s="429"/>
      <c r="H80" s="429"/>
      <c r="I80" s="429"/>
      <c r="J80" s="429"/>
      <c r="K80" s="429"/>
      <c r="L80" s="429"/>
      <c r="M80" s="429"/>
      <c r="N80" s="429"/>
      <c r="O80" s="429"/>
      <c r="P80" s="429"/>
      <c r="Q80" s="429"/>
      <c r="R80" s="429"/>
      <c r="S80" s="429"/>
      <c r="T80" s="429"/>
      <c r="U80" s="429"/>
      <c r="V80" s="429"/>
      <c r="W80" s="429"/>
      <c r="X80" s="429"/>
      <c r="Y80" s="429"/>
      <c r="Z80" s="429"/>
      <c r="AA80" s="429"/>
      <c r="AB80" s="429"/>
      <c r="AC80" s="429"/>
    </row>
    <row r="81" spans="1:31" s="42" customFormat="1" x14ac:dyDescent="0.25">
      <c r="A81" s="43"/>
      <c r="B81" s="429" t="s">
        <v>271</v>
      </c>
      <c r="C81" s="429"/>
      <c r="D81" s="429"/>
      <c r="E81" s="429"/>
      <c r="F81" s="429"/>
      <c r="G81" s="429"/>
      <c r="H81" s="429"/>
      <c r="I81" s="429"/>
      <c r="J81" s="429"/>
      <c r="K81" s="429"/>
      <c r="L81" s="429"/>
      <c r="M81" s="429"/>
      <c r="N81" s="429"/>
      <c r="O81" s="429"/>
      <c r="P81" s="429"/>
      <c r="Q81" s="429"/>
      <c r="R81" s="429"/>
      <c r="S81" s="429"/>
      <c r="T81" s="429"/>
      <c r="U81" s="429"/>
      <c r="V81" s="429"/>
      <c r="W81" s="429"/>
      <c r="X81" s="429"/>
      <c r="Y81" s="429"/>
      <c r="Z81" s="429"/>
      <c r="AA81" s="429"/>
      <c r="AB81" s="429"/>
      <c r="AC81" s="429"/>
    </row>
    <row r="82" spans="1:31" s="42" customFormat="1" x14ac:dyDescent="0.25">
      <c r="A82" s="43"/>
      <c r="B82" s="429" t="s">
        <v>272</v>
      </c>
      <c r="C82" s="429"/>
      <c r="D82" s="429"/>
      <c r="E82" s="429"/>
      <c r="F82" s="429"/>
      <c r="G82" s="429"/>
      <c r="H82" s="429"/>
      <c r="I82" s="429"/>
      <c r="J82" s="429"/>
      <c r="K82" s="429"/>
      <c r="L82" s="429"/>
      <c r="M82" s="429"/>
      <c r="N82" s="429"/>
      <c r="O82" s="429"/>
      <c r="P82" s="429"/>
      <c r="Q82" s="429"/>
      <c r="R82" s="429"/>
      <c r="S82" s="429"/>
      <c r="T82" s="429"/>
      <c r="U82" s="429"/>
      <c r="V82" s="429"/>
      <c r="W82" s="429"/>
      <c r="X82" s="429"/>
      <c r="Y82" s="429"/>
      <c r="Z82" s="429"/>
      <c r="AA82" s="429"/>
      <c r="AB82" s="429"/>
      <c r="AC82" s="429"/>
    </row>
    <row r="83" spans="1:31" s="42" customFormat="1" x14ac:dyDescent="0.25">
      <c r="A83" s="43"/>
      <c r="B83" s="429" t="s">
        <v>273</v>
      </c>
      <c r="C83" s="429"/>
      <c r="D83" s="429"/>
      <c r="E83" s="429"/>
      <c r="F83" s="429"/>
      <c r="G83" s="429"/>
      <c r="H83" s="429"/>
      <c r="I83" s="429"/>
      <c r="J83" s="429"/>
      <c r="K83" s="429"/>
      <c r="L83" s="429"/>
      <c r="M83" s="429"/>
      <c r="N83" s="429"/>
      <c r="O83" s="429"/>
      <c r="P83" s="429"/>
      <c r="Q83" s="429"/>
      <c r="R83" s="429"/>
      <c r="S83" s="429"/>
      <c r="T83" s="429"/>
      <c r="U83" s="429"/>
      <c r="V83" s="429"/>
      <c r="W83" s="429"/>
      <c r="X83" s="429"/>
      <c r="Y83" s="429"/>
      <c r="Z83" s="429"/>
      <c r="AA83" s="429"/>
      <c r="AB83" s="429"/>
      <c r="AC83" s="429"/>
    </row>
    <row r="84" spans="1:31" s="42" customFormat="1" x14ac:dyDescent="0.25">
      <c r="A84" s="43"/>
      <c r="B84" s="429" t="s">
        <v>274</v>
      </c>
      <c r="C84" s="429"/>
      <c r="D84" s="429"/>
      <c r="E84" s="429"/>
      <c r="F84" s="429"/>
      <c r="G84" s="429"/>
      <c r="H84" s="429"/>
      <c r="I84" s="429"/>
      <c r="J84" s="429"/>
      <c r="K84" s="429"/>
      <c r="L84" s="429"/>
      <c r="M84" s="429"/>
      <c r="N84" s="429"/>
      <c r="O84" s="429"/>
      <c r="P84" s="429"/>
      <c r="Q84" s="429"/>
      <c r="R84" s="429"/>
      <c r="S84" s="429"/>
      <c r="T84" s="429"/>
      <c r="U84" s="429"/>
      <c r="V84" s="429"/>
      <c r="W84" s="429"/>
      <c r="X84" s="429"/>
      <c r="Y84" s="429"/>
      <c r="Z84" s="429"/>
      <c r="AA84" s="429"/>
      <c r="AB84" s="429"/>
      <c r="AC84" s="429"/>
      <c r="AD84" s="46"/>
    </row>
    <row r="85" spans="1:31" s="42" customFormat="1" x14ac:dyDescent="0.25">
      <c r="A85" s="43"/>
      <c r="B85" s="429" t="s">
        <v>275</v>
      </c>
      <c r="C85" s="429"/>
      <c r="D85" s="429"/>
      <c r="E85" s="429"/>
      <c r="F85" s="429"/>
      <c r="G85" s="429"/>
      <c r="H85" s="429"/>
      <c r="I85" s="429"/>
      <c r="J85" s="429"/>
      <c r="K85" s="429"/>
      <c r="L85" s="429"/>
      <c r="M85" s="429"/>
      <c r="N85" s="429"/>
      <c r="O85" s="429"/>
      <c r="P85" s="429"/>
      <c r="Q85" s="429"/>
      <c r="R85" s="429"/>
      <c r="S85" s="429"/>
      <c r="T85" s="429"/>
      <c r="U85" s="429"/>
      <c r="V85" s="429"/>
      <c r="W85" s="429"/>
      <c r="X85" s="429"/>
      <c r="Y85" s="429"/>
      <c r="Z85" s="429"/>
      <c r="AA85" s="429"/>
      <c r="AB85" s="429"/>
      <c r="AC85" s="429"/>
    </row>
    <row r="86" spans="1:31" s="42" customFormat="1" x14ac:dyDescent="0.25">
      <c r="A86" s="43"/>
      <c r="B86" s="429" t="s">
        <v>276</v>
      </c>
      <c r="C86" s="429"/>
      <c r="D86" s="429"/>
      <c r="E86" s="429"/>
      <c r="F86" s="429"/>
      <c r="G86" s="429"/>
      <c r="H86" s="429"/>
      <c r="I86" s="429"/>
      <c r="J86" s="429"/>
      <c r="K86" s="429"/>
      <c r="L86" s="429"/>
      <c r="M86" s="429"/>
      <c r="N86" s="429"/>
      <c r="O86" s="429"/>
      <c r="P86" s="429"/>
      <c r="Q86" s="429"/>
      <c r="R86" s="429"/>
      <c r="S86" s="429"/>
      <c r="T86" s="429"/>
      <c r="U86" s="429"/>
      <c r="V86" s="429"/>
      <c r="W86" s="429"/>
      <c r="X86" s="429"/>
      <c r="Y86" s="429"/>
      <c r="Z86" s="429"/>
      <c r="AA86" s="429"/>
      <c r="AB86" s="429"/>
      <c r="AC86" s="429"/>
      <c r="AD86" s="46"/>
    </row>
    <row r="87" spans="1:31" s="42" customFormat="1" x14ac:dyDescent="0.25">
      <c r="A87" s="43"/>
      <c r="B87" s="429" t="s">
        <v>277</v>
      </c>
      <c r="C87" s="429"/>
      <c r="D87" s="429"/>
      <c r="E87" s="429"/>
      <c r="F87" s="429"/>
      <c r="G87" s="429"/>
      <c r="H87" s="429"/>
      <c r="I87" s="429"/>
      <c r="J87" s="429"/>
      <c r="K87" s="429"/>
      <c r="L87" s="429"/>
      <c r="M87" s="429"/>
      <c r="N87" s="429"/>
      <c r="O87" s="429"/>
      <c r="P87" s="429"/>
      <c r="Q87" s="429"/>
      <c r="R87" s="429"/>
      <c r="S87" s="429"/>
      <c r="T87" s="429"/>
      <c r="U87" s="429"/>
      <c r="V87" s="429"/>
      <c r="W87" s="429"/>
      <c r="X87" s="429"/>
      <c r="Y87" s="429"/>
      <c r="Z87" s="429"/>
      <c r="AA87" s="429"/>
      <c r="AB87" s="429"/>
      <c r="AC87" s="429"/>
    </row>
    <row r="88" spans="1:31" s="42" customFormat="1" x14ac:dyDescent="0.25">
      <c r="A88" s="43"/>
      <c r="B88" s="429" t="s">
        <v>278</v>
      </c>
      <c r="C88" s="429"/>
      <c r="D88" s="429"/>
      <c r="E88" s="429"/>
      <c r="F88" s="429"/>
      <c r="G88" s="429"/>
      <c r="H88" s="429"/>
      <c r="I88" s="429"/>
      <c r="J88" s="429"/>
      <c r="K88" s="429"/>
      <c r="L88" s="429"/>
      <c r="M88" s="429"/>
      <c r="N88" s="429"/>
      <c r="O88" s="429"/>
      <c r="P88" s="429"/>
      <c r="Q88" s="429"/>
      <c r="R88" s="429"/>
      <c r="S88" s="429"/>
      <c r="T88" s="429"/>
      <c r="U88" s="429"/>
      <c r="V88" s="429"/>
      <c r="W88" s="429"/>
      <c r="X88" s="429"/>
      <c r="Y88" s="429"/>
      <c r="Z88" s="429"/>
      <c r="AA88" s="429"/>
      <c r="AB88" s="429"/>
      <c r="AC88" s="429"/>
    </row>
    <row r="89" spans="1:31" s="42" customFormat="1" x14ac:dyDescent="0.25">
      <c r="A89" s="43"/>
      <c r="B89" s="429" t="s">
        <v>279</v>
      </c>
      <c r="C89" s="429"/>
      <c r="D89" s="429"/>
      <c r="E89" s="429"/>
      <c r="F89" s="429"/>
      <c r="G89" s="429"/>
      <c r="H89" s="429"/>
      <c r="I89" s="429"/>
      <c r="J89" s="429"/>
      <c r="K89" s="429"/>
      <c r="L89" s="429"/>
      <c r="M89" s="429"/>
      <c r="N89" s="429"/>
      <c r="O89" s="429"/>
      <c r="P89" s="429"/>
      <c r="Q89" s="429"/>
      <c r="R89" s="429"/>
      <c r="S89" s="429"/>
      <c r="T89" s="429"/>
      <c r="U89" s="429"/>
      <c r="V89" s="429"/>
      <c r="W89" s="429"/>
      <c r="X89" s="429"/>
      <c r="Y89" s="429"/>
      <c r="Z89" s="429"/>
      <c r="AA89" s="429"/>
      <c r="AB89" s="429"/>
      <c r="AC89" s="429"/>
    </row>
    <row r="90" spans="1:31" s="42" customFormat="1" x14ac:dyDescent="0.25">
      <c r="A90" s="43"/>
      <c r="B90" s="429" t="s">
        <v>280</v>
      </c>
      <c r="C90" s="429"/>
      <c r="D90" s="429"/>
      <c r="E90" s="429"/>
      <c r="F90" s="429"/>
      <c r="G90" s="429"/>
      <c r="H90" s="429"/>
      <c r="I90" s="429"/>
      <c r="J90" s="429"/>
      <c r="K90" s="429"/>
      <c r="L90" s="429"/>
      <c r="M90" s="429"/>
      <c r="N90" s="429"/>
      <c r="O90" s="429"/>
      <c r="P90" s="429"/>
      <c r="Q90" s="429"/>
      <c r="R90" s="429"/>
      <c r="S90" s="429"/>
      <c r="T90" s="429"/>
      <c r="U90" s="429"/>
      <c r="V90" s="429"/>
      <c r="W90" s="429"/>
      <c r="X90" s="429"/>
      <c r="Y90" s="429"/>
      <c r="Z90" s="429"/>
      <c r="AA90" s="429"/>
      <c r="AB90" s="429"/>
      <c r="AC90" s="429"/>
    </row>
    <row r="91" spans="1:31" s="42" customFormat="1" x14ac:dyDescent="0.25">
      <c r="A91" s="43"/>
      <c r="B91" s="429" t="s">
        <v>281</v>
      </c>
      <c r="C91" s="429"/>
      <c r="D91" s="429"/>
      <c r="E91" s="429"/>
      <c r="F91" s="429"/>
      <c r="G91" s="429"/>
      <c r="H91" s="429"/>
      <c r="I91" s="429"/>
      <c r="J91" s="429"/>
      <c r="K91" s="429"/>
      <c r="L91" s="429"/>
      <c r="M91" s="429"/>
      <c r="N91" s="429"/>
      <c r="O91" s="429"/>
      <c r="P91" s="429"/>
      <c r="Q91" s="429"/>
      <c r="R91" s="429"/>
      <c r="S91" s="429"/>
      <c r="T91" s="429"/>
      <c r="U91" s="429"/>
      <c r="V91" s="429"/>
      <c r="W91" s="429"/>
      <c r="X91" s="429"/>
      <c r="Y91" s="429"/>
      <c r="Z91" s="429"/>
      <c r="AA91" s="429"/>
      <c r="AB91" s="429"/>
      <c r="AC91" s="429"/>
    </row>
    <row r="92" spans="1:31" s="42" customFormat="1" x14ac:dyDescent="0.25">
      <c r="A92" s="43"/>
      <c r="B92" s="429" t="s">
        <v>282</v>
      </c>
      <c r="C92" s="429"/>
      <c r="D92" s="429"/>
      <c r="E92" s="429"/>
      <c r="F92" s="429"/>
      <c r="G92" s="429"/>
      <c r="H92" s="429"/>
      <c r="I92" s="429"/>
      <c r="J92" s="429"/>
      <c r="K92" s="429"/>
      <c r="L92" s="429"/>
      <c r="M92" s="429"/>
      <c r="N92" s="429"/>
      <c r="O92" s="429"/>
      <c r="P92" s="429"/>
      <c r="Q92" s="429"/>
      <c r="R92" s="429"/>
      <c r="S92" s="429"/>
      <c r="T92" s="429"/>
      <c r="U92" s="429"/>
      <c r="V92" s="429"/>
      <c r="W92" s="429"/>
      <c r="X92" s="429"/>
      <c r="Y92" s="429"/>
      <c r="Z92" s="429"/>
      <c r="AA92" s="429"/>
      <c r="AB92" s="429"/>
      <c r="AC92" s="429"/>
    </row>
    <row r="93" spans="1:31" s="42" customFormat="1" x14ac:dyDescent="0.25">
      <c r="A93" s="43"/>
      <c r="B93" s="429" t="s">
        <v>283</v>
      </c>
      <c r="C93" s="429"/>
      <c r="D93" s="429"/>
      <c r="E93" s="429"/>
      <c r="F93" s="429"/>
      <c r="G93" s="429"/>
      <c r="H93" s="429"/>
      <c r="I93" s="429"/>
      <c r="J93" s="429"/>
      <c r="K93" s="429"/>
      <c r="L93" s="429"/>
      <c r="M93" s="429"/>
      <c r="N93" s="429"/>
      <c r="O93" s="429"/>
      <c r="P93" s="429"/>
      <c r="Q93" s="429"/>
      <c r="R93" s="429"/>
      <c r="S93" s="429"/>
      <c r="T93" s="429"/>
      <c r="U93" s="429"/>
      <c r="V93" s="429"/>
      <c r="W93" s="429"/>
      <c r="X93" s="429"/>
      <c r="Y93" s="429"/>
      <c r="Z93" s="429"/>
      <c r="AA93" s="429"/>
      <c r="AB93" s="429"/>
      <c r="AC93" s="429"/>
    </row>
    <row r="94" spans="1:31" s="42" customFormat="1" x14ac:dyDescent="0.25">
      <c r="A94" s="43"/>
      <c r="B94" s="429" t="s">
        <v>284</v>
      </c>
      <c r="C94" s="429"/>
      <c r="D94" s="429"/>
      <c r="E94" s="429"/>
      <c r="F94" s="429"/>
      <c r="G94" s="429"/>
      <c r="H94" s="429"/>
      <c r="I94" s="429"/>
      <c r="J94" s="429"/>
      <c r="K94" s="429"/>
      <c r="L94" s="429"/>
      <c r="M94" s="429"/>
      <c r="N94" s="429"/>
      <c r="O94" s="429"/>
      <c r="P94" s="429"/>
      <c r="Q94" s="429"/>
      <c r="R94" s="429"/>
      <c r="S94" s="429"/>
      <c r="T94" s="429"/>
      <c r="U94" s="429"/>
      <c r="V94" s="429"/>
      <c r="W94" s="429"/>
      <c r="X94" s="429"/>
      <c r="Y94" s="429"/>
      <c r="Z94" s="429"/>
      <c r="AA94" s="429"/>
      <c r="AB94" s="429"/>
      <c r="AC94" s="429"/>
    </row>
    <row r="95" spans="1:31" s="42" customFormat="1" x14ac:dyDescent="0.25">
      <c r="A95" s="45"/>
      <c r="B95" s="429" t="s">
        <v>285</v>
      </c>
      <c r="C95" s="429"/>
      <c r="D95" s="429"/>
      <c r="E95" s="429"/>
      <c r="F95" s="429"/>
      <c r="G95" s="429"/>
      <c r="H95" s="429"/>
      <c r="I95" s="429"/>
      <c r="J95" s="429"/>
      <c r="K95" s="429"/>
      <c r="L95" s="429"/>
      <c r="M95" s="429"/>
      <c r="N95" s="429"/>
      <c r="O95" s="429"/>
      <c r="P95" s="429"/>
      <c r="Q95" s="429"/>
      <c r="R95" s="429"/>
      <c r="S95" s="429"/>
      <c r="T95" s="429"/>
      <c r="U95" s="429"/>
      <c r="V95" s="429"/>
      <c r="W95" s="429"/>
      <c r="X95" s="429"/>
      <c r="Y95" s="429"/>
      <c r="Z95" s="429"/>
      <c r="AA95" s="429"/>
      <c r="AB95" s="429"/>
      <c r="AC95" s="429"/>
      <c r="AD95" s="44"/>
      <c r="AE95" s="44"/>
    </row>
    <row r="96" spans="1:31" s="42" customFormat="1" x14ac:dyDescent="0.25">
      <c r="A96" s="43"/>
      <c r="B96" s="429" t="s">
        <v>286</v>
      </c>
      <c r="C96" s="429"/>
      <c r="D96" s="429"/>
      <c r="E96" s="429"/>
      <c r="F96" s="429"/>
      <c r="G96" s="429"/>
      <c r="H96" s="429"/>
      <c r="I96" s="429"/>
      <c r="J96" s="429"/>
      <c r="K96" s="429"/>
      <c r="L96" s="429"/>
      <c r="M96" s="429"/>
      <c r="N96" s="429"/>
      <c r="O96" s="429"/>
      <c r="P96" s="429"/>
      <c r="Q96" s="429"/>
      <c r="R96" s="429"/>
      <c r="S96" s="429"/>
      <c r="T96" s="429"/>
      <c r="U96" s="429"/>
      <c r="V96" s="429"/>
      <c r="W96" s="429"/>
      <c r="X96" s="429"/>
      <c r="Y96" s="429"/>
      <c r="Z96" s="429"/>
      <c r="AA96" s="429"/>
      <c r="AB96" s="429"/>
      <c r="AC96" s="429"/>
    </row>
    <row r="97" spans="1:29" s="42" customFormat="1" x14ac:dyDescent="0.25">
      <c r="A97" s="43"/>
      <c r="B97" s="429" t="s">
        <v>287</v>
      </c>
      <c r="C97" s="429"/>
      <c r="D97" s="429"/>
      <c r="E97" s="429"/>
      <c r="F97" s="429"/>
      <c r="G97" s="429"/>
      <c r="H97" s="429"/>
      <c r="I97" s="429"/>
      <c r="J97" s="429"/>
      <c r="K97" s="429"/>
      <c r="L97" s="429"/>
      <c r="M97" s="429"/>
      <c r="N97" s="429"/>
      <c r="O97" s="429"/>
      <c r="P97" s="429"/>
      <c r="Q97" s="429"/>
      <c r="R97" s="429"/>
      <c r="S97" s="429"/>
      <c r="T97" s="429"/>
      <c r="U97" s="429"/>
      <c r="V97" s="429"/>
      <c r="W97" s="429"/>
      <c r="X97" s="429"/>
      <c r="Y97" s="429"/>
      <c r="Z97" s="429"/>
      <c r="AA97" s="429"/>
      <c r="AB97" s="429"/>
      <c r="AC97" s="429"/>
    </row>
    <row r="98" spans="1:29" s="42" customFormat="1" x14ac:dyDescent="0.25">
      <c r="A98" s="43"/>
      <c r="B98" s="429" t="s">
        <v>288</v>
      </c>
      <c r="C98" s="429"/>
      <c r="D98" s="429"/>
      <c r="E98" s="429"/>
      <c r="F98" s="429"/>
      <c r="G98" s="429"/>
      <c r="H98" s="429"/>
      <c r="I98" s="429"/>
      <c r="J98" s="429"/>
      <c r="K98" s="429"/>
      <c r="L98" s="429"/>
      <c r="M98" s="429"/>
      <c r="N98" s="429"/>
      <c r="O98" s="429"/>
      <c r="P98" s="429"/>
      <c r="Q98" s="429"/>
      <c r="R98" s="429"/>
      <c r="S98" s="429"/>
      <c r="T98" s="429"/>
      <c r="U98" s="429"/>
      <c r="V98" s="429"/>
      <c r="W98" s="429"/>
      <c r="X98" s="429"/>
      <c r="Y98" s="429"/>
      <c r="Z98" s="429"/>
      <c r="AA98" s="429"/>
      <c r="AB98" s="429"/>
      <c r="AC98" s="429"/>
    </row>
    <row r="99" spans="1:29" s="42" customFormat="1" x14ac:dyDescent="0.25">
      <c r="A99" s="43"/>
      <c r="B99" s="429" t="s">
        <v>289</v>
      </c>
      <c r="C99" s="429"/>
      <c r="D99" s="429"/>
      <c r="E99" s="429"/>
      <c r="F99" s="429"/>
      <c r="G99" s="429"/>
      <c r="H99" s="429"/>
      <c r="I99" s="429"/>
      <c r="J99" s="429"/>
      <c r="K99" s="429"/>
      <c r="L99" s="429"/>
      <c r="M99" s="429"/>
      <c r="N99" s="429"/>
      <c r="O99" s="429"/>
      <c r="P99" s="429"/>
      <c r="Q99" s="429"/>
      <c r="R99" s="429"/>
      <c r="S99" s="429"/>
      <c r="T99" s="429"/>
      <c r="U99" s="429"/>
      <c r="V99" s="429"/>
      <c r="W99" s="429"/>
      <c r="X99" s="429"/>
      <c r="Y99" s="429"/>
      <c r="Z99" s="429"/>
      <c r="AA99" s="429"/>
      <c r="AB99" s="429"/>
      <c r="AC99" s="429"/>
    </row>
    <row r="100" spans="1:29" s="42" customFormat="1" x14ac:dyDescent="0.25">
      <c r="A100" s="43"/>
      <c r="B100" s="429" t="s">
        <v>290</v>
      </c>
      <c r="C100" s="429"/>
      <c r="D100" s="429"/>
      <c r="E100" s="429"/>
      <c r="F100" s="429"/>
      <c r="G100" s="429"/>
      <c r="H100" s="429"/>
      <c r="I100" s="429"/>
      <c r="J100" s="429"/>
      <c r="K100" s="429"/>
      <c r="L100" s="429"/>
      <c r="M100" s="429"/>
      <c r="N100" s="429"/>
      <c r="O100" s="429"/>
      <c r="P100" s="429"/>
      <c r="Q100" s="429"/>
      <c r="R100" s="429"/>
      <c r="S100" s="429"/>
      <c r="T100" s="429"/>
      <c r="U100" s="429"/>
      <c r="V100" s="429"/>
      <c r="W100" s="429"/>
      <c r="X100" s="429"/>
      <c r="Y100" s="429"/>
      <c r="Z100" s="429"/>
      <c r="AA100" s="429"/>
      <c r="AB100" s="429"/>
      <c r="AC100" s="429"/>
    </row>
    <row r="101" spans="1:29" s="42" customFormat="1" x14ac:dyDescent="0.25">
      <c r="A101" s="43"/>
      <c r="B101" s="429" t="s">
        <v>291</v>
      </c>
      <c r="C101" s="429"/>
      <c r="D101" s="429"/>
      <c r="E101" s="429"/>
      <c r="F101" s="429"/>
      <c r="G101" s="429"/>
      <c r="H101" s="429"/>
      <c r="I101" s="429"/>
      <c r="J101" s="429"/>
      <c r="K101" s="429"/>
      <c r="L101" s="429"/>
      <c r="M101" s="429"/>
      <c r="N101" s="429"/>
      <c r="O101" s="429"/>
      <c r="P101" s="429"/>
      <c r="Q101" s="429"/>
      <c r="R101" s="429"/>
      <c r="S101" s="429"/>
      <c r="T101" s="429"/>
      <c r="U101" s="429"/>
      <c r="V101" s="429"/>
      <c r="W101" s="429"/>
      <c r="X101" s="429"/>
      <c r="Y101" s="429"/>
      <c r="Z101" s="429"/>
      <c r="AA101" s="429"/>
      <c r="AB101" s="429"/>
      <c r="AC101" s="429"/>
    </row>
    <row r="102" spans="1:29" x14ac:dyDescent="0.25"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</row>
  </sheetData>
  <mergeCells count="61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Z5:AC5"/>
    <mergeCell ref="L6:M6"/>
    <mergeCell ref="N6:O6"/>
    <mergeCell ref="P6:Q6"/>
    <mergeCell ref="Z6:AA6"/>
    <mergeCell ref="AB6:AC6"/>
    <mergeCell ref="V6:W6"/>
    <mergeCell ref="X6:Y6"/>
    <mergeCell ref="J5:J7"/>
    <mergeCell ref="K5:K7"/>
    <mergeCell ref="R6:S6"/>
    <mergeCell ref="T6:U6"/>
    <mergeCell ref="R5:S5"/>
    <mergeCell ref="T5:Y5"/>
    <mergeCell ref="L5:Q5"/>
    <mergeCell ref="B9:C9"/>
    <mergeCell ref="B89:AC89"/>
    <mergeCell ref="B78:AC78"/>
    <mergeCell ref="B79:AC79"/>
    <mergeCell ref="B80:AC80"/>
    <mergeCell ref="B81:AC81"/>
    <mergeCell ref="B82:AC82"/>
    <mergeCell ref="B83:AC83"/>
    <mergeCell ref="B84:AC84"/>
    <mergeCell ref="B75:AC75"/>
    <mergeCell ref="B76:AC76"/>
    <mergeCell ref="B77:AC77"/>
    <mergeCell ref="G5:G7"/>
    <mergeCell ref="H5:H7"/>
    <mergeCell ref="I5:I7"/>
    <mergeCell ref="B101:AC101"/>
    <mergeCell ref="B90:AC90"/>
    <mergeCell ref="B91:AC91"/>
    <mergeCell ref="B92:AC92"/>
    <mergeCell ref="B93:AC93"/>
    <mergeCell ref="B94:AC94"/>
    <mergeCell ref="B100:AC100"/>
    <mergeCell ref="B85:AC85"/>
    <mergeCell ref="B86:AC86"/>
    <mergeCell ref="B87:AC87"/>
    <mergeCell ref="B88:AC88"/>
    <mergeCell ref="B95:AC95"/>
    <mergeCell ref="B96:AC96"/>
    <mergeCell ref="B97:AC97"/>
    <mergeCell ref="B98:AC98"/>
    <mergeCell ref="B99:AC99"/>
    <mergeCell ref="B10:C10"/>
    <mergeCell ref="B23:C23"/>
    <mergeCell ref="B44:C44"/>
    <mergeCell ref="B54:C54"/>
    <mergeCell ref="B61:C61"/>
  </mergeCells>
  <pageMargins left="3.937007874015748E-2" right="3.937007874015748E-2" top="3.937007874015748E-2" bottom="3.937007874015748E-2" header="3.937007874015748E-2" footer="3.937007874015748E-2"/>
  <pageSetup scale="4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C836-7617-4C19-B2F5-89645C2C39AE}">
  <dimension ref="A2:AF100"/>
  <sheetViews>
    <sheetView zoomScale="85" zoomScaleNormal="85" workbookViewId="0">
      <selection activeCell="AE23" sqref="AE23"/>
    </sheetView>
  </sheetViews>
  <sheetFormatPr defaultColWidth="9.1796875" defaultRowHeight="12.5" x14ac:dyDescent="0.25"/>
  <cols>
    <col min="1" max="1" width="5.81640625" style="40" customWidth="1"/>
    <col min="2" max="2" width="5.1796875" style="38" customWidth="1"/>
    <col min="3" max="3" width="43" style="38" customWidth="1"/>
    <col min="4" max="4" width="7.1796875" style="39" bestFit="1" customWidth="1"/>
    <col min="5" max="5" width="6.1796875" style="39" customWidth="1"/>
    <col min="6" max="6" width="8" style="38" bestFit="1" customWidth="1"/>
    <col min="7" max="7" width="8" style="38" customWidth="1"/>
    <col min="8" max="8" width="8.1796875" style="38" customWidth="1"/>
    <col min="9" max="9" width="10.1796875" style="38" customWidth="1"/>
    <col min="10" max="10" width="9.1796875" style="38" customWidth="1"/>
    <col min="11" max="11" width="10.81640625" style="38" customWidth="1"/>
    <col min="12" max="15" width="10" style="38" bestFit="1" customWidth="1"/>
    <col min="16" max="16" width="8.1796875" style="38" customWidth="1"/>
    <col min="17" max="17" width="8.453125" style="38" customWidth="1"/>
    <col min="18" max="18" width="8.453125" style="38" bestFit="1" customWidth="1"/>
    <col min="19" max="19" width="9.81640625" style="38" bestFit="1" customWidth="1"/>
    <col min="20" max="23" width="10" style="38" bestFit="1" customWidth="1"/>
    <col min="24" max="25" width="8.81640625" style="38" customWidth="1"/>
    <col min="26" max="26" width="10" style="38" bestFit="1" customWidth="1"/>
    <col min="27" max="27" width="11" style="38" bestFit="1" customWidth="1"/>
    <col min="28" max="28" width="8.453125" style="38" bestFit="1" customWidth="1"/>
    <col min="29" max="29" width="7.453125" style="38" customWidth="1"/>
    <col min="30" max="30" width="12.1796875" style="38" customWidth="1"/>
    <col min="31" max="31" width="12" style="38" customWidth="1"/>
    <col min="32" max="16384" width="9.1796875" style="38"/>
  </cols>
  <sheetData>
    <row r="2" spans="1:32" ht="13" x14ac:dyDescent="0.25">
      <c r="B2" s="406" t="s">
        <v>292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406"/>
      <c r="AA2" s="406"/>
      <c r="AB2" s="406"/>
      <c r="AC2" s="406"/>
    </row>
    <row r="3" spans="1:32" ht="13" x14ac:dyDescent="0.25">
      <c r="B3" s="401" t="s">
        <v>220</v>
      </c>
      <c r="C3" s="406" t="s">
        <v>145</v>
      </c>
      <c r="D3" s="397" t="s">
        <v>221</v>
      </c>
      <c r="E3" s="397"/>
      <c r="F3" s="397"/>
      <c r="G3" s="397"/>
      <c r="H3" s="397"/>
      <c r="I3" s="397"/>
      <c r="J3" s="397"/>
      <c r="K3" s="397"/>
      <c r="L3" s="406" t="s">
        <v>222</v>
      </c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</row>
    <row r="4" spans="1:32" ht="13" x14ac:dyDescent="0.25">
      <c r="B4" s="401"/>
      <c r="C4" s="406"/>
      <c r="D4" s="401" t="s">
        <v>223</v>
      </c>
      <c r="E4" s="401"/>
      <c r="F4" s="401"/>
      <c r="G4" s="401"/>
      <c r="H4" s="401"/>
      <c r="I4" s="401"/>
      <c r="J4" s="401"/>
      <c r="K4" s="401"/>
      <c r="L4" s="406" t="s">
        <v>224</v>
      </c>
      <c r="M4" s="406"/>
      <c r="N4" s="406"/>
      <c r="O4" s="406"/>
      <c r="P4" s="406"/>
      <c r="Q4" s="406"/>
      <c r="R4" s="406"/>
      <c r="S4" s="406"/>
      <c r="T4" s="406" t="s">
        <v>225</v>
      </c>
      <c r="U4" s="406"/>
      <c r="V4" s="406"/>
      <c r="W4" s="406"/>
      <c r="X4" s="406"/>
      <c r="Y4" s="406"/>
      <c r="Z4" s="406"/>
      <c r="AA4" s="406"/>
      <c r="AB4" s="406"/>
      <c r="AC4" s="406"/>
    </row>
    <row r="5" spans="1:32" ht="13" x14ac:dyDescent="0.25">
      <c r="B5" s="401"/>
      <c r="C5" s="406"/>
      <c r="D5" s="401" t="s">
        <v>157</v>
      </c>
      <c r="E5" s="401"/>
      <c r="F5" s="401" t="s">
        <v>175</v>
      </c>
      <c r="G5" s="401" t="s">
        <v>176</v>
      </c>
      <c r="H5" s="401" t="s">
        <v>226</v>
      </c>
      <c r="I5" s="401" t="s">
        <v>227</v>
      </c>
      <c r="J5" s="401" t="s">
        <v>147</v>
      </c>
      <c r="K5" s="401" t="s">
        <v>148</v>
      </c>
      <c r="L5" s="406" t="s">
        <v>228</v>
      </c>
      <c r="M5" s="406"/>
      <c r="N5" s="406"/>
      <c r="O5" s="406"/>
      <c r="P5" s="406"/>
      <c r="Q5" s="406"/>
      <c r="R5" s="406" t="s">
        <v>229</v>
      </c>
      <c r="S5" s="406"/>
      <c r="T5" s="406" t="s">
        <v>228</v>
      </c>
      <c r="U5" s="406"/>
      <c r="V5" s="406"/>
      <c r="W5" s="406"/>
      <c r="X5" s="406"/>
      <c r="Y5" s="406"/>
      <c r="Z5" s="406" t="s">
        <v>229</v>
      </c>
      <c r="AA5" s="406"/>
      <c r="AB5" s="406"/>
      <c r="AC5" s="406"/>
    </row>
    <row r="6" spans="1:32" ht="13" x14ac:dyDescent="0.25">
      <c r="B6" s="401"/>
      <c r="C6" s="406"/>
      <c r="D6" s="401"/>
      <c r="E6" s="401"/>
      <c r="F6" s="401"/>
      <c r="G6" s="401"/>
      <c r="H6" s="401"/>
      <c r="I6" s="401"/>
      <c r="J6" s="401"/>
      <c r="K6" s="401"/>
      <c r="L6" s="401" t="s">
        <v>230</v>
      </c>
      <c r="M6" s="401"/>
      <c r="N6" s="401" t="s">
        <v>231</v>
      </c>
      <c r="O6" s="401"/>
      <c r="P6" s="406" t="s">
        <v>141</v>
      </c>
      <c r="Q6" s="406"/>
      <c r="R6" s="406" t="s">
        <v>232</v>
      </c>
      <c r="S6" s="406"/>
      <c r="T6" s="401" t="s">
        <v>230</v>
      </c>
      <c r="U6" s="401"/>
      <c r="V6" s="401" t="s">
        <v>231</v>
      </c>
      <c r="W6" s="401"/>
      <c r="X6" s="406" t="s">
        <v>141</v>
      </c>
      <c r="Y6" s="406"/>
      <c r="Z6" s="401" t="s">
        <v>157</v>
      </c>
      <c r="AA6" s="401"/>
      <c r="AB6" s="401" t="s">
        <v>175</v>
      </c>
      <c r="AC6" s="401"/>
    </row>
    <row r="7" spans="1:32" s="73" customFormat="1" ht="45.75" customHeight="1" x14ac:dyDescent="0.35">
      <c r="A7" s="75"/>
      <c r="B7" s="401"/>
      <c r="C7" s="406"/>
      <c r="D7" s="70" t="s">
        <v>149</v>
      </c>
      <c r="E7" s="74" t="s">
        <v>150</v>
      </c>
      <c r="F7" s="401"/>
      <c r="G7" s="401"/>
      <c r="H7" s="401"/>
      <c r="I7" s="401"/>
      <c r="J7" s="401"/>
      <c r="K7" s="401"/>
      <c r="L7" s="36" t="s">
        <v>233</v>
      </c>
      <c r="M7" s="36" t="s">
        <v>234</v>
      </c>
      <c r="N7" s="36" t="s">
        <v>233</v>
      </c>
      <c r="O7" s="36" t="s">
        <v>234</v>
      </c>
      <c r="P7" s="36" t="s">
        <v>233</v>
      </c>
      <c r="Q7" s="36" t="s">
        <v>234</v>
      </c>
      <c r="R7" s="36" t="s">
        <v>233</v>
      </c>
      <c r="S7" s="36" t="s">
        <v>234</v>
      </c>
      <c r="T7" s="36" t="s">
        <v>233</v>
      </c>
      <c r="U7" s="36" t="s">
        <v>234</v>
      </c>
      <c r="V7" s="36" t="s">
        <v>233</v>
      </c>
      <c r="W7" s="36" t="s">
        <v>234</v>
      </c>
      <c r="X7" s="36" t="s">
        <v>233</v>
      </c>
      <c r="Y7" s="36" t="s">
        <v>234</v>
      </c>
      <c r="Z7" s="36" t="s">
        <v>233</v>
      </c>
      <c r="AA7" s="36" t="s">
        <v>234</v>
      </c>
      <c r="AB7" s="36" t="s">
        <v>233</v>
      </c>
      <c r="AC7" s="36" t="s">
        <v>234</v>
      </c>
    </row>
    <row r="8" spans="1:32" ht="13" x14ac:dyDescent="0.25">
      <c r="B8" s="70"/>
      <c r="C8" s="70"/>
      <c r="D8" s="70">
        <v>1</v>
      </c>
      <c r="E8" s="70">
        <v>2</v>
      </c>
      <c r="F8" s="70">
        <v>3</v>
      </c>
      <c r="G8" s="70">
        <v>4</v>
      </c>
      <c r="H8" s="70">
        <v>5</v>
      </c>
      <c r="I8" s="70">
        <v>6</v>
      </c>
      <c r="J8" s="70">
        <v>7</v>
      </c>
      <c r="K8" s="70">
        <v>8</v>
      </c>
      <c r="L8" s="70">
        <v>9</v>
      </c>
      <c r="M8" s="70">
        <v>10</v>
      </c>
      <c r="N8" s="70">
        <v>11</v>
      </c>
      <c r="O8" s="70">
        <v>12</v>
      </c>
      <c r="P8" s="70">
        <v>13</v>
      </c>
      <c r="Q8" s="70">
        <v>14</v>
      </c>
      <c r="R8" s="70">
        <v>15</v>
      </c>
      <c r="S8" s="70">
        <v>16</v>
      </c>
      <c r="T8" s="70">
        <v>17</v>
      </c>
      <c r="U8" s="70">
        <v>18</v>
      </c>
      <c r="V8" s="70">
        <v>19</v>
      </c>
      <c r="W8" s="70">
        <v>20</v>
      </c>
      <c r="X8" s="70">
        <v>21</v>
      </c>
      <c r="Y8" s="70">
        <v>22</v>
      </c>
      <c r="Z8" s="70">
        <v>23</v>
      </c>
      <c r="AA8" s="70">
        <v>24</v>
      </c>
      <c r="AB8" s="70">
        <v>25</v>
      </c>
      <c r="AC8" s="70">
        <v>26</v>
      </c>
    </row>
    <row r="9" spans="1:32" ht="13" x14ac:dyDescent="0.25">
      <c r="B9" s="53" t="s">
        <v>8</v>
      </c>
      <c r="C9" s="53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ht="13" x14ac:dyDescent="0.25">
      <c r="B10" s="53" t="s">
        <v>158</v>
      </c>
      <c r="C10" s="67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38">
        <f>Z10+AB10</f>
        <v>0</v>
      </c>
    </row>
    <row r="11" spans="1:32" x14ac:dyDescent="0.25">
      <c r="B11" s="29">
        <v>1</v>
      </c>
      <c r="C11" s="1" t="s">
        <v>16</v>
      </c>
      <c r="D11" s="33">
        <v>8770</v>
      </c>
      <c r="E11" s="57">
        <v>2718</v>
      </c>
      <c r="F11" s="56">
        <v>26371</v>
      </c>
      <c r="G11" s="56">
        <v>36720</v>
      </c>
      <c r="H11" s="56">
        <v>12318</v>
      </c>
      <c r="I11" s="56">
        <v>701796</v>
      </c>
      <c r="J11" s="56">
        <v>1267896</v>
      </c>
      <c r="K11" s="56">
        <v>75630687</v>
      </c>
      <c r="L11" s="56">
        <v>1530161</v>
      </c>
      <c r="M11" s="56">
        <v>4796898.4060000004</v>
      </c>
      <c r="N11" s="56">
        <v>1424440</v>
      </c>
      <c r="O11" s="56">
        <v>6074427.8899999997</v>
      </c>
      <c r="P11" s="56">
        <v>0</v>
      </c>
      <c r="Q11" s="56">
        <v>0</v>
      </c>
      <c r="R11" s="56">
        <v>25723</v>
      </c>
      <c r="S11" s="56">
        <v>113135.417</v>
      </c>
      <c r="T11" s="56">
        <v>8566629</v>
      </c>
      <c r="U11" s="56">
        <v>16273071.771</v>
      </c>
      <c r="V11" s="56">
        <v>4301660</v>
      </c>
      <c r="W11" s="56">
        <v>6802295.1720000003</v>
      </c>
      <c r="X11" s="56">
        <v>3</v>
      </c>
      <c r="Y11" s="56">
        <v>6.15</v>
      </c>
      <c r="Z11" s="56">
        <v>28999224</v>
      </c>
      <c r="AA11" s="56">
        <v>136210034.30599999</v>
      </c>
      <c r="AB11" s="56">
        <v>1989</v>
      </c>
      <c r="AC11" s="56">
        <v>1825.8910000000001</v>
      </c>
      <c r="AE11" s="38">
        <f t="shared" ref="AE11:AE72" si="0">Z11+AB11</f>
        <v>29001213</v>
      </c>
      <c r="AF11" s="10"/>
    </row>
    <row r="12" spans="1:32" x14ac:dyDescent="0.25">
      <c r="B12" s="29">
        <v>2</v>
      </c>
      <c r="C12" s="1" t="s">
        <v>35</v>
      </c>
      <c r="D12" s="33">
        <v>5259</v>
      </c>
      <c r="E12" s="57">
        <v>2808</v>
      </c>
      <c r="F12" s="56">
        <v>46189</v>
      </c>
      <c r="G12" s="56">
        <v>11304</v>
      </c>
      <c r="H12" s="56">
        <v>103</v>
      </c>
      <c r="I12" s="56">
        <v>386657</v>
      </c>
      <c r="J12" s="56">
        <v>165929</v>
      </c>
      <c r="K12" s="56">
        <v>45256890</v>
      </c>
      <c r="L12" s="56">
        <v>158107</v>
      </c>
      <c r="M12" s="56">
        <v>527624.82836000004</v>
      </c>
      <c r="N12" s="56">
        <v>119527</v>
      </c>
      <c r="O12" s="56">
        <v>321610.19631000003</v>
      </c>
      <c r="P12" s="56">
        <v>0</v>
      </c>
      <c r="Q12" s="56">
        <v>0</v>
      </c>
      <c r="R12" s="56">
        <v>10239</v>
      </c>
      <c r="S12" s="56">
        <v>58812.648310000004</v>
      </c>
      <c r="T12" s="56">
        <v>5052581</v>
      </c>
      <c r="U12" s="56">
        <v>9012725.9852499999</v>
      </c>
      <c r="V12" s="56">
        <v>3039827</v>
      </c>
      <c r="W12" s="56">
        <v>3685935.33158</v>
      </c>
      <c r="X12" s="56">
        <v>0</v>
      </c>
      <c r="Y12" s="56">
        <v>0</v>
      </c>
      <c r="Z12" s="56">
        <v>18534653</v>
      </c>
      <c r="AA12" s="56">
        <v>72441187.468500003</v>
      </c>
      <c r="AB12" s="56">
        <v>5579</v>
      </c>
      <c r="AC12" s="56">
        <v>5390.6130000000003</v>
      </c>
      <c r="AE12" s="38">
        <f t="shared" si="0"/>
        <v>18540232</v>
      </c>
    </row>
    <row r="13" spans="1:32" x14ac:dyDescent="0.25">
      <c r="B13" s="29">
        <v>3</v>
      </c>
      <c r="C13" s="69" t="s">
        <v>40</v>
      </c>
      <c r="D13" s="68">
        <v>1718</v>
      </c>
      <c r="E13" s="57">
        <v>436</v>
      </c>
      <c r="F13" s="56">
        <v>2656</v>
      </c>
      <c r="G13" s="56">
        <v>0</v>
      </c>
      <c r="H13" s="56">
        <v>355014</v>
      </c>
      <c r="I13" s="56">
        <v>503441</v>
      </c>
      <c r="J13" s="56">
        <v>77291</v>
      </c>
      <c r="K13" s="56">
        <v>12523886</v>
      </c>
      <c r="L13" s="56">
        <v>91537</v>
      </c>
      <c r="M13" s="56">
        <v>377379.408</v>
      </c>
      <c r="N13" s="56">
        <v>0</v>
      </c>
      <c r="O13" s="56">
        <v>0</v>
      </c>
      <c r="P13" s="56">
        <v>0</v>
      </c>
      <c r="Q13" s="56">
        <v>0</v>
      </c>
      <c r="R13" s="56">
        <v>819</v>
      </c>
      <c r="S13" s="56">
        <v>3695.9921600000002</v>
      </c>
      <c r="T13" s="56">
        <v>2754302</v>
      </c>
      <c r="U13" s="56">
        <v>4330669.8049999997</v>
      </c>
      <c r="V13" s="56">
        <v>1116639</v>
      </c>
      <c r="W13" s="56">
        <v>1448273.7069999999</v>
      </c>
      <c r="X13" s="56">
        <v>9747</v>
      </c>
      <c r="Y13" s="56">
        <v>113943.8042</v>
      </c>
      <c r="Z13" s="56">
        <v>7527984</v>
      </c>
      <c r="AA13" s="56">
        <v>32474886.870999999</v>
      </c>
      <c r="AB13" s="56">
        <v>0</v>
      </c>
      <c r="AC13" s="56">
        <v>0</v>
      </c>
      <c r="AE13" s="38">
        <f t="shared" si="0"/>
        <v>7527984</v>
      </c>
    </row>
    <row r="14" spans="1:32" x14ac:dyDescent="0.25">
      <c r="B14" s="29">
        <v>4</v>
      </c>
      <c r="C14" s="1" t="s">
        <v>23</v>
      </c>
      <c r="D14" s="33">
        <v>8062</v>
      </c>
      <c r="E14" s="57">
        <v>4128</v>
      </c>
      <c r="F14" s="56">
        <v>49795</v>
      </c>
      <c r="G14" s="56">
        <v>8906</v>
      </c>
      <c r="H14" s="56">
        <v>66</v>
      </c>
      <c r="I14" s="56">
        <v>1305888</v>
      </c>
      <c r="J14" s="56">
        <v>915470</v>
      </c>
      <c r="K14" s="56">
        <v>46959288</v>
      </c>
      <c r="L14" s="56">
        <v>655999</v>
      </c>
      <c r="M14" s="56">
        <v>1744639.2305499997</v>
      </c>
      <c r="N14" s="56">
        <v>300098</v>
      </c>
      <c r="O14" s="56">
        <v>977784.69517999992</v>
      </c>
      <c r="P14" s="56">
        <v>0</v>
      </c>
      <c r="Q14" s="56">
        <v>0</v>
      </c>
      <c r="R14" s="56">
        <v>53418</v>
      </c>
      <c r="S14" s="56">
        <v>269623.05939000001</v>
      </c>
      <c r="T14" s="56">
        <v>10225689</v>
      </c>
      <c r="U14" s="56">
        <v>20691394.040689997</v>
      </c>
      <c r="V14" s="56">
        <v>4273410</v>
      </c>
      <c r="W14" s="56">
        <v>6895824.7182700001</v>
      </c>
      <c r="X14" s="56">
        <v>4277</v>
      </c>
      <c r="Y14" s="56">
        <v>70393.826000000001</v>
      </c>
      <c r="Z14" s="56">
        <v>31688106</v>
      </c>
      <c r="AA14" s="56">
        <v>142676206.94295999</v>
      </c>
      <c r="AB14" s="56">
        <v>2136</v>
      </c>
      <c r="AC14" s="56">
        <v>1868.9820199999999</v>
      </c>
      <c r="AE14" s="38">
        <f t="shared" si="0"/>
        <v>31690242</v>
      </c>
    </row>
    <row r="15" spans="1:32" x14ac:dyDescent="0.25">
      <c r="B15" s="29">
        <v>5</v>
      </c>
      <c r="C15" s="1" t="s">
        <v>49</v>
      </c>
      <c r="D15" s="33">
        <v>2389</v>
      </c>
      <c r="E15" s="57">
        <v>587</v>
      </c>
      <c r="F15" s="56">
        <v>3921</v>
      </c>
      <c r="G15" s="56">
        <v>8982</v>
      </c>
      <c r="H15" s="56">
        <v>7727</v>
      </c>
      <c r="I15" s="56">
        <v>185592</v>
      </c>
      <c r="J15" s="56">
        <v>0</v>
      </c>
      <c r="K15" s="56">
        <v>28963920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2792070</v>
      </c>
      <c r="U15" s="56">
        <v>5851095.7170000002</v>
      </c>
      <c r="V15" s="56">
        <v>757379</v>
      </c>
      <c r="W15" s="56">
        <v>1199880.621</v>
      </c>
      <c r="X15" s="56">
        <v>0</v>
      </c>
      <c r="Y15" s="56">
        <v>0</v>
      </c>
      <c r="Z15" s="56">
        <v>9056496</v>
      </c>
      <c r="AA15" s="56">
        <v>40792043.144000001</v>
      </c>
      <c r="AB15" s="56">
        <v>10900</v>
      </c>
      <c r="AC15" s="56">
        <v>10913.617</v>
      </c>
      <c r="AE15" s="38">
        <f t="shared" si="0"/>
        <v>9067396</v>
      </c>
    </row>
    <row r="16" spans="1:32" x14ac:dyDescent="0.25">
      <c r="B16" s="29">
        <v>6</v>
      </c>
      <c r="C16" s="1" t="s">
        <v>31</v>
      </c>
      <c r="D16" s="33">
        <v>4237</v>
      </c>
      <c r="E16" s="57">
        <v>592</v>
      </c>
      <c r="F16" s="56">
        <v>14834</v>
      </c>
      <c r="G16" s="56">
        <v>9657</v>
      </c>
      <c r="H16" s="56">
        <v>0</v>
      </c>
      <c r="I16" s="56">
        <v>368613</v>
      </c>
      <c r="J16" s="56">
        <v>155411</v>
      </c>
      <c r="K16" s="56">
        <v>27241274</v>
      </c>
      <c r="L16" s="56">
        <v>136127</v>
      </c>
      <c r="M16" s="56">
        <v>423592.75855000003</v>
      </c>
      <c r="N16" s="56">
        <v>71747</v>
      </c>
      <c r="O16" s="56">
        <v>288739.53700000001</v>
      </c>
      <c r="P16" s="56">
        <v>0</v>
      </c>
      <c r="Q16" s="56">
        <v>0</v>
      </c>
      <c r="R16" s="56">
        <v>2391</v>
      </c>
      <c r="S16" s="56">
        <v>14093.72</v>
      </c>
      <c r="T16" s="56">
        <v>6306320</v>
      </c>
      <c r="U16" s="56">
        <v>11831397.73339</v>
      </c>
      <c r="V16" s="56">
        <v>2856489</v>
      </c>
      <c r="W16" s="56">
        <v>3959763.5989999999</v>
      </c>
      <c r="X16" s="56">
        <v>5124</v>
      </c>
      <c r="Y16" s="56">
        <v>79656.367459999994</v>
      </c>
      <c r="Z16" s="56">
        <v>20993891</v>
      </c>
      <c r="AA16" s="56">
        <v>96579080.700000003</v>
      </c>
      <c r="AB16" s="56">
        <v>42393</v>
      </c>
      <c r="AC16" s="56">
        <v>41862.70261</v>
      </c>
      <c r="AE16" s="38">
        <f t="shared" si="0"/>
        <v>21036284</v>
      </c>
    </row>
    <row r="17" spans="2:31" x14ac:dyDescent="0.25">
      <c r="B17" s="29">
        <v>7</v>
      </c>
      <c r="C17" s="1" t="s">
        <v>37</v>
      </c>
      <c r="D17" s="33">
        <v>2731</v>
      </c>
      <c r="E17" s="57">
        <v>637</v>
      </c>
      <c r="F17" s="56">
        <v>0</v>
      </c>
      <c r="G17" s="56">
        <v>0</v>
      </c>
      <c r="H17" s="56">
        <v>0</v>
      </c>
      <c r="I17" s="56">
        <v>101867</v>
      </c>
      <c r="J17" s="56">
        <v>76019</v>
      </c>
      <c r="K17" s="56">
        <v>14770053</v>
      </c>
      <c r="L17" s="56">
        <v>63567</v>
      </c>
      <c r="M17" s="56">
        <v>156608.59</v>
      </c>
      <c r="N17" s="56">
        <v>26449</v>
      </c>
      <c r="O17" s="56">
        <v>62553.917999999998</v>
      </c>
      <c r="P17" s="56">
        <v>0</v>
      </c>
      <c r="Q17" s="56">
        <v>0</v>
      </c>
      <c r="R17" s="56">
        <v>847</v>
      </c>
      <c r="S17" s="56">
        <v>3960.66</v>
      </c>
      <c r="T17" s="56">
        <v>3906927</v>
      </c>
      <c r="U17" s="56">
        <v>7275090.6394999996</v>
      </c>
      <c r="V17" s="56">
        <v>1225514</v>
      </c>
      <c r="W17" s="56">
        <v>1840134.0174</v>
      </c>
      <c r="X17" s="56">
        <v>0</v>
      </c>
      <c r="Y17" s="56">
        <v>0</v>
      </c>
      <c r="Z17" s="56">
        <v>15323889</v>
      </c>
      <c r="AA17" s="56">
        <v>64720149.2601</v>
      </c>
      <c r="AB17" s="56">
        <v>0</v>
      </c>
      <c r="AC17" s="56">
        <v>0</v>
      </c>
      <c r="AE17" s="38">
        <f t="shared" si="0"/>
        <v>15323889</v>
      </c>
    </row>
    <row r="18" spans="2:31" x14ac:dyDescent="0.25">
      <c r="B18" s="29">
        <v>8</v>
      </c>
      <c r="C18" s="1" t="s">
        <v>50</v>
      </c>
      <c r="D18" s="33">
        <v>777</v>
      </c>
      <c r="E18" s="57">
        <v>25</v>
      </c>
      <c r="F18" s="56">
        <v>1067</v>
      </c>
      <c r="G18" s="56">
        <v>357</v>
      </c>
      <c r="H18" s="56">
        <v>1145</v>
      </c>
      <c r="I18" s="56">
        <v>12685</v>
      </c>
      <c r="J18" s="56">
        <v>0</v>
      </c>
      <c r="K18" s="56">
        <v>3500716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572804</v>
      </c>
      <c r="U18" s="56">
        <v>1178917.58552</v>
      </c>
      <c r="V18" s="56">
        <v>363912</v>
      </c>
      <c r="W18" s="56">
        <v>715070.74586000096</v>
      </c>
      <c r="X18" s="56">
        <v>0</v>
      </c>
      <c r="Y18" s="56">
        <v>0</v>
      </c>
      <c r="Z18" s="56">
        <v>1565726</v>
      </c>
      <c r="AA18" s="56">
        <v>7030946.2000000002</v>
      </c>
      <c r="AB18" s="56">
        <v>0</v>
      </c>
      <c r="AC18" s="56">
        <v>0</v>
      </c>
      <c r="AE18" s="38">
        <f t="shared" si="0"/>
        <v>1565726</v>
      </c>
    </row>
    <row r="19" spans="2:31" x14ac:dyDescent="0.25">
      <c r="B19" s="29">
        <v>9</v>
      </c>
      <c r="C19" s="1" t="s">
        <v>27</v>
      </c>
      <c r="D19" s="33">
        <v>8228</v>
      </c>
      <c r="E19" s="57">
        <v>5092</v>
      </c>
      <c r="F19" s="56">
        <v>41793</v>
      </c>
      <c r="G19" s="56">
        <v>11265</v>
      </c>
      <c r="H19" s="56">
        <v>581778</v>
      </c>
      <c r="I19" s="56">
        <v>57413</v>
      </c>
      <c r="J19" s="56">
        <v>329439</v>
      </c>
      <c r="K19" s="56">
        <v>45920571</v>
      </c>
      <c r="L19" s="56">
        <v>444473</v>
      </c>
      <c r="M19" s="56">
        <v>1289655.9756500002</v>
      </c>
      <c r="N19" s="56">
        <v>179652</v>
      </c>
      <c r="O19" s="56">
        <v>552103.23673999996</v>
      </c>
      <c r="P19" s="56">
        <v>0</v>
      </c>
      <c r="Q19" s="56">
        <v>0</v>
      </c>
      <c r="R19" s="56">
        <v>2803</v>
      </c>
      <c r="S19" s="56">
        <v>8778.65409</v>
      </c>
      <c r="T19" s="56">
        <v>9694013</v>
      </c>
      <c r="U19" s="56">
        <v>18331189.997979999</v>
      </c>
      <c r="V19" s="56">
        <v>6603883</v>
      </c>
      <c r="W19" s="56">
        <v>8078639.0332899997</v>
      </c>
      <c r="X19" s="56">
        <v>0</v>
      </c>
      <c r="Y19" s="56">
        <v>0</v>
      </c>
      <c r="Z19" s="56">
        <v>29125750</v>
      </c>
      <c r="AA19" s="56">
        <v>142207574.13697001</v>
      </c>
      <c r="AB19" s="56">
        <v>0</v>
      </c>
      <c r="AC19" s="56">
        <v>0</v>
      </c>
      <c r="AE19" s="38">
        <f t="shared" si="0"/>
        <v>29125750</v>
      </c>
    </row>
    <row r="20" spans="2:31" x14ac:dyDescent="0.25">
      <c r="B20" s="29">
        <v>10</v>
      </c>
      <c r="C20" s="1" t="s">
        <v>9</v>
      </c>
      <c r="D20" s="33">
        <v>26012</v>
      </c>
      <c r="E20" s="57">
        <v>39456</v>
      </c>
      <c r="F20" s="56">
        <v>876707</v>
      </c>
      <c r="G20" s="56">
        <v>51206</v>
      </c>
      <c r="H20" s="56">
        <v>482373</v>
      </c>
      <c r="I20" s="56">
        <v>1694664</v>
      </c>
      <c r="J20" s="56">
        <v>14148758</v>
      </c>
      <c r="K20" s="56">
        <v>278381730</v>
      </c>
      <c r="L20" s="56">
        <v>22132273</v>
      </c>
      <c r="M20" s="56">
        <v>66135452.2962</v>
      </c>
      <c r="N20" s="56">
        <v>22076473</v>
      </c>
      <c r="O20" s="56">
        <v>146218839.15233999</v>
      </c>
      <c r="P20" s="56">
        <v>0</v>
      </c>
      <c r="Q20" s="56">
        <v>0</v>
      </c>
      <c r="R20" s="56">
        <v>92712</v>
      </c>
      <c r="S20" s="56">
        <v>341962.43633</v>
      </c>
      <c r="T20" s="56">
        <v>60782293</v>
      </c>
      <c r="U20" s="56">
        <v>122830916.11895001</v>
      </c>
      <c r="V20" s="56">
        <v>31798357</v>
      </c>
      <c r="W20" s="56">
        <v>49812250.27978</v>
      </c>
      <c r="X20" s="56">
        <v>2377</v>
      </c>
      <c r="Y20" s="56">
        <v>29206.87761</v>
      </c>
      <c r="Z20" s="56">
        <v>194242972</v>
      </c>
      <c r="AA20" s="56">
        <v>961241497.33780003</v>
      </c>
      <c r="AB20" s="56">
        <v>71559</v>
      </c>
      <c r="AC20" s="56">
        <v>69486.831409999999</v>
      </c>
      <c r="AE20" s="38">
        <f t="shared" si="0"/>
        <v>194314531</v>
      </c>
    </row>
    <row r="21" spans="2:31" x14ac:dyDescent="0.25">
      <c r="B21" s="29">
        <v>11</v>
      </c>
      <c r="C21" s="1" t="s">
        <v>51</v>
      </c>
      <c r="D21" s="33">
        <v>2123</v>
      </c>
      <c r="E21" s="57">
        <v>222</v>
      </c>
      <c r="F21" s="56">
        <v>10629</v>
      </c>
      <c r="G21" s="56">
        <v>3568</v>
      </c>
      <c r="H21" s="56">
        <v>1721</v>
      </c>
      <c r="I21" s="56">
        <v>382935</v>
      </c>
      <c r="J21" s="56">
        <v>0</v>
      </c>
      <c r="K21" s="56">
        <v>11456060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1858991</v>
      </c>
      <c r="U21" s="56">
        <v>3744451.79</v>
      </c>
      <c r="V21" s="56">
        <v>1263796</v>
      </c>
      <c r="W21" s="56">
        <v>1802681.9669999999</v>
      </c>
      <c r="X21" s="56">
        <v>852</v>
      </c>
      <c r="Y21" s="56">
        <v>15800.9</v>
      </c>
      <c r="Z21" s="56">
        <v>6965120</v>
      </c>
      <c r="AA21" s="56">
        <v>30426795.32</v>
      </c>
      <c r="AB21" s="56">
        <v>1895</v>
      </c>
      <c r="AC21" s="56">
        <v>1800.095</v>
      </c>
      <c r="AE21" s="38">
        <f t="shared" si="0"/>
        <v>6967015</v>
      </c>
    </row>
    <row r="22" spans="2:31" x14ac:dyDescent="0.25">
      <c r="B22" s="29">
        <v>12</v>
      </c>
      <c r="C22" s="1" t="s">
        <v>28</v>
      </c>
      <c r="D22" s="33">
        <v>8042</v>
      </c>
      <c r="E22" s="57">
        <v>3190</v>
      </c>
      <c r="F22" s="56">
        <v>90658</v>
      </c>
      <c r="G22" s="56">
        <v>8049</v>
      </c>
      <c r="H22" s="56">
        <v>5417</v>
      </c>
      <c r="I22" s="56">
        <v>222204</v>
      </c>
      <c r="J22" s="56">
        <v>545740</v>
      </c>
      <c r="K22" s="56">
        <v>48623903</v>
      </c>
      <c r="L22" s="56">
        <v>492938</v>
      </c>
      <c r="M22" s="56">
        <v>1537323.6259999999</v>
      </c>
      <c r="N22" s="56">
        <v>284799</v>
      </c>
      <c r="O22" s="56">
        <v>992537.4672999999</v>
      </c>
      <c r="P22" s="56">
        <v>0</v>
      </c>
      <c r="Q22" s="56">
        <v>0</v>
      </c>
      <c r="R22" s="56">
        <v>5220</v>
      </c>
      <c r="S22" s="56">
        <v>26998.359809999998</v>
      </c>
      <c r="T22" s="56">
        <v>11022918</v>
      </c>
      <c r="U22" s="56">
        <v>19448011.441</v>
      </c>
      <c r="V22" s="56">
        <v>6997117</v>
      </c>
      <c r="W22" s="56">
        <v>9998960.2599999998</v>
      </c>
      <c r="X22" s="56">
        <v>1515</v>
      </c>
      <c r="Y22" s="56">
        <v>5749.2820000000002</v>
      </c>
      <c r="Z22" s="56">
        <v>48061693</v>
      </c>
      <c r="AA22" s="56">
        <v>149090782.40700001</v>
      </c>
      <c r="AB22" s="56">
        <v>13859</v>
      </c>
      <c r="AC22" s="56">
        <v>13820.92791</v>
      </c>
      <c r="AE22" s="38">
        <f t="shared" si="0"/>
        <v>48075552</v>
      </c>
    </row>
    <row r="23" spans="2:31" ht="13" x14ac:dyDescent="0.25">
      <c r="B23" s="53" t="s">
        <v>6</v>
      </c>
      <c r="C23" s="67"/>
      <c r="D23" s="58"/>
      <c r="E23" s="58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38">
        <f t="shared" si="0"/>
        <v>0</v>
      </c>
    </row>
    <row r="24" spans="2:31" x14ac:dyDescent="0.25">
      <c r="B24" s="29">
        <v>13</v>
      </c>
      <c r="C24" s="1" t="s">
        <v>11</v>
      </c>
      <c r="D24" s="33">
        <v>5756</v>
      </c>
      <c r="E24" s="57">
        <v>10644</v>
      </c>
      <c r="F24" s="56">
        <v>1052653</v>
      </c>
      <c r="G24" s="56">
        <v>710</v>
      </c>
      <c r="H24" s="56">
        <v>338632</v>
      </c>
      <c r="I24" s="56">
        <v>38677068</v>
      </c>
      <c r="J24" s="56">
        <v>9475786</v>
      </c>
      <c r="K24" s="56">
        <v>28233123</v>
      </c>
      <c r="L24" s="56">
        <v>15584751</v>
      </c>
      <c r="M24" s="56">
        <v>44919025.544160001</v>
      </c>
      <c r="N24" s="56">
        <v>10598060</v>
      </c>
      <c r="O24" s="56">
        <v>50803169.760980003</v>
      </c>
      <c r="P24" s="56">
        <v>0</v>
      </c>
      <c r="Q24" s="56">
        <v>0</v>
      </c>
      <c r="R24" s="56">
        <v>53567</v>
      </c>
      <c r="S24" s="56">
        <v>218749.87538999997</v>
      </c>
      <c r="T24" s="56">
        <v>12635517</v>
      </c>
      <c r="U24" s="56">
        <v>30044348.332369994</v>
      </c>
      <c r="V24" s="56">
        <v>6055599</v>
      </c>
      <c r="W24" s="56">
        <v>16429505.19038</v>
      </c>
      <c r="X24" s="56">
        <v>21748</v>
      </c>
      <c r="Y24" s="56">
        <v>545062.8909</v>
      </c>
      <c r="Z24" s="56">
        <v>21881876</v>
      </c>
      <c r="AA24" s="56">
        <v>132888180.98339002</v>
      </c>
      <c r="AB24" s="56">
        <v>0</v>
      </c>
      <c r="AC24" s="56">
        <v>0</v>
      </c>
      <c r="AE24" s="38">
        <f t="shared" si="0"/>
        <v>21881876</v>
      </c>
    </row>
    <row r="25" spans="2:31" x14ac:dyDescent="0.25">
      <c r="B25" s="29">
        <v>14</v>
      </c>
      <c r="C25" s="1" t="s">
        <v>52</v>
      </c>
      <c r="D25" s="68">
        <v>466</v>
      </c>
      <c r="E25" s="57">
        <v>5</v>
      </c>
      <c r="F25" s="56">
        <v>36534</v>
      </c>
      <c r="G25" s="56">
        <v>0</v>
      </c>
      <c r="H25" s="56">
        <v>0</v>
      </c>
      <c r="I25" s="56">
        <v>0</v>
      </c>
      <c r="J25" s="56">
        <v>0</v>
      </c>
      <c r="K25" s="56">
        <v>5090313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605706</v>
      </c>
      <c r="U25" s="56">
        <v>1415689</v>
      </c>
      <c r="V25" s="56">
        <v>373822</v>
      </c>
      <c r="W25" s="56">
        <v>760351</v>
      </c>
      <c r="X25" s="56">
        <v>0</v>
      </c>
      <c r="Y25" s="56">
        <v>0</v>
      </c>
      <c r="Z25" s="56">
        <v>2578757</v>
      </c>
      <c r="AA25" s="56">
        <v>13192371.721999999</v>
      </c>
      <c r="AB25" s="56">
        <v>20399</v>
      </c>
      <c r="AC25" s="56">
        <v>20171</v>
      </c>
      <c r="AE25" s="38">
        <f t="shared" si="0"/>
        <v>2599156</v>
      </c>
    </row>
    <row r="26" spans="2:31" x14ac:dyDescent="0.25">
      <c r="B26" s="29">
        <v>15</v>
      </c>
      <c r="C26" s="1" t="s">
        <v>41</v>
      </c>
      <c r="D26" s="33">
        <v>1108</v>
      </c>
      <c r="E26" s="57">
        <v>596</v>
      </c>
      <c r="F26" s="56">
        <v>7774</v>
      </c>
      <c r="G26" s="56">
        <v>23089</v>
      </c>
      <c r="H26" s="56">
        <v>0</v>
      </c>
      <c r="I26" s="56">
        <v>32250</v>
      </c>
      <c r="J26" s="56">
        <v>1747</v>
      </c>
      <c r="K26" s="56">
        <v>2613007</v>
      </c>
      <c r="L26" s="56">
        <v>1559</v>
      </c>
      <c r="M26" s="56">
        <v>4116.9772800000001</v>
      </c>
      <c r="N26" s="56">
        <v>403</v>
      </c>
      <c r="O26" s="56">
        <v>1985.3642399999999</v>
      </c>
      <c r="P26" s="56">
        <v>0</v>
      </c>
      <c r="Q26" s="56">
        <v>0</v>
      </c>
      <c r="R26" s="56">
        <v>19</v>
      </c>
      <c r="S26" s="56">
        <v>43.1</v>
      </c>
      <c r="T26" s="56">
        <v>945149</v>
      </c>
      <c r="U26" s="56">
        <v>1814860.66973</v>
      </c>
      <c r="V26" s="56">
        <v>214155</v>
      </c>
      <c r="W26" s="56">
        <v>338641.79337999999</v>
      </c>
      <c r="X26" s="56">
        <v>0</v>
      </c>
      <c r="Y26" s="56">
        <v>0</v>
      </c>
      <c r="Z26" s="56">
        <v>2741444</v>
      </c>
      <c r="AA26" s="56">
        <v>14020250.971520001</v>
      </c>
      <c r="AB26" s="56">
        <v>0</v>
      </c>
      <c r="AC26" s="56">
        <v>0</v>
      </c>
      <c r="AE26" s="38">
        <f t="shared" si="0"/>
        <v>2741444</v>
      </c>
    </row>
    <row r="27" spans="2:31" x14ac:dyDescent="0.25">
      <c r="B27" s="29">
        <v>16</v>
      </c>
      <c r="C27" s="1" t="s">
        <v>33</v>
      </c>
      <c r="D27" s="33">
        <v>423</v>
      </c>
      <c r="E27" s="57">
        <v>52</v>
      </c>
      <c r="F27" s="56">
        <v>0</v>
      </c>
      <c r="G27" s="56">
        <v>1150</v>
      </c>
      <c r="H27" s="56">
        <v>4287</v>
      </c>
      <c r="I27" s="56">
        <v>0</v>
      </c>
      <c r="J27" s="56">
        <v>0</v>
      </c>
      <c r="K27" s="56">
        <v>815718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266779</v>
      </c>
      <c r="U27" s="56">
        <v>472381.28894</v>
      </c>
      <c r="V27" s="56">
        <v>55022</v>
      </c>
      <c r="W27" s="56">
        <v>94335.979240000001</v>
      </c>
      <c r="X27" s="56">
        <v>2</v>
      </c>
      <c r="Y27" s="56">
        <v>14</v>
      </c>
      <c r="Z27" s="56">
        <v>481413</v>
      </c>
      <c r="AA27" s="56">
        <v>2280947.3669099999</v>
      </c>
      <c r="AB27" s="56">
        <v>40</v>
      </c>
      <c r="AC27" s="56">
        <v>21.69</v>
      </c>
      <c r="AE27" s="38">
        <f t="shared" si="0"/>
        <v>481453</v>
      </c>
    </row>
    <row r="28" spans="2:31" x14ac:dyDescent="0.25">
      <c r="B28" s="29">
        <v>17</v>
      </c>
      <c r="C28" s="1" t="s">
        <v>45</v>
      </c>
      <c r="D28" s="33">
        <v>364</v>
      </c>
      <c r="E28" s="57">
        <v>8</v>
      </c>
      <c r="F28" s="56">
        <v>9027</v>
      </c>
      <c r="G28" s="56">
        <v>0</v>
      </c>
      <c r="H28" s="56">
        <v>5415</v>
      </c>
      <c r="I28" s="56">
        <v>0</v>
      </c>
      <c r="J28" s="56">
        <v>3633</v>
      </c>
      <c r="K28" s="56">
        <v>874322</v>
      </c>
      <c r="L28" s="56">
        <v>6366</v>
      </c>
      <c r="M28" s="56">
        <v>14827.498</v>
      </c>
      <c r="N28" s="56">
        <v>3599</v>
      </c>
      <c r="O28" s="56">
        <v>11933.136</v>
      </c>
      <c r="P28" s="56">
        <v>0</v>
      </c>
      <c r="Q28" s="56">
        <v>0</v>
      </c>
      <c r="R28" s="56">
        <v>143</v>
      </c>
      <c r="S28" s="56">
        <v>863.86300000000006</v>
      </c>
      <c r="T28" s="56">
        <v>295629</v>
      </c>
      <c r="U28" s="56">
        <v>604820.68799999997</v>
      </c>
      <c r="V28" s="56">
        <v>88057</v>
      </c>
      <c r="W28" s="56">
        <v>368388.33100000001</v>
      </c>
      <c r="X28" s="56">
        <v>481</v>
      </c>
      <c r="Y28" s="56">
        <v>15266.174999999999</v>
      </c>
      <c r="Z28" s="56">
        <v>295663</v>
      </c>
      <c r="AA28" s="56">
        <v>1784653.2169999999</v>
      </c>
      <c r="AB28" s="56">
        <v>0</v>
      </c>
      <c r="AC28" s="56">
        <v>0</v>
      </c>
      <c r="AE28" s="38">
        <f t="shared" si="0"/>
        <v>295663</v>
      </c>
    </row>
    <row r="29" spans="2:31" x14ac:dyDescent="0.25">
      <c r="B29" s="29">
        <v>18</v>
      </c>
      <c r="C29" s="1" t="s">
        <v>42</v>
      </c>
      <c r="D29" s="33">
        <v>214</v>
      </c>
      <c r="E29" s="57">
        <v>44</v>
      </c>
      <c r="F29" s="56">
        <v>1514</v>
      </c>
      <c r="G29" s="56">
        <v>0</v>
      </c>
      <c r="H29" s="56">
        <v>0</v>
      </c>
      <c r="I29" s="56">
        <v>20357</v>
      </c>
      <c r="J29" s="56">
        <v>7233</v>
      </c>
      <c r="K29" s="56">
        <v>513144</v>
      </c>
      <c r="L29" s="56">
        <v>17941</v>
      </c>
      <c r="M29" s="56">
        <v>38447.8269</v>
      </c>
      <c r="N29" s="56">
        <v>6364</v>
      </c>
      <c r="O29" s="56">
        <v>21406.198100000001</v>
      </c>
      <c r="P29" s="56">
        <v>14</v>
      </c>
      <c r="Q29" s="56">
        <v>79.978999999999999</v>
      </c>
      <c r="R29" s="56">
        <v>117</v>
      </c>
      <c r="S29" s="56">
        <v>393.39400000000001</v>
      </c>
      <c r="T29" s="56">
        <v>265080</v>
      </c>
      <c r="U29" s="56">
        <v>441641.26377999998</v>
      </c>
      <c r="V29" s="56">
        <v>57902</v>
      </c>
      <c r="W29" s="56">
        <v>91656.367799999993</v>
      </c>
      <c r="X29" s="56">
        <v>0</v>
      </c>
      <c r="Y29" s="56">
        <v>0</v>
      </c>
      <c r="Z29" s="56">
        <v>455325</v>
      </c>
      <c r="AA29" s="56">
        <v>1982025.7143599999</v>
      </c>
      <c r="AB29" s="56">
        <v>0</v>
      </c>
      <c r="AC29" s="56">
        <v>0</v>
      </c>
      <c r="AE29" s="38">
        <f t="shared" si="0"/>
        <v>455325</v>
      </c>
    </row>
    <row r="30" spans="2:31" x14ac:dyDescent="0.25">
      <c r="B30" s="29">
        <v>19</v>
      </c>
      <c r="C30" s="1" t="s">
        <v>20</v>
      </c>
      <c r="D30" s="33">
        <v>1504</v>
      </c>
      <c r="E30" s="57">
        <v>353</v>
      </c>
      <c r="F30" s="56">
        <v>15843</v>
      </c>
      <c r="G30" s="56">
        <v>0</v>
      </c>
      <c r="H30" s="56">
        <v>105113</v>
      </c>
      <c r="I30" s="56">
        <v>3236312</v>
      </c>
      <c r="J30" s="56">
        <v>205091</v>
      </c>
      <c r="K30" s="56">
        <v>11871123</v>
      </c>
      <c r="L30" s="56">
        <v>494647</v>
      </c>
      <c r="M30" s="56">
        <v>1583242.0260000001</v>
      </c>
      <c r="N30" s="56">
        <v>502180</v>
      </c>
      <c r="O30" s="56">
        <v>2283332.8360000001</v>
      </c>
      <c r="P30" s="56">
        <v>0</v>
      </c>
      <c r="Q30" s="56">
        <v>0</v>
      </c>
      <c r="R30" s="56">
        <v>2330</v>
      </c>
      <c r="S30" s="56">
        <v>11269.219949999999</v>
      </c>
      <c r="T30" s="56">
        <v>5825853</v>
      </c>
      <c r="U30" s="56">
        <v>9950569.7349999994</v>
      </c>
      <c r="V30" s="56">
        <v>2082272</v>
      </c>
      <c r="W30" s="56">
        <v>4077134.9739999999</v>
      </c>
      <c r="X30" s="56">
        <v>1939</v>
      </c>
      <c r="Y30" s="56">
        <v>21154.69</v>
      </c>
      <c r="Z30" s="56">
        <v>9317813</v>
      </c>
      <c r="AA30" s="56">
        <v>44819841.281000003</v>
      </c>
      <c r="AB30" s="56">
        <v>313</v>
      </c>
      <c r="AC30" s="56">
        <v>267.89999999999998</v>
      </c>
      <c r="AE30" s="38">
        <f t="shared" si="0"/>
        <v>9318126</v>
      </c>
    </row>
    <row r="31" spans="2:31" x14ac:dyDescent="0.25">
      <c r="B31" s="29">
        <v>20</v>
      </c>
      <c r="C31" s="1" t="s">
        <v>7</v>
      </c>
      <c r="D31" s="33">
        <v>8964</v>
      </c>
      <c r="E31" s="57">
        <v>9558</v>
      </c>
      <c r="F31" s="56">
        <v>1114459</v>
      </c>
      <c r="G31" s="56">
        <v>3303</v>
      </c>
      <c r="H31" s="56">
        <v>1300347</v>
      </c>
      <c r="I31" s="56">
        <v>0</v>
      </c>
      <c r="J31" s="56">
        <v>17219010</v>
      </c>
      <c r="K31" s="56">
        <v>44236727</v>
      </c>
      <c r="L31" s="56">
        <v>32175588</v>
      </c>
      <c r="M31" s="56">
        <v>128182453.838</v>
      </c>
      <c r="N31" s="56">
        <v>28195486</v>
      </c>
      <c r="O31" s="56">
        <v>186606867.551</v>
      </c>
      <c r="P31" s="56">
        <v>0</v>
      </c>
      <c r="Q31" s="56">
        <v>0</v>
      </c>
      <c r="R31" s="56">
        <v>156094</v>
      </c>
      <c r="S31" s="56">
        <v>944796.48010000004</v>
      </c>
      <c r="T31" s="56">
        <v>26041856</v>
      </c>
      <c r="U31" s="56">
        <v>62158439.226999998</v>
      </c>
      <c r="V31" s="56">
        <v>17543203</v>
      </c>
      <c r="W31" s="56">
        <v>39941483.288999997</v>
      </c>
      <c r="X31" s="56">
        <v>574688</v>
      </c>
      <c r="Y31" s="56">
        <v>4049282.733</v>
      </c>
      <c r="Z31" s="56">
        <v>40478499</v>
      </c>
      <c r="AA31" s="56">
        <v>239592701.55899999</v>
      </c>
      <c r="AB31" s="56">
        <v>46473</v>
      </c>
      <c r="AC31" s="56">
        <v>46525.341</v>
      </c>
      <c r="AE31" s="38">
        <f t="shared" si="0"/>
        <v>40524972</v>
      </c>
    </row>
    <row r="32" spans="2:31" x14ac:dyDescent="0.25">
      <c r="B32" s="29">
        <v>21</v>
      </c>
      <c r="C32" s="1" t="s">
        <v>10</v>
      </c>
      <c r="D32" s="33">
        <v>8470</v>
      </c>
      <c r="E32" s="57">
        <v>8074</v>
      </c>
      <c r="F32" s="56">
        <v>1004716</v>
      </c>
      <c r="G32" s="56">
        <v>2647</v>
      </c>
      <c r="H32" s="56">
        <v>515791</v>
      </c>
      <c r="I32" s="56">
        <v>3142174</v>
      </c>
      <c r="J32" s="56">
        <v>13340781</v>
      </c>
      <c r="K32" s="56">
        <v>36983226</v>
      </c>
      <c r="L32" s="56">
        <v>20702689</v>
      </c>
      <c r="M32" s="56">
        <v>73993351.967999995</v>
      </c>
      <c r="N32" s="56">
        <v>24975238</v>
      </c>
      <c r="O32" s="56">
        <v>144592751.72</v>
      </c>
      <c r="P32" s="56">
        <v>0</v>
      </c>
      <c r="Q32" s="56">
        <v>0</v>
      </c>
      <c r="R32" s="56">
        <v>50251</v>
      </c>
      <c r="S32" s="56">
        <v>243277.353</v>
      </c>
      <c r="T32" s="56">
        <v>17610606</v>
      </c>
      <c r="U32" s="56">
        <v>43837164.840000004</v>
      </c>
      <c r="V32" s="56">
        <v>7031542</v>
      </c>
      <c r="W32" s="56">
        <v>21585246.861000001</v>
      </c>
      <c r="X32" s="56">
        <v>23777</v>
      </c>
      <c r="Y32" s="56">
        <v>234426.30499999999</v>
      </c>
      <c r="Z32" s="56">
        <v>23648680</v>
      </c>
      <c r="AA32" s="56">
        <v>146660651.264</v>
      </c>
      <c r="AB32" s="56">
        <v>130</v>
      </c>
      <c r="AC32" s="56">
        <v>99.103999999999999</v>
      </c>
      <c r="AE32" s="38">
        <f t="shared" si="0"/>
        <v>23648810</v>
      </c>
    </row>
    <row r="33" spans="2:31" x14ac:dyDescent="0.25">
      <c r="B33" s="29">
        <v>22</v>
      </c>
      <c r="C33" s="1" t="s">
        <v>38</v>
      </c>
      <c r="D33" s="33">
        <v>2210</v>
      </c>
      <c r="E33" s="57">
        <v>1182</v>
      </c>
      <c r="F33" s="56">
        <v>22943</v>
      </c>
      <c r="G33" s="56">
        <v>221</v>
      </c>
      <c r="H33" s="56">
        <v>5574</v>
      </c>
      <c r="I33" s="56">
        <v>180825</v>
      </c>
      <c r="J33" s="56">
        <v>41850</v>
      </c>
      <c r="K33" s="56">
        <v>12779682</v>
      </c>
      <c r="L33" s="56">
        <v>76399</v>
      </c>
      <c r="M33" s="56">
        <v>234440.62700000001</v>
      </c>
      <c r="N33" s="56">
        <v>52582</v>
      </c>
      <c r="O33" s="56">
        <v>173172.74752999999</v>
      </c>
      <c r="P33" s="56">
        <v>0</v>
      </c>
      <c r="Q33" s="56">
        <v>0</v>
      </c>
      <c r="R33" s="56">
        <v>456</v>
      </c>
      <c r="S33" s="56">
        <v>2381.5504100000003</v>
      </c>
      <c r="T33" s="56">
        <v>2927772</v>
      </c>
      <c r="U33" s="56">
        <v>5671810.6540000001</v>
      </c>
      <c r="V33" s="56">
        <v>953353</v>
      </c>
      <c r="W33" s="56">
        <v>1685654.483</v>
      </c>
      <c r="X33" s="56">
        <v>0</v>
      </c>
      <c r="Y33" s="56">
        <v>0</v>
      </c>
      <c r="Z33" s="56">
        <v>7115499</v>
      </c>
      <c r="AA33" s="56">
        <v>34825306.243000001</v>
      </c>
      <c r="AB33" s="56">
        <v>583</v>
      </c>
      <c r="AC33" s="56">
        <v>643.75585999999998</v>
      </c>
      <c r="AE33" s="38">
        <f t="shared" si="0"/>
        <v>7116082</v>
      </c>
    </row>
    <row r="34" spans="2:31" x14ac:dyDescent="0.25">
      <c r="B34" s="29">
        <v>23</v>
      </c>
      <c r="C34" s="1" t="s">
        <v>14</v>
      </c>
      <c r="D34" s="33">
        <v>574</v>
      </c>
      <c r="E34" s="57">
        <v>220</v>
      </c>
      <c r="F34" s="56">
        <v>28546</v>
      </c>
      <c r="G34" s="56">
        <v>11547</v>
      </c>
      <c r="H34" s="56">
        <v>0</v>
      </c>
      <c r="I34" s="56">
        <v>38079</v>
      </c>
      <c r="J34" s="56">
        <v>887837</v>
      </c>
      <c r="K34" s="56">
        <v>4309591</v>
      </c>
      <c r="L34" s="56">
        <v>1488223</v>
      </c>
      <c r="M34" s="56">
        <v>5213691.2110000001</v>
      </c>
      <c r="N34" s="56">
        <v>1261250</v>
      </c>
      <c r="O34" s="56">
        <v>7440294.5710000005</v>
      </c>
      <c r="P34" s="56">
        <v>0</v>
      </c>
      <c r="Q34" s="56">
        <v>0</v>
      </c>
      <c r="R34" s="56">
        <v>12928</v>
      </c>
      <c r="S34" s="56">
        <v>46900.9</v>
      </c>
      <c r="T34" s="56">
        <v>1461865</v>
      </c>
      <c r="U34" s="56">
        <v>2327615.3029999998</v>
      </c>
      <c r="V34" s="56">
        <v>467803</v>
      </c>
      <c r="W34" s="56">
        <v>1299269.165</v>
      </c>
      <c r="X34" s="56">
        <v>0</v>
      </c>
      <c r="Y34" s="56">
        <v>0</v>
      </c>
      <c r="Z34" s="56">
        <v>3188828</v>
      </c>
      <c r="AA34" s="56">
        <v>13157589.34</v>
      </c>
      <c r="AB34" s="56">
        <v>0</v>
      </c>
      <c r="AC34" s="56">
        <v>0</v>
      </c>
      <c r="AE34" s="38">
        <f t="shared" si="0"/>
        <v>3188828</v>
      </c>
    </row>
    <row r="35" spans="2:31" x14ac:dyDescent="0.25">
      <c r="B35" s="29">
        <v>24</v>
      </c>
      <c r="C35" s="1" t="s">
        <v>15</v>
      </c>
      <c r="D35" s="33">
        <v>1510</v>
      </c>
      <c r="E35" s="57">
        <v>1263</v>
      </c>
      <c r="F35" s="56">
        <v>235728</v>
      </c>
      <c r="G35" s="56">
        <v>164</v>
      </c>
      <c r="H35" s="56">
        <v>35983</v>
      </c>
      <c r="I35" s="56">
        <v>57411</v>
      </c>
      <c r="J35" s="56">
        <v>1972365</v>
      </c>
      <c r="K35" s="56">
        <v>7140280</v>
      </c>
      <c r="L35" s="56">
        <v>2438142</v>
      </c>
      <c r="M35" s="56">
        <v>11487643.800000001</v>
      </c>
      <c r="N35" s="56">
        <v>2517320</v>
      </c>
      <c r="O35" s="56">
        <v>49285370.158</v>
      </c>
      <c r="P35" s="56">
        <v>0</v>
      </c>
      <c r="Q35" s="56">
        <v>0</v>
      </c>
      <c r="R35" s="56">
        <v>19200</v>
      </c>
      <c r="S35" s="56">
        <v>96380.922000000006</v>
      </c>
      <c r="T35" s="56">
        <v>1788880</v>
      </c>
      <c r="U35" s="56">
        <v>3715271.193</v>
      </c>
      <c r="V35" s="56">
        <v>1153156</v>
      </c>
      <c r="W35" s="56">
        <v>3201632.7230000002</v>
      </c>
      <c r="X35" s="56">
        <v>1213</v>
      </c>
      <c r="Y35" s="56">
        <v>67213.228560000003</v>
      </c>
      <c r="Z35" s="56">
        <v>5079890</v>
      </c>
      <c r="AA35" s="56">
        <v>25362727.866</v>
      </c>
      <c r="AB35" s="56">
        <v>0</v>
      </c>
      <c r="AC35" s="56">
        <v>0</v>
      </c>
      <c r="AE35" s="38">
        <f t="shared" si="0"/>
        <v>5079890</v>
      </c>
    </row>
    <row r="36" spans="2:31" x14ac:dyDescent="0.25">
      <c r="B36" s="29">
        <v>25</v>
      </c>
      <c r="C36" s="1" t="s">
        <v>34</v>
      </c>
      <c r="D36" s="33">
        <v>840</v>
      </c>
      <c r="E36" s="57">
        <v>614</v>
      </c>
      <c r="F36" s="56">
        <v>10928</v>
      </c>
      <c r="G36" s="56">
        <v>945</v>
      </c>
      <c r="H36" s="56">
        <v>0</v>
      </c>
      <c r="I36" s="56">
        <v>36650</v>
      </c>
      <c r="J36" s="56">
        <v>81550</v>
      </c>
      <c r="K36" s="56">
        <v>3548259</v>
      </c>
      <c r="L36" s="56">
        <v>138182</v>
      </c>
      <c r="M36" s="56">
        <v>851532.24991999997</v>
      </c>
      <c r="N36" s="56">
        <v>120102</v>
      </c>
      <c r="O36" s="56">
        <v>280142.53094999999</v>
      </c>
      <c r="P36" s="56">
        <v>0</v>
      </c>
      <c r="Q36" s="56">
        <v>0</v>
      </c>
      <c r="R36" s="56">
        <v>5553</v>
      </c>
      <c r="S36" s="56">
        <v>22174.7</v>
      </c>
      <c r="T36" s="56">
        <v>1248972</v>
      </c>
      <c r="U36" s="56">
        <v>2898543.19178</v>
      </c>
      <c r="V36" s="56">
        <v>3900341</v>
      </c>
      <c r="W36" s="56">
        <v>1516772.8022799999</v>
      </c>
      <c r="X36" s="56">
        <v>0</v>
      </c>
      <c r="Y36" s="56">
        <v>0</v>
      </c>
      <c r="Z36" s="56">
        <v>6282980</v>
      </c>
      <c r="AA36" s="56">
        <v>32525070.306989998</v>
      </c>
      <c r="AB36" s="56">
        <v>3</v>
      </c>
      <c r="AC36" s="56">
        <v>2.1</v>
      </c>
      <c r="AE36" s="38">
        <f t="shared" si="0"/>
        <v>6282983</v>
      </c>
    </row>
    <row r="37" spans="2:31" x14ac:dyDescent="0.25">
      <c r="B37" s="29">
        <v>26</v>
      </c>
      <c r="C37" s="1" t="s">
        <v>53</v>
      </c>
      <c r="D37" s="33">
        <v>829</v>
      </c>
      <c r="E37" s="57">
        <v>620</v>
      </c>
      <c r="F37" s="56">
        <v>9577</v>
      </c>
      <c r="G37" s="56">
        <v>0</v>
      </c>
      <c r="H37" s="56">
        <v>0</v>
      </c>
      <c r="I37" s="56">
        <v>31715</v>
      </c>
      <c r="J37" s="56">
        <v>0</v>
      </c>
      <c r="K37" s="56">
        <v>5159931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1954943</v>
      </c>
      <c r="U37" s="56">
        <v>2998506.6420200001</v>
      </c>
      <c r="V37" s="56">
        <v>446088</v>
      </c>
      <c r="W37" s="56">
        <v>672518.16428000003</v>
      </c>
      <c r="X37" s="56">
        <v>0</v>
      </c>
      <c r="Y37" s="56">
        <v>0</v>
      </c>
      <c r="Z37" s="56">
        <v>4452746</v>
      </c>
      <c r="AA37" s="56">
        <v>19454295.515999999</v>
      </c>
      <c r="AB37" s="56">
        <v>0</v>
      </c>
      <c r="AC37" s="56">
        <v>0</v>
      </c>
      <c r="AE37" s="38">
        <f t="shared" si="0"/>
        <v>4452746</v>
      </c>
    </row>
    <row r="38" spans="2:31" x14ac:dyDescent="0.25">
      <c r="B38" s="29">
        <v>27</v>
      </c>
      <c r="C38" s="1" t="s">
        <v>43</v>
      </c>
      <c r="D38" s="33">
        <v>1369</v>
      </c>
      <c r="E38" s="57">
        <v>864</v>
      </c>
      <c r="F38" s="56">
        <v>9285</v>
      </c>
      <c r="G38" s="56">
        <v>0</v>
      </c>
      <c r="H38" s="56">
        <v>0</v>
      </c>
      <c r="I38" s="56">
        <v>14685</v>
      </c>
      <c r="J38" s="56">
        <v>7430</v>
      </c>
      <c r="K38" s="56">
        <v>4050405</v>
      </c>
      <c r="L38" s="56">
        <v>19665</v>
      </c>
      <c r="M38" s="56">
        <v>100348.74429999999</v>
      </c>
      <c r="N38" s="56">
        <v>4624</v>
      </c>
      <c r="O38" s="56">
        <v>41205.776479999993</v>
      </c>
      <c r="P38" s="56">
        <v>0</v>
      </c>
      <c r="Q38" s="56">
        <v>0</v>
      </c>
      <c r="R38" s="56">
        <v>333</v>
      </c>
      <c r="S38" s="56">
        <v>2429.1999999999998</v>
      </c>
      <c r="T38" s="56">
        <v>2056616</v>
      </c>
      <c r="U38" s="56">
        <v>4311667.9979999997</v>
      </c>
      <c r="V38" s="56">
        <v>454599</v>
      </c>
      <c r="W38" s="56">
        <v>1037288.105</v>
      </c>
      <c r="X38" s="56">
        <v>16392</v>
      </c>
      <c r="Y38" s="56">
        <v>219444.9656</v>
      </c>
      <c r="Z38" s="56">
        <v>5233981</v>
      </c>
      <c r="AA38" s="56">
        <v>24544986.811000001</v>
      </c>
      <c r="AB38" s="56">
        <v>0</v>
      </c>
      <c r="AC38" s="56">
        <v>0</v>
      </c>
      <c r="AE38" s="38">
        <f t="shared" si="0"/>
        <v>5233981</v>
      </c>
    </row>
    <row r="39" spans="2:31" x14ac:dyDescent="0.25">
      <c r="B39" s="29">
        <v>28</v>
      </c>
      <c r="C39" s="1" t="s">
        <v>13</v>
      </c>
      <c r="D39" s="33">
        <v>1397</v>
      </c>
      <c r="E39" s="57">
        <v>1337</v>
      </c>
      <c r="F39" s="56">
        <v>57375</v>
      </c>
      <c r="G39" s="56">
        <v>6346</v>
      </c>
      <c r="H39" s="56">
        <v>24558</v>
      </c>
      <c r="I39" s="56">
        <v>253073</v>
      </c>
      <c r="J39" s="56">
        <v>3606571</v>
      </c>
      <c r="K39" s="56">
        <v>24228289</v>
      </c>
      <c r="L39" s="56">
        <v>4398971</v>
      </c>
      <c r="M39" s="56">
        <v>13537860.301999999</v>
      </c>
      <c r="N39" s="56">
        <v>3518928</v>
      </c>
      <c r="O39" s="56">
        <v>19126241.703000002</v>
      </c>
      <c r="P39" s="56">
        <v>0</v>
      </c>
      <c r="Q39" s="56">
        <v>0</v>
      </c>
      <c r="R39" s="56">
        <v>39582</v>
      </c>
      <c r="S39" s="56">
        <v>149094.2144</v>
      </c>
      <c r="T39" s="56">
        <v>5803817</v>
      </c>
      <c r="U39" s="56">
        <v>10335201.75</v>
      </c>
      <c r="V39" s="56">
        <v>4180390</v>
      </c>
      <c r="W39" s="56">
        <v>8666647.3249999993</v>
      </c>
      <c r="X39" s="56">
        <v>0</v>
      </c>
      <c r="Y39" s="56">
        <v>0</v>
      </c>
      <c r="Z39" s="56">
        <v>10960764</v>
      </c>
      <c r="AA39" s="56">
        <v>49267520.601000004</v>
      </c>
      <c r="AB39" s="56">
        <v>0</v>
      </c>
      <c r="AC39" s="56">
        <v>0</v>
      </c>
      <c r="AE39" s="38">
        <f t="shared" si="0"/>
        <v>10960764</v>
      </c>
    </row>
    <row r="40" spans="2:31" x14ac:dyDescent="0.25">
      <c r="B40" s="29">
        <v>29</v>
      </c>
      <c r="C40" s="1" t="s">
        <v>12</v>
      </c>
      <c r="D40" s="33">
        <v>374</v>
      </c>
      <c r="E40" s="57">
        <v>41</v>
      </c>
      <c r="F40" s="56">
        <v>808257</v>
      </c>
      <c r="G40" s="56">
        <v>0</v>
      </c>
      <c r="H40" s="56">
        <v>47023</v>
      </c>
      <c r="I40" s="56">
        <v>73903</v>
      </c>
      <c r="J40" s="56">
        <v>3827746</v>
      </c>
      <c r="K40" s="56">
        <v>1356091</v>
      </c>
      <c r="L40" s="56">
        <v>5463910</v>
      </c>
      <c r="M40" s="56">
        <v>20480924.550000001</v>
      </c>
      <c r="N40" s="56">
        <v>4467495</v>
      </c>
      <c r="O40" s="56">
        <v>25394666.693</v>
      </c>
      <c r="P40" s="56">
        <v>0</v>
      </c>
      <c r="Q40" s="56">
        <v>0</v>
      </c>
      <c r="R40" s="56">
        <v>30603</v>
      </c>
      <c r="S40" s="56">
        <v>110793.7503</v>
      </c>
      <c r="T40" s="56">
        <v>326687</v>
      </c>
      <c r="U40" s="56">
        <v>645809.29979999992</v>
      </c>
      <c r="V40" s="56">
        <v>150434</v>
      </c>
      <c r="W40" s="56">
        <v>425564.86810000002</v>
      </c>
      <c r="X40" s="56">
        <v>100</v>
      </c>
      <c r="Y40" s="56">
        <v>3820.2352500000002</v>
      </c>
      <c r="Z40" s="56">
        <v>608940</v>
      </c>
      <c r="AA40" s="56">
        <v>3008739.2259999998</v>
      </c>
      <c r="AB40" s="56">
        <v>0</v>
      </c>
      <c r="AC40" s="56">
        <v>0</v>
      </c>
      <c r="AE40" s="38">
        <f t="shared" si="0"/>
        <v>608940</v>
      </c>
    </row>
    <row r="41" spans="2:31" x14ac:dyDescent="0.25">
      <c r="B41" s="29">
        <v>30</v>
      </c>
      <c r="C41" s="1" t="s">
        <v>30</v>
      </c>
      <c r="D41" s="33">
        <v>854</v>
      </c>
      <c r="E41" s="57">
        <v>418</v>
      </c>
      <c r="F41" s="56">
        <v>11613</v>
      </c>
      <c r="G41" s="56">
        <v>0</v>
      </c>
      <c r="H41" s="56">
        <v>3814</v>
      </c>
      <c r="I41" s="56">
        <v>55343</v>
      </c>
      <c r="J41" s="56">
        <v>87173</v>
      </c>
      <c r="K41" s="56">
        <v>3696135</v>
      </c>
      <c r="L41" s="56">
        <v>262635</v>
      </c>
      <c r="M41" s="56">
        <v>801079.30989999999</v>
      </c>
      <c r="N41" s="56">
        <v>249052</v>
      </c>
      <c r="O41" s="56">
        <v>1198075.351</v>
      </c>
      <c r="P41" s="56">
        <v>0</v>
      </c>
      <c r="Q41" s="56">
        <v>0</v>
      </c>
      <c r="R41" s="56">
        <v>0</v>
      </c>
      <c r="S41" s="56">
        <v>0</v>
      </c>
      <c r="T41" s="56">
        <v>1997008</v>
      </c>
      <c r="U41" s="56">
        <v>3658779.0918400004</v>
      </c>
      <c r="V41" s="56">
        <v>473716</v>
      </c>
      <c r="W41" s="56">
        <v>964730.99547000008</v>
      </c>
      <c r="X41" s="56">
        <v>0</v>
      </c>
      <c r="Y41" s="56">
        <v>0</v>
      </c>
      <c r="Z41" s="56">
        <v>3116371</v>
      </c>
      <c r="AA41" s="56">
        <v>14102269.158</v>
      </c>
      <c r="AB41" s="56">
        <v>0</v>
      </c>
      <c r="AC41" s="56">
        <v>0</v>
      </c>
      <c r="AE41" s="38">
        <f t="shared" si="0"/>
        <v>3116371</v>
      </c>
    </row>
    <row r="42" spans="2:31" x14ac:dyDescent="0.25">
      <c r="B42" s="29">
        <v>31</v>
      </c>
      <c r="C42" s="1" t="s">
        <v>39</v>
      </c>
      <c r="D42" s="33">
        <v>476</v>
      </c>
      <c r="E42" s="57">
        <v>667</v>
      </c>
      <c r="F42" s="56">
        <v>4490</v>
      </c>
      <c r="G42" s="56">
        <v>0</v>
      </c>
      <c r="H42" s="56">
        <v>0</v>
      </c>
      <c r="I42" s="56">
        <v>0</v>
      </c>
      <c r="J42" s="56">
        <v>37405</v>
      </c>
      <c r="K42" s="56">
        <v>2079096</v>
      </c>
      <c r="L42" s="56">
        <v>45540</v>
      </c>
      <c r="M42" s="56">
        <v>199732.17199999999</v>
      </c>
      <c r="N42" s="56">
        <v>21968</v>
      </c>
      <c r="O42" s="56">
        <v>98804.609700000001</v>
      </c>
      <c r="P42" s="56">
        <v>0</v>
      </c>
      <c r="Q42" s="56">
        <v>0</v>
      </c>
      <c r="R42" s="56">
        <v>2132</v>
      </c>
      <c r="S42" s="56">
        <v>8270.1</v>
      </c>
      <c r="T42" s="56">
        <v>484768</v>
      </c>
      <c r="U42" s="56">
        <v>1037483.478</v>
      </c>
      <c r="V42" s="56">
        <v>154454</v>
      </c>
      <c r="W42" s="56">
        <v>230810.6465</v>
      </c>
      <c r="X42" s="56">
        <v>124</v>
      </c>
      <c r="Y42" s="56">
        <v>348.08100000000002</v>
      </c>
      <c r="Z42" s="56">
        <v>5453313</v>
      </c>
      <c r="AA42" s="56">
        <v>22096756.699999999</v>
      </c>
      <c r="AB42" s="56">
        <v>0</v>
      </c>
      <c r="AC42" s="56">
        <v>0</v>
      </c>
      <c r="AE42" s="38">
        <f t="shared" si="0"/>
        <v>5453313</v>
      </c>
    </row>
    <row r="43" spans="2:31" x14ac:dyDescent="0.25">
      <c r="B43" s="29">
        <v>32</v>
      </c>
      <c r="C43" s="1" t="s">
        <v>17</v>
      </c>
      <c r="D43" s="33">
        <v>1060</v>
      </c>
      <c r="E43" s="57">
        <v>192</v>
      </c>
      <c r="F43" s="56">
        <v>59033</v>
      </c>
      <c r="G43" s="56">
        <v>71831</v>
      </c>
      <c r="H43" s="56">
        <v>281037</v>
      </c>
      <c r="I43" s="56">
        <v>108912995</v>
      </c>
      <c r="J43" s="56">
        <v>1238367</v>
      </c>
      <c r="K43" s="56">
        <v>3769309</v>
      </c>
      <c r="L43" s="56">
        <v>1550437</v>
      </c>
      <c r="M43" s="56">
        <v>4400488.56226</v>
      </c>
      <c r="N43" s="56">
        <v>1178234</v>
      </c>
      <c r="O43" s="56">
        <v>6586041.7496099994</v>
      </c>
      <c r="P43" s="56">
        <v>0</v>
      </c>
      <c r="Q43" s="56">
        <v>0</v>
      </c>
      <c r="R43" s="56">
        <v>15685</v>
      </c>
      <c r="S43" s="56">
        <v>66107.25</v>
      </c>
      <c r="T43" s="56">
        <v>1381162</v>
      </c>
      <c r="U43" s="56">
        <v>2625437.71001</v>
      </c>
      <c r="V43" s="56">
        <v>746849</v>
      </c>
      <c r="W43" s="56">
        <v>1616085.9650000001</v>
      </c>
      <c r="X43" s="56">
        <v>68</v>
      </c>
      <c r="Y43" s="56">
        <v>1452.125</v>
      </c>
      <c r="Z43" s="56">
        <v>2588958</v>
      </c>
      <c r="AA43" s="56">
        <v>12196161.449999999</v>
      </c>
      <c r="AB43" s="56">
        <v>1095</v>
      </c>
      <c r="AC43" s="56">
        <v>1093.23</v>
      </c>
      <c r="AE43" s="38">
        <f t="shared" si="0"/>
        <v>2590053</v>
      </c>
    </row>
    <row r="44" spans="2:31" ht="13" x14ac:dyDescent="0.25">
      <c r="B44" s="53" t="s">
        <v>18</v>
      </c>
      <c r="C44" s="67"/>
      <c r="D44" s="58"/>
      <c r="E44" s="58"/>
      <c r="F44" s="53"/>
      <c r="G44" s="53"/>
      <c r="H44" s="53"/>
      <c r="I44" s="53"/>
      <c r="J44" s="53"/>
      <c r="K44" s="53"/>
      <c r="L44" s="53"/>
      <c r="M44" s="56"/>
      <c r="N44" s="53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38">
        <f t="shared" si="0"/>
        <v>0</v>
      </c>
    </row>
    <row r="45" spans="2:31" x14ac:dyDescent="0.25">
      <c r="B45" s="29">
        <v>33</v>
      </c>
      <c r="C45" s="1" t="s">
        <v>19</v>
      </c>
      <c r="D45" s="33">
        <v>0</v>
      </c>
      <c r="E45" s="33">
        <v>0</v>
      </c>
      <c r="F45" s="56">
        <v>47951</v>
      </c>
      <c r="G45" s="56">
        <v>0</v>
      </c>
      <c r="H45" s="56">
        <v>0</v>
      </c>
      <c r="I45" s="56">
        <v>0</v>
      </c>
      <c r="J45" s="56">
        <v>1366552</v>
      </c>
      <c r="K45" s="56">
        <v>0</v>
      </c>
      <c r="L45" s="56">
        <v>1034325</v>
      </c>
      <c r="M45" s="56">
        <v>7361016.8219999997</v>
      </c>
      <c r="N45" s="56">
        <v>3420823</v>
      </c>
      <c r="O45" s="56">
        <v>22946533.420000002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38">
        <f t="shared" si="0"/>
        <v>0</v>
      </c>
    </row>
    <row r="46" spans="2:31" x14ac:dyDescent="0.25">
      <c r="B46" s="29">
        <v>34</v>
      </c>
      <c r="C46" s="1" t="s">
        <v>55</v>
      </c>
      <c r="D46" s="33">
        <v>0</v>
      </c>
      <c r="E46" s="33">
        <v>0</v>
      </c>
      <c r="F46" s="56">
        <v>0</v>
      </c>
      <c r="G46" s="56">
        <v>0</v>
      </c>
      <c r="H46" s="56">
        <v>0</v>
      </c>
      <c r="I46" s="56">
        <v>0</v>
      </c>
      <c r="J46" s="56">
        <v>21417</v>
      </c>
      <c r="K46" s="56">
        <v>0</v>
      </c>
      <c r="L46" s="56">
        <v>28869</v>
      </c>
      <c r="M46" s="56">
        <v>121872.82711</v>
      </c>
      <c r="N46" s="56">
        <v>13335</v>
      </c>
      <c r="O46" s="56">
        <v>147003.2929</v>
      </c>
      <c r="P46" s="56">
        <v>0</v>
      </c>
      <c r="Q46" s="56">
        <v>0</v>
      </c>
      <c r="R46" s="56">
        <v>1</v>
      </c>
      <c r="S46" s="56">
        <v>10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8">
        <f t="shared" si="0"/>
        <v>0</v>
      </c>
    </row>
    <row r="47" spans="2:31" x14ac:dyDescent="0.25">
      <c r="B47" s="29">
        <v>35</v>
      </c>
      <c r="C47" s="1" t="s">
        <v>57</v>
      </c>
      <c r="D47" s="33">
        <v>0</v>
      </c>
      <c r="E47" s="33">
        <v>0</v>
      </c>
      <c r="F47" s="56">
        <v>0</v>
      </c>
      <c r="G47" s="56">
        <v>0</v>
      </c>
      <c r="H47" s="56">
        <v>1</v>
      </c>
      <c r="I47" s="56">
        <v>0</v>
      </c>
      <c r="J47" s="56">
        <v>0</v>
      </c>
      <c r="K47" s="56">
        <v>1696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78</v>
      </c>
      <c r="U47" s="56">
        <v>302.83515999999997</v>
      </c>
      <c r="V47" s="56">
        <v>12</v>
      </c>
      <c r="W47" s="56">
        <v>10.099</v>
      </c>
      <c r="X47" s="56">
        <v>0</v>
      </c>
      <c r="Y47" s="56">
        <v>0</v>
      </c>
      <c r="Z47" s="56">
        <v>363</v>
      </c>
      <c r="AA47" s="56">
        <v>3296.0245299999997</v>
      </c>
      <c r="AB47" s="56">
        <v>0</v>
      </c>
      <c r="AC47" s="56">
        <v>0</v>
      </c>
      <c r="AE47" s="38">
        <f t="shared" si="0"/>
        <v>363</v>
      </c>
    </row>
    <row r="48" spans="2:31" x14ac:dyDescent="0.25">
      <c r="B48" s="29">
        <v>36</v>
      </c>
      <c r="C48" s="1" t="s">
        <v>32</v>
      </c>
      <c r="D48" s="33">
        <v>47</v>
      </c>
      <c r="E48" s="57">
        <v>442</v>
      </c>
      <c r="F48" s="56">
        <v>0</v>
      </c>
      <c r="G48" s="56">
        <v>0</v>
      </c>
      <c r="H48" s="56">
        <v>0</v>
      </c>
      <c r="I48" s="56">
        <v>0</v>
      </c>
      <c r="J48" s="56">
        <v>2550537</v>
      </c>
      <c r="K48" s="56">
        <v>1343391</v>
      </c>
      <c r="L48" s="56">
        <v>7259923</v>
      </c>
      <c r="M48" s="56">
        <v>20067989.316709999</v>
      </c>
      <c r="N48" s="56">
        <v>6177768</v>
      </c>
      <c r="O48" s="56">
        <v>25162043.45496</v>
      </c>
      <c r="P48" s="56">
        <v>0</v>
      </c>
      <c r="Q48" s="56">
        <v>0</v>
      </c>
      <c r="R48" s="56">
        <v>12528</v>
      </c>
      <c r="S48" s="56">
        <v>72957.899999999994</v>
      </c>
      <c r="T48" s="56">
        <v>1036921</v>
      </c>
      <c r="U48" s="56">
        <v>2590026.5291799996</v>
      </c>
      <c r="V48" s="56">
        <v>1056479</v>
      </c>
      <c r="W48" s="56">
        <v>2923788.70915</v>
      </c>
      <c r="X48" s="56">
        <v>0</v>
      </c>
      <c r="Y48" s="56">
        <v>0</v>
      </c>
      <c r="Z48" s="56">
        <v>968600</v>
      </c>
      <c r="AA48" s="56">
        <v>5407833.8830000004</v>
      </c>
      <c r="AB48" s="56">
        <v>0</v>
      </c>
      <c r="AC48" s="56">
        <v>0</v>
      </c>
      <c r="AE48" s="38">
        <f t="shared" si="0"/>
        <v>968600</v>
      </c>
    </row>
    <row r="49" spans="1:31" x14ac:dyDescent="0.25">
      <c r="B49" s="29">
        <v>37</v>
      </c>
      <c r="C49" s="1" t="s">
        <v>29</v>
      </c>
      <c r="D49" s="33">
        <v>482</v>
      </c>
      <c r="E49" s="57">
        <v>516</v>
      </c>
      <c r="F49" s="56">
        <v>932</v>
      </c>
      <c r="G49" s="56">
        <v>98</v>
      </c>
      <c r="H49" s="56">
        <v>0</v>
      </c>
      <c r="I49" s="56">
        <v>2775</v>
      </c>
      <c r="J49" s="56">
        <v>12937</v>
      </c>
      <c r="K49" s="56">
        <v>2104736</v>
      </c>
      <c r="L49" s="56">
        <v>13030</v>
      </c>
      <c r="M49" s="56">
        <v>48718.784390000001</v>
      </c>
      <c r="N49" s="56">
        <v>6898</v>
      </c>
      <c r="O49" s="56">
        <v>53435.508600000001</v>
      </c>
      <c r="P49" s="56">
        <v>0</v>
      </c>
      <c r="Q49" s="56">
        <v>0</v>
      </c>
      <c r="R49" s="56">
        <v>153</v>
      </c>
      <c r="S49" s="56">
        <v>499.8</v>
      </c>
      <c r="T49" s="56">
        <v>714872</v>
      </c>
      <c r="U49" s="56">
        <v>1043552.10546</v>
      </c>
      <c r="V49" s="56">
        <v>291572</v>
      </c>
      <c r="W49" s="56">
        <v>472731.09049999999</v>
      </c>
      <c r="X49" s="56">
        <v>451</v>
      </c>
      <c r="Y49" s="56">
        <v>6645.317</v>
      </c>
      <c r="Z49" s="56">
        <v>1280046</v>
      </c>
      <c r="AA49" s="56">
        <v>5582527.8116199998</v>
      </c>
      <c r="AB49" s="56">
        <v>74</v>
      </c>
      <c r="AC49" s="56">
        <v>65.2</v>
      </c>
      <c r="AE49" s="38">
        <f t="shared" si="0"/>
        <v>1280120</v>
      </c>
    </row>
    <row r="50" spans="1:31" x14ac:dyDescent="0.25">
      <c r="B50" s="29">
        <v>38</v>
      </c>
      <c r="C50" s="1" t="s">
        <v>58</v>
      </c>
      <c r="D50" s="33">
        <v>13</v>
      </c>
      <c r="E50" s="57">
        <v>18</v>
      </c>
      <c r="F50" s="56">
        <v>0</v>
      </c>
      <c r="G50" s="56">
        <v>0</v>
      </c>
      <c r="H50" s="56">
        <v>0</v>
      </c>
      <c r="I50" s="56">
        <v>5</v>
      </c>
      <c r="J50" s="56">
        <v>0</v>
      </c>
      <c r="K50" s="56">
        <v>118513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64006</v>
      </c>
      <c r="U50" s="56">
        <v>160703.99499999973</v>
      </c>
      <c r="V50" s="56">
        <v>34738</v>
      </c>
      <c r="W50" s="56">
        <v>86216.663659999991</v>
      </c>
      <c r="X50" s="56">
        <v>0</v>
      </c>
      <c r="Y50" s="56">
        <v>0</v>
      </c>
      <c r="Z50" s="56">
        <v>50722</v>
      </c>
      <c r="AA50" s="56">
        <v>296937.47298999992</v>
      </c>
      <c r="AB50" s="56">
        <v>0</v>
      </c>
      <c r="AC50" s="56">
        <v>0</v>
      </c>
      <c r="AE50" s="38">
        <f t="shared" si="0"/>
        <v>50722</v>
      </c>
    </row>
    <row r="51" spans="1:31" x14ac:dyDescent="0.25">
      <c r="B51" s="29">
        <v>39</v>
      </c>
      <c r="C51" s="1" t="s">
        <v>25</v>
      </c>
      <c r="D51" s="33">
        <v>46</v>
      </c>
      <c r="E51" s="57">
        <v>28</v>
      </c>
      <c r="F51" s="56">
        <v>0</v>
      </c>
      <c r="G51" s="56">
        <v>0</v>
      </c>
      <c r="H51" s="56">
        <v>0</v>
      </c>
      <c r="I51" s="56">
        <v>0</v>
      </c>
      <c r="J51" s="56">
        <v>760575</v>
      </c>
      <c r="K51" s="56">
        <v>522803</v>
      </c>
      <c r="L51" s="56">
        <v>632672</v>
      </c>
      <c r="M51" s="56">
        <v>3531058.1982199997</v>
      </c>
      <c r="N51" s="56">
        <v>1134108</v>
      </c>
      <c r="O51" s="56">
        <v>3958680.6675</v>
      </c>
      <c r="P51" s="56">
        <v>0</v>
      </c>
      <c r="Q51" s="56">
        <v>0</v>
      </c>
      <c r="R51" s="56">
        <v>1764</v>
      </c>
      <c r="S51" s="56">
        <v>14626.92512</v>
      </c>
      <c r="T51" s="56">
        <v>404764</v>
      </c>
      <c r="U51" s="56">
        <v>1116481.56941</v>
      </c>
      <c r="V51" s="56">
        <v>0</v>
      </c>
      <c r="W51" s="56">
        <v>0</v>
      </c>
      <c r="X51" s="56">
        <v>0</v>
      </c>
      <c r="Y51" s="56">
        <v>0</v>
      </c>
      <c r="Z51" s="56">
        <v>270267</v>
      </c>
      <c r="AA51" s="56">
        <v>1548561.76694</v>
      </c>
      <c r="AB51" s="56">
        <v>0</v>
      </c>
      <c r="AC51" s="56">
        <v>0</v>
      </c>
      <c r="AE51" s="38">
        <f t="shared" si="0"/>
        <v>270267</v>
      </c>
    </row>
    <row r="52" spans="1:31" x14ac:dyDescent="0.25">
      <c r="A52" s="40" t="s">
        <v>159</v>
      </c>
      <c r="B52" s="29">
        <v>40</v>
      </c>
      <c r="C52" s="1" t="s">
        <v>26</v>
      </c>
      <c r="D52" s="80">
        <v>7</v>
      </c>
      <c r="E52" s="80">
        <v>0</v>
      </c>
      <c r="F52" s="80">
        <v>0</v>
      </c>
      <c r="G52" s="80">
        <v>207604</v>
      </c>
      <c r="H52" s="80">
        <v>0</v>
      </c>
      <c r="I52" s="80">
        <v>0</v>
      </c>
      <c r="J52" s="80">
        <v>896538</v>
      </c>
      <c r="K52" s="80">
        <v>81778</v>
      </c>
      <c r="L52" s="80">
        <v>338592</v>
      </c>
      <c r="M52" s="80">
        <v>1306156.696</v>
      </c>
      <c r="N52" s="80">
        <v>1110627</v>
      </c>
      <c r="O52" s="80">
        <v>4116362.9470000002</v>
      </c>
      <c r="P52" s="80">
        <v>0</v>
      </c>
      <c r="Q52" s="80">
        <v>0</v>
      </c>
      <c r="R52" s="80">
        <v>59720</v>
      </c>
      <c r="S52" s="80">
        <v>381342.73499999999</v>
      </c>
      <c r="T52" s="80">
        <v>3728</v>
      </c>
      <c r="U52" s="80">
        <v>7188.3090000000002</v>
      </c>
      <c r="V52" s="80">
        <v>9513</v>
      </c>
      <c r="W52" s="80">
        <v>18325.291000000001</v>
      </c>
      <c r="X52" s="80">
        <v>0</v>
      </c>
      <c r="Y52" s="80">
        <v>0</v>
      </c>
      <c r="Z52" s="80">
        <v>6442</v>
      </c>
      <c r="AA52" s="80">
        <v>24457.11</v>
      </c>
      <c r="AB52" s="80">
        <v>0</v>
      </c>
      <c r="AC52" s="80">
        <v>0</v>
      </c>
      <c r="AE52" s="38">
        <f t="shared" si="0"/>
        <v>6442</v>
      </c>
    </row>
    <row r="53" spans="1:31" x14ac:dyDescent="0.25">
      <c r="B53" s="29">
        <v>41</v>
      </c>
      <c r="C53" s="67" t="s">
        <v>24</v>
      </c>
      <c r="D53" s="33">
        <v>95</v>
      </c>
      <c r="E53" s="57">
        <v>72</v>
      </c>
      <c r="F53" s="56">
        <v>0</v>
      </c>
      <c r="G53" s="56">
        <v>0</v>
      </c>
      <c r="H53" s="56">
        <v>0</v>
      </c>
      <c r="I53" s="56">
        <v>0</v>
      </c>
      <c r="J53" s="56">
        <v>1328773</v>
      </c>
      <c r="K53" s="56">
        <v>1121344</v>
      </c>
      <c r="L53" s="56">
        <v>1812644</v>
      </c>
      <c r="M53" s="56">
        <v>5531866.8700000001</v>
      </c>
      <c r="N53" s="56">
        <v>1510611</v>
      </c>
      <c r="O53" s="56">
        <v>6553706.9069999997</v>
      </c>
      <c r="P53" s="56">
        <v>0</v>
      </c>
      <c r="Q53" s="56">
        <v>0</v>
      </c>
      <c r="R53" s="56">
        <v>2683</v>
      </c>
      <c r="S53" s="56">
        <v>18277.458999999999</v>
      </c>
      <c r="T53" s="56">
        <v>901177</v>
      </c>
      <c r="U53" s="56">
        <v>2306435.5649999999</v>
      </c>
      <c r="V53" s="56">
        <v>677216</v>
      </c>
      <c r="W53" s="56">
        <v>1139290.3659999999</v>
      </c>
      <c r="X53" s="56">
        <v>30</v>
      </c>
      <c r="Y53" s="56">
        <v>942.41899999999998</v>
      </c>
      <c r="Z53" s="56">
        <v>1020707</v>
      </c>
      <c r="AA53" s="56">
        <v>4763705.0939999996</v>
      </c>
      <c r="AB53" s="56">
        <v>0</v>
      </c>
      <c r="AC53" s="56">
        <v>0</v>
      </c>
      <c r="AE53" s="38">
        <f t="shared" si="0"/>
        <v>1020707</v>
      </c>
    </row>
    <row r="54" spans="1:31" ht="13" x14ac:dyDescent="0.25">
      <c r="B54" s="53" t="s">
        <v>63</v>
      </c>
      <c r="C54" s="67"/>
      <c r="D54" s="58"/>
      <c r="E54" s="58"/>
      <c r="F54" s="53"/>
      <c r="G54" s="53"/>
      <c r="H54" s="53"/>
      <c r="I54" s="53"/>
      <c r="J54" s="53"/>
      <c r="K54" s="53"/>
      <c r="L54" s="53"/>
      <c r="M54" s="56"/>
      <c r="N54" s="53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E54" s="38">
        <f t="shared" si="0"/>
        <v>0</v>
      </c>
    </row>
    <row r="55" spans="1:31" s="59" customFormat="1" x14ac:dyDescent="0.25">
      <c r="A55" s="65"/>
      <c r="B55" s="64">
        <v>42</v>
      </c>
      <c r="C55" s="66" t="s">
        <v>64</v>
      </c>
      <c r="D55" s="62">
        <v>0</v>
      </c>
      <c r="E55" s="62">
        <v>0</v>
      </c>
      <c r="F55" s="60">
        <v>0</v>
      </c>
      <c r="G55" s="60">
        <v>0</v>
      </c>
      <c r="H55" s="60">
        <v>0</v>
      </c>
      <c r="I55" s="60">
        <v>3430876</v>
      </c>
      <c r="J55" s="60">
        <v>0</v>
      </c>
      <c r="K55" s="60">
        <v>1962294</v>
      </c>
      <c r="L55" s="60">
        <v>0</v>
      </c>
      <c r="M55" s="60">
        <v>0</v>
      </c>
      <c r="N55" s="60">
        <v>0</v>
      </c>
      <c r="O55" s="60">
        <v>0</v>
      </c>
      <c r="P55" s="60">
        <v>0</v>
      </c>
      <c r="Q55" s="60">
        <v>0</v>
      </c>
      <c r="R55" s="60">
        <v>0</v>
      </c>
      <c r="S55" s="60">
        <v>0</v>
      </c>
      <c r="T55" s="60">
        <v>0</v>
      </c>
      <c r="U55" s="60">
        <v>0</v>
      </c>
      <c r="V55" s="60">
        <v>226382</v>
      </c>
      <c r="W55" s="60">
        <v>157708.56099999999</v>
      </c>
      <c r="X55" s="60">
        <v>0</v>
      </c>
      <c r="Y55" s="60">
        <v>0</v>
      </c>
      <c r="Z55" s="60">
        <v>0</v>
      </c>
      <c r="AA55" s="60">
        <v>0</v>
      </c>
      <c r="AB55" s="60">
        <v>0</v>
      </c>
      <c r="AC55" s="60">
        <v>0</v>
      </c>
      <c r="AE55" s="38">
        <f t="shared" si="0"/>
        <v>0</v>
      </c>
    </row>
    <row r="56" spans="1:31" s="59" customFormat="1" x14ac:dyDescent="0.25">
      <c r="A56" s="65"/>
      <c r="B56" s="64">
        <v>43</v>
      </c>
      <c r="C56" s="66" t="s">
        <v>65</v>
      </c>
      <c r="D56" s="62">
        <v>0</v>
      </c>
      <c r="E56" s="62">
        <v>0</v>
      </c>
      <c r="F56" s="60">
        <v>0</v>
      </c>
      <c r="G56" s="60">
        <v>314868</v>
      </c>
      <c r="H56" s="60">
        <v>0</v>
      </c>
      <c r="I56" s="60">
        <v>14807</v>
      </c>
      <c r="J56" s="60">
        <v>0</v>
      </c>
      <c r="K56" s="60">
        <v>4791704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  <c r="R56" s="60">
        <v>0</v>
      </c>
      <c r="S56" s="60">
        <v>0</v>
      </c>
      <c r="T56" s="60">
        <v>206339</v>
      </c>
      <c r="U56" s="60">
        <v>381338.88656999997</v>
      </c>
      <c r="V56" s="60">
        <v>27257</v>
      </c>
      <c r="W56" s="60">
        <v>19786.061160000001</v>
      </c>
      <c r="X56" s="60">
        <v>0</v>
      </c>
      <c r="Y56" s="60">
        <v>0</v>
      </c>
      <c r="Z56" s="60">
        <v>1467225</v>
      </c>
      <c r="AA56" s="60">
        <v>4505439.62512</v>
      </c>
      <c r="AB56" s="60">
        <v>313</v>
      </c>
      <c r="AC56" s="60">
        <v>186.75</v>
      </c>
      <c r="AE56" s="38">
        <f t="shared" si="0"/>
        <v>1467538</v>
      </c>
    </row>
    <row r="57" spans="1:31" s="59" customFormat="1" x14ac:dyDescent="0.25">
      <c r="A57" s="65"/>
      <c r="B57" s="64">
        <v>44</v>
      </c>
      <c r="C57" s="66" t="s">
        <v>66</v>
      </c>
      <c r="D57" s="62">
        <v>0</v>
      </c>
      <c r="E57" s="62">
        <v>0</v>
      </c>
      <c r="F57" s="60">
        <v>0</v>
      </c>
      <c r="G57" s="60">
        <v>132120</v>
      </c>
      <c r="H57" s="60">
        <v>0</v>
      </c>
      <c r="I57" s="60">
        <v>101001</v>
      </c>
      <c r="J57" s="60">
        <v>0</v>
      </c>
      <c r="K57" s="60">
        <v>0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  <c r="R57" s="60">
        <v>0</v>
      </c>
      <c r="S57" s="60">
        <v>0</v>
      </c>
      <c r="T57" s="60">
        <v>0</v>
      </c>
      <c r="U57" s="60">
        <v>0</v>
      </c>
      <c r="V57" s="60">
        <v>0</v>
      </c>
      <c r="W57" s="60">
        <v>-2.9999995604157448E-5</v>
      </c>
      <c r="X57" s="60">
        <v>0</v>
      </c>
      <c r="Y57" s="60">
        <v>0</v>
      </c>
      <c r="Z57" s="60">
        <v>0</v>
      </c>
      <c r="AA57" s="60">
        <v>0</v>
      </c>
      <c r="AB57" s="60">
        <v>0</v>
      </c>
      <c r="AC57" s="60">
        <v>0</v>
      </c>
      <c r="AE57" s="38">
        <f t="shared" si="0"/>
        <v>0</v>
      </c>
    </row>
    <row r="58" spans="1:31" s="59" customFormat="1" x14ac:dyDescent="0.25">
      <c r="A58" s="65"/>
      <c r="B58" s="64">
        <v>45</v>
      </c>
      <c r="C58" s="66" t="s">
        <v>67</v>
      </c>
      <c r="D58" s="62">
        <v>0</v>
      </c>
      <c r="E58" s="62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60">
        <v>0</v>
      </c>
      <c r="S58" s="60">
        <v>0</v>
      </c>
      <c r="T58" s="60">
        <v>0</v>
      </c>
      <c r="U58" s="60">
        <v>0</v>
      </c>
      <c r="V58" s="60">
        <v>0</v>
      </c>
      <c r="W58" s="60">
        <v>0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E58" s="38">
        <f t="shared" si="0"/>
        <v>0</v>
      </c>
    </row>
    <row r="59" spans="1:31" s="59" customFormat="1" x14ac:dyDescent="0.25">
      <c r="A59" s="65"/>
      <c r="B59" s="64">
        <v>46</v>
      </c>
      <c r="C59" s="66" t="s">
        <v>68</v>
      </c>
      <c r="D59" s="62">
        <v>0</v>
      </c>
      <c r="E59" s="62">
        <v>0</v>
      </c>
      <c r="F59" s="60">
        <v>0</v>
      </c>
      <c r="G59" s="60">
        <v>84036</v>
      </c>
      <c r="H59" s="60">
        <v>0</v>
      </c>
      <c r="I59" s="60">
        <v>0</v>
      </c>
      <c r="J59" s="60">
        <v>0</v>
      </c>
      <c r="K59" s="60">
        <v>369029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811</v>
      </c>
      <c r="U59" s="60">
        <v>892.5136</v>
      </c>
      <c r="V59" s="60">
        <v>23215</v>
      </c>
      <c r="W59" s="60">
        <v>12530.159619999999</v>
      </c>
      <c r="X59" s="60">
        <v>0</v>
      </c>
      <c r="Y59" s="60">
        <v>0</v>
      </c>
      <c r="Z59" s="60">
        <v>3877</v>
      </c>
      <c r="AA59" s="60">
        <v>15878.700999999999</v>
      </c>
      <c r="AB59" s="60">
        <v>0</v>
      </c>
      <c r="AC59" s="60">
        <v>0</v>
      </c>
      <c r="AE59" s="38">
        <f t="shared" si="0"/>
        <v>3877</v>
      </c>
    </row>
    <row r="60" spans="1:31" s="59" customFormat="1" x14ac:dyDescent="0.25">
      <c r="A60" s="65"/>
      <c r="B60" s="64">
        <v>47</v>
      </c>
      <c r="C60" s="63" t="s">
        <v>69</v>
      </c>
      <c r="D60" s="33">
        <v>1</v>
      </c>
      <c r="E60" s="57">
        <v>67</v>
      </c>
      <c r="F60" s="56">
        <v>439894</v>
      </c>
      <c r="G60" s="56">
        <v>0</v>
      </c>
      <c r="H60" s="56">
        <v>0</v>
      </c>
      <c r="I60" s="56">
        <v>22709512</v>
      </c>
      <c r="J60" s="56">
        <v>0</v>
      </c>
      <c r="K60" s="56">
        <v>37013451</v>
      </c>
      <c r="L60" s="56">
        <v>0</v>
      </c>
      <c r="M60" s="56">
        <v>0</v>
      </c>
      <c r="N60" s="56">
        <v>0</v>
      </c>
      <c r="O60" s="56">
        <v>0</v>
      </c>
      <c r="P60" s="56">
        <v>0</v>
      </c>
      <c r="Q60" s="56">
        <v>0</v>
      </c>
      <c r="R60" s="56">
        <v>0</v>
      </c>
      <c r="S60" s="56">
        <v>0</v>
      </c>
      <c r="T60" s="56">
        <v>748866</v>
      </c>
      <c r="U60" s="56">
        <v>906827</v>
      </c>
      <c r="V60" s="56">
        <v>1745974</v>
      </c>
      <c r="W60" s="56">
        <v>2433192</v>
      </c>
      <c r="X60" s="56">
        <v>0</v>
      </c>
      <c r="Y60" s="56">
        <v>0</v>
      </c>
      <c r="Z60" s="56">
        <v>2018737</v>
      </c>
      <c r="AA60" s="56">
        <v>7415866</v>
      </c>
      <c r="AB60" s="56">
        <v>0</v>
      </c>
      <c r="AC60" s="56">
        <v>0</v>
      </c>
      <c r="AE60" s="38">
        <f t="shared" si="0"/>
        <v>2018737</v>
      </c>
    </row>
    <row r="61" spans="1:31" ht="13" x14ac:dyDescent="0.25">
      <c r="B61" s="53" t="s">
        <v>21</v>
      </c>
      <c r="C61" s="67"/>
      <c r="D61" s="58"/>
      <c r="E61" s="58"/>
      <c r="F61" s="53"/>
      <c r="G61" s="53"/>
      <c r="H61" s="53"/>
      <c r="I61" s="53"/>
      <c r="J61" s="53"/>
      <c r="K61" s="53"/>
      <c r="L61" s="53"/>
      <c r="M61" s="56"/>
      <c r="N61" s="53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E61" s="38">
        <f t="shared" si="0"/>
        <v>0</v>
      </c>
    </row>
    <row r="62" spans="1:31" x14ac:dyDescent="0.25">
      <c r="B62" s="29">
        <v>48</v>
      </c>
      <c r="C62" s="1" t="s">
        <v>22</v>
      </c>
      <c r="D62" s="33">
        <v>424</v>
      </c>
      <c r="E62" s="57">
        <v>3</v>
      </c>
      <c r="F62" s="56">
        <v>0</v>
      </c>
      <c r="G62" s="56">
        <v>330</v>
      </c>
      <c r="H62" s="56">
        <v>0</v>
      </c>
      <c r="I62" s="56">
        <v>602791</v>
      </c>
      <c r="J62" s="56">
        <v>216123</v>
      </c>
      <c r="K62" s="56">
        <v>2047753</v>
      </c>
      <c r="L62" s="56">
        <v>335343</v>
      </c>
      <c r="M62" s="56">
        <v>1655063.821</v>
      </c>
      <c r="N62" s="56">
        <v>245029</v>
      </c>
      <c r="O62" s="56">
        <v>1907135.8330000001</v>
      </c>
      <c r="P62" s="56">
        <v>1599</v>
      </c>
      <c r="Q62" s="56">
        <v>775.51099999999997</v>
      </c>
      <c r="R62" s="56">
        <v>4461</v>
      </c>
      <c r="S62" s="56">
        <v>28075.7</v>
      </c>
      <c r="T62" s="56">
        <v>262413</v>
      </c>
      <c r="U62" s="56">
        <v>630522.93539999996</v>
      </c>
      <c r="V62" s="56">
        <v>205352</v>
      </c>
      <c r="W62" s="56">
        <v>487450.41089999996</v>
      </c>
      <c r="X62" s="56">
        <v>221</v>
      </c>
      <c r="Y62" s="56">
        <v>3640.6149999999998</v>
      </c>
      <c r="Z62" s="56">
        <v>883325</v>
      </c>
      <c r="AA62" s="56">
        <v>5661983.0999999996</v>
      </c>
      <c r="AB62" s="56">
        <v>117</v>
      </c>
      <c r="AC62" s="56">
        <v>123.1</v>
      </c>
      <c r="AE62" s="38">
        <f t="shared" si="0"/>
        <v>883442</v>
      </c>
    </row>
    <row r="63" spans="1:31" x14ac:dyDescent="0.25">
      <c r="B63" s="29">
        <v>49</v>
      </c>
      <c r="C63" s="1" t="s">
        <v>70</v>
      </c>
      <c r="D63" s="33">
        <v>163</v>
      </c>
      <c r="E63" s="57">
        <v>2</v>
      </c>
      <c r="F63" s="56">
        <v>0</v>
      </c>
      <c r="G63" s="56">
        <v>0</v>
      </c>
      <c r="H63" s="56">
        <v>0</v>
      </c>
      <c r="I63" s="56">
        <v>0</v>
      </c>
      <c r="J63" s="56">
        <v>0</v>
      </c>
      <c r="K63" s="56">
        <v>188366</v>
      </c>
      <c r="L63" s="56">
        <v>0</v>
      </c>
      <c r="M63" s="56">
        <v>0</v>
      </c>
      <c r="N63" s="56">
        <v>0</v>
      </c>
      <c r="O63" s="56">
        <v>0</v>
      </c>
      <c r="P63" s="56">
        <v>0</v>
      </c>
      <c r="Q63" s="56">
        <v>0</v>
      </c>
      <c r="R63" s="56">
        <v>0</v>
      </c>
      <c r="S63" s="56">
        <v>0</v>
      </c>
      <c r="T63" s="56">
        <v>51030</v>
      </c>
      <c r="U63" s="56">
        <v>121996.1577</v>
      </c>
      <c r="V63" s="56">
        <v>19719</v>
      </c>
      <c r="W63" s="56">
        <v>41394.968249999998</v>
      </c>
      <c r="X63" s="56">
        <v>0</v>
      </c>
      <c r="Y63" s="56">
        <v>0</v>
      </c>
      <c r="Z63" s="56">
        <v>128969</v>
      </c>
      <c r="AA63" s="56">
        <v>686334.77099999995</v>
      </c>
      <c r="AB63" s="56">
        <v>0</v>
      </c>
      <c r="AC63" s="56">
        <v>0</v>
      </c>
      <c r="AE63" s="38">
        <f t="shared" si="0"/>
        <v>128969</v>
      </c>
    </row>
    <row r="64" spans="1:31" x14ac:dyDescent="0.25">
      <c r="B64" s="29">
        <v>50</v>
      </c>
      <c r="C64" s="1" t="s">
        <v>47</v>
      </c>
      <c r="D64" s="33">
        <v>336</v>
      </c>
      <c r="E64" s="57">
        <v>3</v>
      </c>
      <c r="F64" s="56">
        <v>15483</v>
      </c>
      <c r="G64" s="56">
        <v>299</v>
      </c>
      <c r="H64" s="56">
        <v>22809</v>
      </c>
      <c r="I64" s="56">
        <v>0</v>
      </c>
      <c r="J64" s="56">
        <v>0</v>
      </c>
      <c r="K64" s="56">
        <v>3526852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>
        <v>0</v>
      </c>
      <c r="T64" s="56">
        <v>283150</v>
      </c>
      <c r="U64" s="56">
        <v>476658.33799999999</v>
      </c>
      <c r="V64" s="56">
        <v>173201</v>
      </c>
      <c r="W64" s="56">
        <v>421777.38099999999</v>
      </c>
      <c r="X64" s="56">
        <v>0</v>
      </c>
      <c r="Y64" s="56">
        <v>0</v>
      </c>
      <c r="Z64" s="56">
        <v>992230</v>
      </c>
      <c r="AA64" s="56">
        <v>3508084.37</v>
      </c>
      <c r="AB64" s="56">
        <v>0</v>
      </c>
      <c r="AC64" s="56">
        <v>0</v>
      </c>
      <c r="AE64" s="38">
        <f t="shared" si="0"/>
        <v>992230</v>
      </c>
    </row>
    <row r="65" spans="1:31" x14ac:dyDescent="0.25">
      <c r="B65" s="29">
        <v>51</v>
      </c>
      <c r="C65" s="1" t="s">
        <v>44</v>
      </c>
      <c r="D65" s="33">
        <v>408</v>
      </c>
      <c r="E65" s="57">
        <v>3</v>
      </c>
      <c r="F65" s="56">
        <v>0</v>
      </c>
      <c r="G65" s="56">
        <v>1013</v>
      </c>
      <c r="H65" s="56">
        <v>0</v>
      </c>
      <c r="I65" s="56">
        <v>0</v>
      </c>
      <c r="J65" s="56">
        <v>0</v>
      </c>
      <c r="K65" s="56">
        <v>4493019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315486</v>
      </c>
      <c r="U65" s="56">
        <v>392823.10876999999</v>
      </c>
      <c r="V65" s="56">
        <v>0</v>
      </c>
      <c r="W65" s="56">
        <v>0</v>
      </c>
      <c r="X65" s="56">
        <v>0</v>
      </c>
      <c r="Y65" s="56">
        <v>0</v>
      </c>
      <c r="Z65" s="56">
        <v>1094643</v>
      </c>
      <c r="AA65" s="56">
        <v>5270855.6679999996</v>
      </c>
      <c r="AB65" s="56">
        <v>106</v>
      </c>
      <c r="AC65" s="56">
        <v>63.908999999999999</v>
      </c>
      <c r="AE65" s="38">
        <f t="shared" si="0"/>
        <v>1094749</v>
      </c>
    </row>
    <row r="66" spans="1:31" x14ac:dyDescent="0.25">
      <c r="B66" s="29">
        <v>52</v>
      </c>
      <c r="C66" s="1" t="s">
        <v>48</v>
      </c>
      <c r="D66" s="33">
        <v>125</v>
      </c>
      <c r="E66" s="57">
        <v>0</v>
      </c>
      <c r="F66" s="56">
        <v>0</v>
      </c>
      <c r="G66" s="56">
        <v>0</v>
      </c>
      <c r="H66" s="56">
        <v>0</v>
      </c>
      <c r="I66" s="56">
        <v>0</v>
      </c>
      <c r="J66" s="56">
        <v>0</v>
      </c>
      <c r="K66" s="56">
        <v>3495704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52467</v>
      </c>
      <c r="U66" s="56">
        <v>58679.683039999996</v>
      </c>
      <c r="V66" s="56">
        <v>7712</v>
      </c>
      <c r="W66" s="56">
        <v>10543.408230000001</v>
      </c>
      <c r="X66" s="56">
        <v>0</v>
      </c>
      <c r="Y66" s="56">
        <v>0</v>
      </c>
      <c r="Z66" s="56">
        <v>564112</v>
      </c>
      <c r="AA66" s="56">
        <v>2546742.25807</v>
      </c>
      <c r="AB66" s="56">
        <v>0</v>
      </c>
      <c r="AC66" s="56">
        <v>0</v>
      </c>
      <c r="AE66" s="38">
        <f t="shared" si="0"/>
        <v>564112</v>
      </c>
    </row>
    <row r="67" spans="1:31" x14ac:dyDescent="0.25">
      <c r="B67" s="29">
        <v>53</v>
      </c>
      <c r="C67" s="1" t="s">
        <v>71</v>
      </c>
      <c r="D67" s="33">
        <v>65</v>
      </c>
      <c r="E67" s="57">
        <v>2</v>
      </c>
      <c r="F67" s="56">
        <v>0</v>
      </c>
      <c r="G67" s="56">
        <v>164</v>
      </c>
      <c r="H67" s="56">
        <v>0</v>
      </c>
      <c r="I67" s="56">
        <v>493817</v>
      </c>
      <c r="J67" s="56">
        <v>0</v>
      </c>
      <c r="K67" s="56">
        <v>2406319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68037</v>
      </c>
      <c r="U67" s="56">
        <v>101590.16</v>
      </c>
      <c r="V67" s="56">
        <v>16645</v>
      </c>
      <c r="W67" s="56">
        <v>30795.050999999999</v>
      </c>
      <c r="X67" s="56">
        <v>0</v>
      </c>
      <c r="Y67" s="56">
        <v>0</v>
      </c>
      <c r="Z67" s="56">
        <v>313309</v>
      </c>
      <c r="AA67" s="56">
        <v>1540665.1</v>
      </c>
      <c r="AB67" s="56">
        <v>0</v>
      </c>
      <c r="AC67" s="56">
        <v>0</v>
      </c>
      <c r="AE67" s="38">
        <f t="shared" si="0"/>
        <v>313309</v>
      </c>
    </row>
    <row r="68" spans="1:31" x14ac:dyDescent="0.25">
      <c r="B68" s="29">
        <v>54</v>
      </c>
      <c r="C68" s="1" t="s">
        <v>72</v>
      </c>
      <c r="D68" s="33">
        <v>8</v>
      </c>
      <c r="E68" s="57">
        <v>1</v>
      </c>
      <c r="F68" s="56">
        <v>0</v>
      </c>
      <c r="G68" s="56">
        <v>0</v>
      </c>
      <c r="H68" s="56">
        <v>0</v>
      </c>
      <c r="I68" s="56">
        <v>0</v>
      </c>
      <c r="J68" s="56">
        <v>0</v>
      </c>
      <c r="K68" s="56">
        <v>311903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21163</v>
      </c>
      <c r="U68" s="56">
        <v>25387.37875</v>
      </c>
      <c r="V68" s="56">
        <v>0</v>
      </c>
      <c r="W68" s="56">
        <v>0</v>
      </c>
      <c r="X68" s="56">
        <v>0</v>
      </c>
      <c r="Y68" s="56">
        <v>0</v>
      </c>
      <c r="Z68" s="56">
        <v>50056</v>
      </c>
      <c r="AA68" s="56">
        <v>185209.50399999999</v>
      </c>
      <c r="AB68" s="56">
        <v>0</v>
      </c>
      <c r="AC68" s="56">
        <v>0</v>
      </c>
      <c r="AE68" s="38">
        <f t="shared" si="0"/>
        <v>50056</v>
      </c>
    </row>
    <row r="69" spans="1:31" x14ac:dyDescent="0.25">
      <c r="B69" s="29">
        <v>55</v>
      </c>
      <c r="C69" s="1" t="s">
        <v>46</v>
      </c>
      <c r="D69" s="33">
        <v>0</v>
      </c>
      <c r="E69" s="57">
        <v>0</v>
      </c>
      <c r="F69" s="56">
        <v>0</v>
      </c>
      <c r="G69" s="56">
        <v>67</v>
      </c>
      <c r="H69" s="56">
        <v>0</v>
      </c>
      <c r="I69" s="56">
        <v>0</v>
      </c>
      <c r="J69" s="56">
        <v>0</v>
      </c>
      <c r="K69" s="56">
        <v>439503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30343</v>
      </c>
      <c r="U69" s="56">
        <v>35958.580630000004</v>
      </c>
      <c r="V69" s="56">
        <v>4865</v>
      </c>
      <c r="W69" s="56">
        <v>7701.2365799999998</v>
      </c>
      <c r="X69" s="56">
        <v>0</v>
      </c>
      <c r="Y69" s="56">
        <v>0</v>
      </c>
      <c r="Z69" s="56">
        <v>97686</v>
      </c>
      <c r="AA69" s="56">
        <v>413192.60200000001</v>
      </c>
      <c r="AB69" s="56">
        <v>0</v>
      </c>
      <c r="AC69" s="56">
        <v>0</v>
      </c>
      <c r="AE69" s="38">
        <f t="shared" si="0"/>
        <v>97686</v>
      </c>
    </row>
    <row r="70" spans="1:31" x14ac:dyDescent="0.25">
      <c r="B70" s="29">
        <v>56</v>
      </c>
      <c r="C70" s="1" t="s">
        <v>74</v>
      </c>
      <c r="D70" s="33">
        <v>489</v>
      </c>
      <c r="E70" s="57">
        <v>3</v>
      </c>
      <c r="F70" s="56">
        <v>0</v>
      </c>
      <c r="G70" s="56">
        <v>0</v>
      </c>
      <c r="H70" s="56">
        <v>0</v>
      </c>
      <c r="I70" s="56">
        <v>68346</v>
      </c>
      <c r="J70" s="56">
        <v>0</v>
      </c>
      <c r="K70" s="56">
        <v>7337224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359806</v>
      </c>
      <c r="U70" s="56">
        <v>534007.17500000005</v>
      </c>
      <c r="V70" s="56">
        <v>157356</v>
      </c>
      <c r="W70" s="56">
        <v>263290.87</v>
      </c>
      <c r="X70" s="56">
        <v>0</v>
      </c>
      <c r="Y70" s="56">
        <v>0</v>
      </c>
      <c r="Z70" s="56">
        <v>3106716</v>
      </c>
      <c r="AA70" s="56">
        <v>13606615.505000001</v>
      </c>
      <c r="AB70" s="56">
        <v>219</v>
      </c>
      <c r="AC70" s="56">
        <v>205.554</v>
      </c>
      <c r="AE70" s="38">
        <f t="shared" si="0"/>
        <v>3106935</v>
      </c>
    </row>
    <row r="71" spans="1:31" x14ac:dyDescent="0.25">
      <c r="B71" s="29">
        <v>57</v>
      </c>
      <c r="C71" s="1" t="s">
        <v>75</v>
      </c>
      <c r="D71" s="33">
        <v>0</v>
      </c>
      <c r="E71" s="57">
        <v>0</v>
      </c>
      <c r="F71" s="56">
        <v>0</v>
      </c>
      <c r="G71" s="56">
        <v>0</v>
      </c>
      <c r="H71" s="56">
        <v>0</v>
      </c>
      <c r="I71" s="56">
        <v>0</v>
      </c>
      <c r="J71" s="56">
        <v>0</v>
      </c>
      <c r="K71" s="56">
        <v>0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  <c r="U71" s="56">
        <v>0</v>
      </c>
      <c r="V71" s="56">
        <v>0</v>
      </c>
      <c r="W71" s="56">
        <v>0</v>
      </c>
      <c r="X71" s="56">
        <v>0</v>
      </c>
      <c r="Y71" s="56">
        <v>0</v>
      </c>
      <c r="Z71" s="56">
        <v>392</v>
      </c>
      <c r="AA71" s="56">
        <v>1671.9</v>
      </c>
      <c r="AB71" s="56">
        <v>0</v>
      </c>
      <c r="AC71" s="56">
        <v>0</v>
      </c>
      <c r="AE71" s="38">
        <f t="shared" si="0"/>
        <v>392</v>
      </c>
    </row>
    <row r="72" spans="1:31" ht="13" x14ac:dyDescent="0.3">
      <c r="B72" s="29">
        <v>58</v>
      </c>
      <c r="C72" s="1" t="s">
        <v>36</v>
      </c>
      <c r="D72" s="33">
        <v>225</v>
      </c>
      <c r="E72" s="57">
        <v>6</v>
      </c>
      <c r="F72" s="56">
        <v>0</v>
      </c>
      <c r="G72" s="56">
        <v>450</v>
      </c>
      <c r="H72" s="56">
        <v>0</v>
      </c>
      <c r="I72" s="56">
        <v>5800</v>
      </c>
      <c r="J72" s="56">
        <v>0</v>
      </c>
      <c r="K72" s="56">
        <v>1367149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42456</v>
      </c>
      <c r="U72" s="56">
        <v>69134.391000000003</v>
      </c>
      <c r="V72" s="56">
        <v>13583</v>
      </c>
      <c r="W72" s="56">
        <v>20162.312999999998</v>
      </c>
      <c r="X72" s="56">
        <v>0</v>
      </c>
      <c r="Y72" s="56">
        <v>0</v>
      </c>
      <c r="Z72" s="56">
        <v>535691</v>
      </c>
      <c r="AA72" s="56">
        <v>1687677.432</v>
      </c>
      <c r="AB72" s="56">
        <v>0</v>
      </c>
      <c r="AC72" s="56">
        <v>0</v>
      </c>
      <c r="AE72" s="23">
        <f t="shared" si="0"/>
        <v>535691</v>
      </c>
    </row>
    <row r="73" spans="1:31" s="51" customFormat="1" ht="13" x14ac:dyDescent="0.3">
      <c r="A73" s="55"/>
      <c r="B73" s="53" t="s">
        <v>76</v>
      </c>
      <c r="C73" s="53" t="s">
        <v>76</v>
      </c>
      <c r="D73" s="79">
        <f t="shared" ref="D73:AC73" si="1">SUM(D11:D72)</f>
        <v>120044</v>
      </c>
      <c r="E73" s="11">
        <f t="shared" si="1"/>
        <v>97809</v>
      </c>
      <c r="F73" s="78">
        <f t="shared" si="1"/>
        <v>6169175</v>
      </c>
      <c r="G73" s="78">
        <f t="shared" si="1"/>
        <v>1013016</v>
      </c>
      <c r="H73" s="78">
        <f t="shared" si="1"/>
        <v>4138046</v>
      </c>
      <c r="I73" s="78">
        <f t="shared" si="1"/>
        <v>188116325</v>
      </c>
      <c r="J73" s="78">
        <f t="shared" si="1"/>
        <v>76876980</v>
      </c>
      <c r="K73" s="78">
        <f t="shared" si="1"/>
        <v>917621280</v>
      </c>
      <c r="L73" s="78">
        <f t="shared" si="1"/>
        <v>122026225</v>
      </c>
      <c r="M73" s="78">
        <f t="shared" si="1"/>
        <v>422656125.66145992</v>
      </c>
      <c r="N73" s="78">
        <f t="shared" si="1"/>
        <v>115775269</v>
      </c>
      <c r="O73" s="78">
        <f t="shared" si="1"/>
        <v>714278960.58041954</v>
      </c>
      <c r="P73" s="78">
        <f t="shared" si="1"/>
        <v>1613</v>
      </c>
      <c r="Q73" s="78">
        <f t="shared" si="1"/>
        <v>855.49</v>
      </c>
      <c r="R73" s="78">
        <f t="shared" si="1"/>
        <v>664475</v>
      </c>
      <c r="S73" s="78">
        <f t="shared" si="1"/>
        <v>3280777.3387599997</v>
      </c>
      <c r="T73" s="78">
        <f t="shared" si="1"/>
        <v>215028115</v>
      </c>
      <c r="U73" s="78">
        <f t="shared" si="1"/>
        <v>442725481.19822013</v>
      </c>
      <c r="V73" s="78">
        <f t="shared" si="1"/>
        <v>115871531</v>
      </c>
      <c r="W73" s="78">
        <f t="shared" si="1"/>
        <v>209790123.12062994</v>
      </c>
      <c r="X73" s="78">
        <f t="shared" si="1"/>
        <v>665129</v>
      </c>
      <c r="Y73" s="78">
        <f t="shared" si="1"/>
        <v>5483470.9875799995</v>
      </c>
      <c r="Z73" s="78">
        <f t="shared" si="1"/>
        <v>582901359</v>
      </c>
      <c r="AA73" s="78">
        <f t="shared" si="1"/>
        <v>2788327767.0907702</v>
      </c>
      <c r="AB73" s="78">
        <f t="shared" si="1"/>
        <v>220175</v>
      </c>
      <c r="AC73" s="78">
        <f t="shared" si="1"/>
        <v>216438.29381000003</v>
      </c>
    </row>
    <row r="74" spans="1:31" ht="13" x14ac:dyDescent="0.25">
      <c r="A74" s="77" t="s">
        <v>235</v>
      </c>
      <c r="B74" s="434" t="s">
        <v>236</v>
      </c>
      <c r="C74" s="435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432"/>
      <c r="X74" s="432"/>
      <c r="Y74" s="432"/>
      <c r="Z74" s="432"/>
      <c r="AA74" s="432"/>
      <c r="AB74" s="432"/>
      <c r="AC74" s="433"/>
    </row>
    <row r="75" spans="1:31" x14ac:dyDescent="0.25">
      <c r="A75" s="29">
        <v>1</v>
      </c>
      <c r="B75" s="431" t="s">
        <v>237</v>
      </c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432"/>
      <c r="W75" s="432"/>
      <c r="X75" s="432"/>
      <c r="Y75" s="432"/>
      <c r="Z75" s="432"/>
      <c r="AA75" s="432"/>
      <c r="AB75" s="432"/>
      <c r="AC75" s="433"/>
    </row>
    <row r="76" spans="1:31" x14ac:dyDescent="0.25">
      <c r="A76" s="29">
        <v>2</v>
      </c>
      <c r="B76" s="431" t="s">
        <v>238</v>
      </c>
      <c r="C76" s="432"/>
      <c r="D76" s="432"/>
      <c r="E76" s="432"/>
      <c r="F76" s="432"/>
      <c r="G76" s="432"/>
      <c r="H76" s="432"/>
      <c r="I76" s="432"/>
      <c r="J76" s="432"/>
      <c r="K76" s="432"/>
      <c r="L76" s="432"/>
      <c r="M76" s="432"/>
      <c r="N76" s="432"/>
      <c r="O76" s="432"/>
      <c r="P76" s="432"/>
      <c r="Q76" s="432"/>
      <c r="R76" s="432"/>
      <c r="S76" s="432"/>
      <c r="T76" s="432"/>
      <c r="U76" s="432"/>
      <c r="V76" s="432"/>
      <c r="W76" s="432"/>
      <c r="X76" s="432"/>
      <c r="Y76" s="432"/>
      <c r="Z76" s="432"/>
      <c r="AA76" s="432"/>
      <c r="AB76" s="432"/>
      <c r="AC76" s="433"/>
    </row>
    <row r="77" spans="1:31" s="42" customFormat="1" x14ac:dyDescent="0.25">
      <c r="A77" s="29">
        <v>3</v>
      </c>
      <c r="B77" s="431" t="s">
        <v>239</v>
      </c>
      <c r="C77" s="432"/>
      <c r="D77" s="432"/>
      <c r="E77" s="432"/>
      <c r="F77" s="432"/>
      <c r="G77" s="432"/>
      <c r="H77" s="432"/>
      <c r="I77" s="432"/>
      <c r="J77" s="432"/>
      <c r="K77" s="432"/>
      <c r="L77" s="432"/>
      <c r="M77" s="432"/>
      <c r="N77" s="432"/>
      <c r="O77" s="432"/>
      <c r="P77" s="432"/>
      <c r="Q77" s="432"/>
      <c r="R77" s="432"/>
      <c r="S77" s="432"/>
      <c r="T77" s="432"/>
      <c r="U77" s="432"/>
      <c r="V77" s="432"/>
      <c r="W77" s="432"/>
      <c r="X77" s="432"/>
      <c r="Y77" s="432"/>
      <c r="Z77" s="432"/>
      <c r="AA77" s="432"/>
      <c r="AB77" s="432"/>
      <c r="AC77" s="433"/>
    </row>
    <row r="78" spans="1:31" s="42" customFormat="1" x14ac:dyDescent="0.25">
      <c r="A78" s="29">
        <v>4</v>
      </c>
      <c r="B78" s="431" t="s">
        <v>240</v>
      </c>
      <c r="C78" s="432"/>
      <c r="D78" s="432"/>
      <c r="E78" s="432"/>
      <c r="F78" s="432"/>
      <c r="G78" s="432"/>
      <c r="H78" s="432"/>
      <c r="I78" s="432"/>
      <c r="J78" s="432"/>
      <c r="K78" s="432"/>
      <c r="L78" s="432"/>
      <c r="M78" s="432"/>
      <c r="N78" s="432"/>
      <c r="O78" s="432"/>
      <c r="P78" s="432"/>
      <c r="Q78" s="432"/>
      <c r="R78" s="432"/>
      <c r="S78" s="432"/>
      <c r="T78" s="432"/>
      <c r="U78" s="432"/>
      <c r="V78" s="432"/>
      <c r="W78" s="432"/>
      <c r="X78" s="432"/>
      <c r="Y78" s="432"/>
      <c r="Z78" s="432"/>
      <c r="AA78" s="432"/>
      <c r="AB78" s="432"/>
      <c r="AC78" s="433"/>
    </row>
    <row r="79" spans="1:31" s="42" customFormat="1" x14ac:dyDescent="0.25">
      <c r="A79" s="29">
        <v>5</v>
      </c>
      <c r="B79" s="431" t="s">
        <v>241</v>
      </c>
      <c r="C79" s="432"/>
      <c r="D79" s="432"/>
      <c r="E79" s="432"/>
      <c r="F79" s="432"/>
      <c r="G79" s="432"/>
      <c r="H79" s="432"/>
      <c r="I79" s="432"/>
      <c r="J79" s="432"/>
      <c r="K79" s="432"/>
      <c r="L79" s="432"/>
      <c r="M79" s="432"/>
      <c r="N79" s="432"/>
      <c r="O79" s="432"/>
      <c r="P79" s="432"/>
      <c r="Q79" s="432"/>
      <c r="R79" s="432"/>
      <c r="S79" s="432"/>
      <c r="T79" s="432"/>
      <c r="U79" s="432"/>
      <c r="V79" s="432"/>
      <c r="W79" s="432"/>
      <c r="X79" s="432"/>
      <c r="Y79" s="432"/>
      <c r="Z79" s="432"/>
      <c r="AA79" s="432"/>
      <c r="AB79" s="432"/>
      <c r="AC79" s="433"/>
    </row>
    <row r="80" spans="1:31" s="42" customFormat="1" x14ac:dyDescent="0.25">
      <c r="A80" s="29">
        <v>6</v>
      </c>
      <c r="B80" s="431" t="s">
        <v>242</v>
      </c>
      <c r="C80" s="432"/>
      <c r="D80" s="432"/>
      <c r="E80" s="432"/>
      <c r="F80" s="432"/>
      <c r="G80" s="432"/>
      <c r="H80" s="432"/>
      <c r="I80" s="432"/>
      <c r="J80" s="432"/>
      <c r="K80" s="432"/>
      <c r="L80" s="432"/>
      <c r="M80" s="432"/>
      <c r="N80" s="432"/>
      <c r="O80" s="432"/>
      <c r="P80" s="432"/>
      <c r="Q80" s="432"/>
      <c r="R80" s="432"/>
      <c r="S80" s="432"/>
      <c r="T80" s="432"/>
      <c r="U80" s="432"/>
      <c r="V80" s="432"/>
      <c r="W80" s="432"/>
      <c r="X80" s="432"/>
      <c r="Y80" s="432"/>
      <c r="Z80" s="432"/>
      <c r="AA80" s="432"/>
      <c r="AB80" s="432"/>
      <c r="AC80" s="433"/>
    </row>
    <row r="81" spans="1:31" s="42" customFormat="1" ht="13.4" customHeight="1" x14ac:dyDescent="0.25">
      <c r="A81" s="29">
        <v>7</v>
      </c>
      <c r="B81" s="431" t="s">
        <v>243</v>
      </c>
      <c r="C81" s="432"/>
      <c r="D81" s="432"/>
      <c r="E81" s="432"/>
      <c r="F81" s="432"/>
      <c r="G81" s="432"/>
      <c r="H81" s="432"/>
      <c r="I81" s="432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  <c r="V81" s="432"/>
      <c r="W81" s="432"/>
      <c r="X81" s="432"/>
      <c r="Y81" s="432"/>
      <c r="Z81" s="432"/>
      <c r="AA81" s="432"/>
      <c r="AB81" s="432"/>
      <c r="AC81" s="433"/>
    </row>
    <row r="82" spans="1:31" s="42" customFormat="1" x14ac:dyDescent="0.25">
      <c r="A82" s="29">
        <v>8</v>
      </c>
      <c r="B82" s="431" t="s">
        <v>244</v>
      </c>
      <c r="C82" s="432"/>
      <c r="D82" s="432"/>
      <c r="E82" s="432"/>
      <c r="F82" s="432"/>
      <c r="G82" s="432"/>
      <c r="H82" s="432"/>
      <c r="I82" s="432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  <c r="V82" s="432"/>
      <c r="W82" s="432"/>
      <c r="X82" s="432"/>
      <c r="Y82" s="432"/>
      <c r="Z82" s="432"/>
      <c r="AA82" s="432"/>
      <c r="AB82" s="432"/>
      <c r="AC82" s="433"/>
    </row>
    <row r="83" spans="1:31" s="42" customFormat="1" x14ac:dyDescent="0.25">
      <c r="A83" s="29">
        <v>9</v>
      </c>
      <c r="B83" s="431" t="s">
        <v>245</v>
      </c>
      <c r="C83" s="432"/>
      <c r="D83" s="432"/>
      <c r="E83" s="432"/>
      <c r="F83" s="432"/>
      <c r="G83" s="432"/>
      <c r="H83" s="432"/>
      <c r="I83" s="432"/>
      <c r="J83" s="432"/>
      <c r="K83" s="432"/>
      <c r="L83" s="432"/>
      <c r="M83" s="432"/>
      <c r="N83" s="432"/>
      <c r="O83" s="432"/>
      <c r="P83" s="432"/>
      <c r="Q83" s="432"/>
      <c r="R83" s="432"/>
      <c r="S83" s="432"/>
      <c r="T83" s="432"/>
      <c r="U83" s="432"/>
      <c r="V83" s="432"/>
      <c r="W83" s="432"/>
      <c r="X83" s="432"/>
      <c r="Y83" s="432"/>
      <c r="Z83" s="432"/>
      <c r="AA83" s="432"/>
      <c r="AB83" s="432"/>
      <c r="AC83" s="433"/>
      <c r="AD83" s="46"/>
    </row>
    <row r="84" spans="1:31" s="42" customFormat="1" x14ac:dyDescent="0.25">
      <c r="A84" s="29">
        <v>10</v>
      </c>
      <c r="B84" s="431" t="s">
        <v>246</v>
      </c>
      <c r="C84" s="432"/>
      <c r="D84" s="432"/>
      <c r="E84" s="432"/>
      <c r="F84" s="432"/>
      <c r="G84" s="432"/>
      <c r="H84" s="432"/>
      <c r="I84" s="432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2"/>
      <c r="AA84" s="432"/>
      <c r="AB84" s="432"/>
      <c r="AC84" s="433"/>
    </row>
    <row r="85" spans="1:31" s="42" customFormat="1" x14ac:dyDescent="0.25">
      <c r="A85" s="29">
        <v>11</v>
      </c>
      <c r="B85" s="431" t="s">
        <v>247</v>
      </c>
      <c r="C85" s="432"/>
      <c r="D85" s="432"/>
      <c r="E85" s="432"/>
      <c r="F85" s="432"/>
      <c r="G85" s="432"/>
      <c r="H85" s="432"/>
      <c r="I85" s="432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2"/>
      <c r="AA85" s="432"/>
      <c r="AB85" s="432"/>
      <c r="AC85" s="433"/>
      <c r="AD85" s="46"/>
    </row>
    <row r="86" spans="1:31" s="42" customFormat="1" x14ac:dyDescent="0.25">
      <c r="A86" s="29">
        <v>12</v>
      </c>
      <c r="B86" s="431" t="s">
        <v>248</v>
      </c>
      <c r="C86" s="432"/>
      <c r="D86" s="432"/>
      <c r="E86" s="432"/>
      <c r="F86" s="432"/>
      <c r="G86" s="432"/>
      <c r="H86" s="432"/>
      <c r="I86" s="432"/>
      <c r="J86" s="432"/>
      <c r="K86" s="432"/>
      <c r="L86" s="432"/>
      <c r="M86" s="432"/>
      <c r="N86" s="432"/>
      <c r="O86" s="432"/>
      <c r="P86" s="432"/>
      <c r="Q86" s="432"/>
      <c r="R86" s="432"/>
      <c r="S86" s="432"/>
      <c r="T86" s="432"/>
      <c r="U86" s="432"/>
      <c r="V86" s="432"/>
      <c r="W86" s="432"/>
      <c r="X86" s="432"/>
      <c r="Y86" s="432"/>
      <c r="Z86" s="432"/>
      <c r="AA86" s="432"/>
      <c r="AB86" s="432"/>
      <c r="AC86" s="433"/>
    </row>
    <row r="87" spans="1:31" s="42" customFormat="1" x14ac:dyDescent="0.25">
      <c r="A87" s="29">
        <v>13</v>
      </c>
      <c r="B87" s="431" t="s">
        <v>249</v>
      </c>
      <c r="C87" s="432"/>
      <c r="D87" s="432"/>
      <c r="E87" s="432"/>
      <c r="F87" s="432"/>
      <c r="G87" s="432"/>
      <c r="H87" s="432"/>
      <c r="I87" s="432"/>
      <c r="J87" s="432"/>
      <c r="K87" s="432"/>
      <c r="L87" s="432"/>
      <c r="M87" s="432"/>
      <c r="N87" s="432"/>
      <c r="O87" s="432"/>
      <c r="P87" s="432"/>
      <c r="Q87" s="432"/>
      <c r="R87" s="432"/>
      <c r="S87" s="432"/>
      <c r="T87" s="432"/>
      <c r="U87" s="432"/>
      <c r="V87" s="432"/>
      <c r="W87" s="432"/>
      <c r="X87" s="432"/>
      <c r="Y87" s="432"/>
      <c r="Z87" s="432"/>
      <c r="AA87" s="432"/>
      <c r="AB87" s="432"/>
      <c r="AC87" s="433"/>
    </row>
    <row r="88" spans="1:31" s="42" customFormat="1" x14ac:dyDescent="0.25">
      <c r="A88" s="29">
        <v>14</v>
      </c>
      <c r="B88" s="431" t="s">
        <v>250</v>
      </c>
      <c r="C88" s="432"/>
      <c r="D88" s="432"/>
      <c r="E88" s="432"/>
      <c r="F88" s="432"/>
      <c r="G88" s="432"/>
      <c r="H88" s="432"/>
      <c r="I88" s="432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  <c r="V88" s="432"/>
      <c r="W88" s="432"/>
      <c r="X88" s="432"/>
      <c r="Y88" s="432"/>
      <c r="Z88" s="432"/>
      <c r="AA88" s="432"/>
      <c r="AB88" s="432"/>
      <c r="AC88" s="433"/>
    </row>
    <row r="89" spans="1:31" s="42" customFormat="1" x14ac:dyDescent="0.25">
      <c r="A89" s="29">
        <v>15</v>
      </c>
      <c r="B89" s="431" t="s">
        <v>251</v>
      </c>
      <c r="C89" s="432"/>
      <c r="D89" s="432"/>
      <c r="E89" s="432"/>
      <c r="F89" s="432"/>
      <c r="G89" s="432"/>
      <c r="H89" s="432"/>
      <c r="I89" s="432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T89" s="432"/>
      <c r="U89" s="432"/>
      <c r="V89" s="432"/>
      <c r="W89" s="432"/>
      <c r="X89" s="432"/>
      <c r="Y89" s="432"/>
      <c r="Z89" s="432"/>
      <c r="AA89" s="432"/>
      <c r="AB89" s="432"/>
      <c r="AC89" s="433"/>
    </row>
    <row r="90" spans="1:31" s="42" customFormat="1" x14ac:dyDescent="0.25">
      <c r="A90" s="29">
        <v>16</v>
      </c>
      <c r="B90" s="431" t="s">
        <v>252</v>
      </c>
      <c r="C90" s="432"/>
      <c r="D90" s="432"/>
      <c r="E90" s="432"/>
      <c r="F90" s="432"/>
      <c r="G90" s="432"/>
      <c r="H90" s="432"/>
      <c r="I90" s="432"/>
      <c r="J90" s="432"/>
      <c r="K90" s="432"/>
      <c r="L90" s="432"/>
      <c r="M90" s="432"/>
      <c r="N90" s="432"/>
      <c r="O90" s="432"/>
      <c r="P90" s="432"/>
      <c r="Q90" s="432"/>
      <c r="R90" s="432"/>
      <c r="S90" s="432"/>
      <c r="T90" s="432"/>
      <c r="U90" s="432"/>
      <c r="V90" s="432"/>
      <c r="W90" s="432"/>
      <c r="X90" s="432"/>
      <c r="Y90" s="432"/>
      <c r="Z90" s="432"/>
      <c r="AA90" s="432"/>
      <c r="AB90" s="432"/>
      <c r="AC90" s="433"/>
    </row>
    <row r="91" spans="1:31" s="42" customFormat="1" x14ac:dyDescent="0.25">
      <c r="A91" s="29">
        <v>17</v>
      </c>
      <c r="B91" s="431" t="s">
        <v>253</v>
      </c>
      <c r="C91" s="432"/>
      <c r="D91" s="432"/>
      <c r="E91" s="432"/>
      <c r="F91" s="432"/>
      <c r="G91" s="432"/>
      <c r="H91" s="432"/>
      <c r="I91" s="432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  <c r="V91" s="432"/>
      <c r="W91" s="432"/>
      <c r="X91" s="432"/>
      <c r="Y91" s="432"/>
      <c r="Z91" s="432"/>
      <c r="AA91" s="432"/>
      <c r="AB91" s="432"/>
      <c r="AC91" s="433"/>
    </row>
    <row r="92" spans="1:31" s="42" customFormat="1" x14ac:dyDescent="0.25">
      <c r="A92" s="29">
        <v>18</v>
      </c>
      <c r="B92" s="431" t="s">
        <v>254</v>
      </c>
      <c r="C92" s="432"/>
      <c r="D92" s="432"/>
      <c r="E92" s="432"/>
      <c r="F92" s="432"/>
      <c r="G92" s="432"/>
      <c r="H92" s="432"/>
      <c r="I92" s="432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2"/>
      <c r="AA92" s="432"/>
      <c r="AB92" s="432"/>
      <c r="AC92" s="433"/>
    </row>
    <row r="93" spans="1:31" s="42" customFormat="1" x14ac:dyDescent="0.25">
      <c r="A93" s="29">
        <v>19</v>
      </c>
      <c r="B93" s="431" t="s">
        <v>255</v>
      </c>
      <c r="C93" s="432"/>
      <c r="D93" s="432"/>
      <c r="E93" s="432"/>
      <c r="F93" s="432"/>
      <c r="G93" s="432"/>
      <c r="H93" s="432"/>
      <c r="I93" s="432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2"/>
      <c r="AA93" s="432"/>
      <c r="AB93" s="432"/>
      <c r="AC93" s="433"/>
    </row>
    <row r="94" spans="1:31" s="42" customFormat="1" x14ac:dyDescent="0.25">
      <c r="A94" s="76">
        <v>20</v>
      </c>
      <c r="B94" s="431" t="s">
        <v>256</v>
      </c>
      <c r="C94" s="432"/>
      <c r="D94" s="432"/>
      <c r="E94" s="432"/>
      <c r="F94" s="432"/>
      <c r="G94" s="432"/>
      <c r="H94" s="432"/>
      <c r="I94" s="432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2"/>
      <c r="AA94" s="432"/>
      <c r="AB94" s="432"/>
      <c r="AC94" s="433"/>
      <c r="AD94" s="44"/>
      <c r="AE94" s="44"/>
    </row>
    <row r="95" spans="1:31" s="42" customFormat="1" x14ac:dyDescent="0.25">
      <c r="A95" s="29">
        <v>21</v>
      </c>
      <c r="B95" s="431" t="s">
        <v>257</v>
      </c>
      <c r="C95" s="432"/>
      <c r="D95" s="432"/>
      <c r="E95" s="432"/>
      <c r="F95" s="432"/>
      <c r="G95" s="432"/>
      <c r="H95" s="432"/>
      <c r="I95" s="432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  <c r="AA95" s="432"/>
      <c r="AB95" s="432"/>
      <c r="AC95" s="433"/>
    </row>
    <row r="96" spans="1:31" s="42" customFormat="1" x14ac:dyDescent="0.25">
      <c r="A96" s="29">
        <v>22</v>
      </c>
      <c r="B96" s="431" t="s">
        <v>258</v>
      </c>
      <c r="C96" s="432"/>
      <c r="D96" s="432"/>
      <c r="E96" s="432"/>
      <c r="F96" s="432"/>
      <c r="G96" s="432"/>
      <c r="H96" s="432"/>
      <c r="I96" s="432"/>
      <c r="J96" s="432"/>
      <c r="K96" s="432"/>
      <c r="L96" s="432"/>
      <c r="M96" s="432"/>
      <c r="N96" s="432"/>
      <c r="O96" s="432"/>
      <c r="P96" s="432"/>
      <c r="Q96" s="432"/>
      <c r="R96" s="432"/>
      <c r="S96" s="432"/>
      <c r="T96" s="432"/>
      <c r="U96" s="432"/>
      <c r="V96" s="432"/>
      <c r="W96" s="432"/>
      <c r="X96" s="432"/>
      <c r="Y96" s="432"/>
      <c r="Z96" s="432"/>
      <c r="AA96" s="432"/>
      <c r="AB96" s="432"/>
      <c r="AC96" s="433"/>
    </row>
    <row r="97" spans="1:29" s="42" customFormat="1" x14ac:dyDescent="0.25">
      <c r="A97" s="29">
        <v>23</v>
      </c>
      <c r="B97" s="431" t="s">
        <v>259</v>
      </c>
      <c r="C97" s="432"/>
      <c r="D97" s="432"/>
      <c r="E97" s="432"/>
      <c r="F97" s="432"/>
      <c r="G97" s="432"/>
      <c r="H97" s="432"/>
      <c r="I97" s="432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2"/>
      <c r="AA97" s="432"/>
      <c r="AB97" s="432"/>
      <c r="AC97" s="433"/>
    </row>
    <row r="98" spans="1:29" s="42" customFormat="1" x14ac:dyDescent="0.25">
      <c r="A98" s="29">
        <v>24</v>
      </c>
      <c r="B98" s="431" t="s">
        <v>260</v>
      </c>
      <c r="C98" s="432"/>
      <c r="D98" s="432"/>
      <c r="E98" s="432"/>
      <c r="F98" s="432"/>
      <c r="G98" s="432"/>
      <c r="H98" s="432"/>
      <c r="I98" s="432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  <c r="V98" s="432"/>
      <c r="W98" s="432"/>
      <c r="X98" s="432"/>
      <c r="Y98" s="432"/>
      <c r="Z98" s="432"/>
      <c r="AA98" s="432"/>
      <c r="AB98" s="432"/>
      <c r="AC98" s="433"/>
    </row>
    <row r="99" spans="1:29" s="42" customFormat="1" x14ac:dyDescent="0.25">
      <c r="A99" s="29">
        <v>25</v>
      </c>
      <c r="B99" s="431" t="s">
        <v>261</v>
      </c>
      <c r="C99" s="432"/>
      <c r="D99" s="432"/>
      <c r="E99" s="432"/>
      <c r="F99" s="432"/>
      <c r="G99" s="432"/>
      <c r="H99" s="432"/>
      <c r="I99" s="432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  <c r="V99" s="432"/>
      <c r="W99" s="432"/>
      <c r="X99" s="432"/>
      <c r="Y99" s="432"/>
      <c r="Z99" s="432"/>
      <c r="AA99" s="432"/>
      <c r="AB99" s="432"/>
      <c r="AC99" s="433"/>
    </row>
    <row r="100" spans="1:29" s="42" customFormat="1" x14ac:dyDescent="0.25">
      <c r="A100" s="29">
        <v>26</v>
      </c>
      <c r="B100" s="431" t="s">
        <v>262</v>
      </c>
      <c r="C100" s="432"/>
      <c r="D100" s="432"/>
      <c r="E100" s="432"/>
      <c r="F100" s="432"/>
      <c r="G100" s="432"/>
      <c r="H100" s="432"/>
      <c r="I100" s="432"/>
      <c r="J100" s="432"/>
      <c r="K100" s="432"/>
      <c r="L100" s="432"/>
      <c r="M100" s="432"/>
      <c r="N100" s="432"/>
      <c r="O100" s="432"/>
      <c r="P100" s="432"/>
      <c r="Q100" s="432"/>
      <c r="R100" s="432"/>
      <c r="S100" s="432"/>
      <c r="T100" s="432"/>
      <c r="U100" s="432"/>
      <c r="V100" s="432"/>
      <c r="W100" s="432"/>
      <c r="X100" s="432"/>
      <c r="Y100" s="432"/>
      <c r="Z100" s="432"/>
      <c r="AA100" s="432"/>
      <c r="AB100" s="432"/>
      <c r="AC100" s="433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AB6:AC6"/>
    <mergeCell ref="G5:G7"/>
    <mergeCell ref="H5:H7"/>
    <mergeCell ref="I5:I7"/>
    <mergeCell ref="J5:J7"/>
    <mergeCell ref="K5:K7"/>
    <mergeCell ref="R5:S5"/>
    <mergeCell ref="T5:Y5"/>
    <mergeCell ref="Z5:AC5"/>
    <mergeCell ref="X6:Y6"/>
    <mergeCell ref="L5:Q5"/>
    <mergeCell ref="L6:M6"/>
    <mergeCell ref="N6:O6"/>
    <mergeCell ref="P6:Q6"/>
    <mergeCell ref="R6:S6"/>
    <mergeCell ref="T6:U6"/>
    <mergeCell ref="V6:W6"/>
    <mergeCell ref="Z6:AA6"/>
    <mergeCell ref="B74:AC74"/>
    <mergeCell ref="B75:AC75"/>
    <mergeCell ref="B88:AC88"/>
    <mergeCell ref="B77:AC77"/>
    <mergeCell ref="B78:AC78"/>
    <mergeCell ref="B79:AC79"/>
    <mergeCell ref="B80:AC80"/>
    <mergeCell ref="B76:AC76"/>
    <mergeCell ref="B81:AC81"/>
    <mergeCell ref="B82:AC82"/>
    <mergeCell ref="B83:AC83"/>
    <mergeCell ref="B84:AC84"/>
    <mergeCell ref="B85:AC85"/>
    <mergeCell ref="B86:AC86"/>
    <mergeCell ref="B87:AC87"/>
    <mergeCell ref="B100:AC100"/>
    <mergeCell ref="B89:AC89"/>
    <mergeCell ref="B90:AC90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B99:AC99"/>
  </mergeCells>
  <pageMargins left="0.02" right="0.02" top="0.02" bottom="0" header="0.01" footer="0"/>
  <pageSetup scale="48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05FF-ED9A-4971-82E6-6815846CBBB1}">
  <dimension ref="A2:AF101"/>
  <sheetViews>
    <sheetView topLeftCell="B1" zoomScale="85" zoomScaleNormal="85" workbookViewId="0">
      <pane xSplit="2" ySplit="7" topLeftCell="P65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9.1796875" defaultRowHeight="12.5" x14ac:dyDescent="0.25"/>
  <cols>
    <col min="1" max="1" width="3.81640625" style="14" customWidth="1"/>
    <col min="2" max="2" width="8.81640625" style="13" customWidth="1"/>
    <col min="3" max="3" width="39.453125" style="13" customWidth="1"/>
    <col min="4" max="5" width="7.453125" style="81" customWidth="1"/>
    <col min="6" max="6" width="9.1796875" style="13" customWidth="1"/>
    <col min="7" max="7" width="8.1796875" style="13" customWidth="1"/>
    <col min="8" max="8" width="8.453125" style="13" customWidth="1"/>
    <col min="9" max="9" width="10.81640625" style="13" customWidth="1"/>
    <col min="10" max="10" width="10" style="13" customWidth="1"/>
    <col min="11" max="11" width="11.81640625" style="13" customWidth="1"/>
    <col min="12" max="12" width="11.81640625" style="13" bestFit="1" customWidth="1"/>
    <col min="13" max="13" width="10.1796875" style="13" bestFit="1" customWidth="1"/>
    <col min="14" max="14" width="11.453125" style="13" customWidth="1"/>
    <col min="15" max="15" width="10.453125" style="13" customWidth="1"/>
    <col min="16" max="16" width="8.81640625" style="13" customWidth="1"/>
    <col min="17" max="17" width="8.1796875" style="13" customWidth="1"/>
    <col min="18" max="18" width="10.1796875" style="13" customWidth="1"/>
    <col min="19" max="19" width="9.453125" style="13" customWidth="1"/>
    <col min="20" max="20" width="11.81640625" style="13" bestFit="1" customWidth="1"/>
    <col min="21" max="21" width="10.1796875" style="13" bestFit="1" customWidth="1"/>
    <col min="22" max="22" width="11.81640625" style="13" bestFit="1" customWidth="1"/>
    <col min="23" max="23" width="10.1796875" style="13" bestFit="1" customWidth="1"/>
    <col min="24" max="24" width="8.81640625" style="13" bestFit="1" customWidth="1"/>
    <col min="25" max="25" width="9.81640625" style="13" bestFit="1" customWidth="1"/>
    <col min="26" max="26" width="10.81640625" style="13" customWidth="1"/>
    <col min="27" max="27" width="12.453125" style="13" customWidth="1"/>
    <col min="28" max="28" width="8" style="13" customWidth="1"/>
    <col min="29" max="29" width="7.81640625" style="13" customWidth="1"/>
    <col min="30" max="30" width="12.1796875" style="13" customWidth="1"/>
    <col min="31" max="31" width="12" style="13" customWidth="1"/>
    <col min="32" max="16384" width="9.1796875" style="13"/>
  </cols>
  <sheetData>
    <row r="2" spans="1:32" ht="13" x14ac:dyDescent="0.25">
      <c r="B2" s="417" t="s">
        <v>293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</row>
    <row r="3" spans="1:32" ht="13" x14ac:dyDescent="0.25">
      <c r="B3" s="417" t="s">
        <v>220</v>
      </c>
      <c r="C3" s="417" t="s">
        <v>145</v>
      </c>
      <c r="D3" s="441" t="s">
        <v>221</v>
      </c>
      <c r="E3" s="441"/>
      <c r="F3" s="441"/>
      <c r="G3" s="441"/>
      <c r="H3" s="441"/>
      <c r="I3" s="441"/>
      <c r="J3" s="441"/>
      <c r="K3" s="441"/>
      <c r="L3" s="417" t="s">
        <v>222</v>
      </c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</row>
    <row r="4" spans="1:32" ht="13" x14ac:dyDescent="0.25">
      <c r="B4" s="417"/>
      <c r="C4" s="417"/>
      <c r="D4" s="440" t="s">
        <v>223</v>
      </c>
      <c r="E4" s="440"/>
      <c r="F4" s="440"/>
      <c r="G4" s="440"/>
      <c r="H4" s="440"/>
      <c r="I4" s="440"/>
      <c r="J4" s="440"/>
      <c r="K4" s="440"/>
      <c r="L4" s="417" t="s">
        <v>224</v>
      </c>
      <c r="M4" s="417"/>
      <c r="N4" s="417"/>
      <c r="O4" s="417"/>
      <c r="P4" s="417"/>
      <c r="Q4" s="417"/>
      <c r="R4" s="417"/>
      <c r="S4" s="417"/>
      <c r="T4" s="417" t="s">
        <v>225</v>
      </c>
      <c r="U4" s="417"/>
      <c r="V4" s="417"/>
      <c r="W4" s="417"/>
      <c r="X4" s="417"/>
      <c r="Y4" s="417"/>
      <c r="Z4" s="417"/>
      <c r="AA4" s="417"/>
      <c r="AB4" s="417"/>
      <c r="AC4" s="417"/>
    </row>
    <row r="5" spans="1:32" ht="13" x14ac:dyDescent="0.25">
      <c r="B5" s="417"/>
      <c r="C5" s="417"/>
      <c r="D5" s="440" t="s">
        <v>157</v>
      </c>
      <c r="E5" s="440"/>
      <c r="F5" s="440" t="s">
        <v>175</v>
      </c>
      <c r="G5" s="440" t="s">
        <v>176</v>
      </c>
      <c r="H5" s="440" t="s">
        <v>226</v>
      </c>
      <c r="I5" s="440" t="s">
        <v>227</v>
      </c>
      <c r="J5" s="440" t="s">
        <v>147</v>
      </c>
      <c r="K5" s="440" t="s">
        <v>148</v>
      </c>
      <c r="L5" s="417" t="s">
        <v>228</v>
      </c>
      <c r="M5" s="417"/>
      <c r="N5" s="417"/>
      <c r="O5" s="417"/>
      <c r="P5" s="417"/>
      <c r="Q5" s="417"/>
      <c r="R5" s="417" t="s">
        <v>229</v>
      </c>
      <c r="S5" s="417"/>
      <c r="T5" s="417" t="s">
        <v>228</v>
      </c>
      <c r="U5" s="417"/>
      <c r="V5" s="417"/>
      <c r="W5" s="417"/>
      <c r="X5" s="417"/>
      <c r="Y5" s="417"/>
      <c r="Z5" s="417" t="s">
        <v>229</v>
      </c>
      <c r="AA5" s="417"/>
      <c r="AB5" s="417"/>
      <c r="AC5" s="417"/>
    </row>
    <row r="6" spans="1:32" ht="13" x14ac:dyDescent="0.25">
      <c r="B6" s="417"/>
      <c r="C6" s="417"/>
      <c r="D6" s="440"/>
      <c r="E6" s="440"/>
      <c r="F6" s="440"/>
      <c r="G6" s="440"/>
      <c r="H6" s="440"/>
      <c r="I6" s="440"/>
      <c r="J6" s="440"/>
      <c r="K6" s="440"/>
      <c r="L6" s="440" t="s">
        <v>230</v>
      </c>
      <c r="M6" s="440"/>
      <c r="N6" s="440" t="s">
        <v>231</v>
      </c>
      <c r="O6" s="440"/>
      <c r="P6" s="417" t="s">
        <v>141</v>
      </c>
      <c r="Q6" s="417"/>
      <c r="R6" s="417" t="s">
        <v>232</v>
      </c>
      <c r="S6" s="417"/>
      <c r="T6" s="440" t="s">
        <v>230</v>
      </c>
      <c r="U6" s="440"/>
      <c r="V6" s="440" t="s">
        <v>231</v>
      </c>
      <c r="W6" s="440"/>
      <c r="X6" s="417" t="s">
        <v>141</v>
      </c>
      <c r="Y6" s="417"/>
      <c r="Z6" s="440" t="s">
        <v>157</v>
      </c>
      <c r="AA6" s="440"/>
      <c r="AB6" s="440" t="s">
        <v>175</v>
      </c>
      <c r="AC6" s="440"/>
    </row>
    <row r="7" spans="1:32" s="35" customFormat="1" ht="41.25" customHeight="1" x14ac:dyDescent="0.35">
      <c r="A7" s="37"/>
      <c r="B7" s="417"/>
      <c r="C7" s="417"/>
      <c r="D7" s="100" t="s">
        <v>149</v>
      </c>
      <c r="E7" s="103" t="s">
        <v>150</v>
      </c>
      <c r="F7" s="440"/>
      <c r="G7" s="440"/>
      <c r="H7" s="440"/>
      <c r="I7" s="440"/>
      <c r="J7" s="440"/>
      <c r="K7" s="440"/>
      <c r="L7" s="102" t="s">
        <v>233</v>
      </c>
      <c r="M7" s="102" t="s">
        <v>234</v>
      </c>
      <c r="N7" s="102" t="s">
        <v>233</v>
      </c>
      <c r="O7" s="102" t="s">
        <v>234</v>
      </c>
      <c r="P7" s="102" t="s">
        <v>233</v>
      </c>
      <c r="Q7" s="102" t="s">
        <v>234</v>
      </c>
      <c r="R7" s="102" t="s">
        <v>233</v>
      </c>
      <c r="S7" s="102" t="s">
        <v>234</v>
      </c>
      <c r="T7" s="102" t="s">
        <v>233</v>
      </c>
      <c r="U7" s="102" t="s">
        <v>234</v>
      </c>
      <c r="V7" s="102" t="s">
        <v>233</v>
      </c>
      <c r="W7" s="102" t="s">
        <v>234</v>
      </c>
      <c r="X7" s="102" t="s">
        <v>233</v>
      </c>
      <c r="Y7" s="102" t="s">
        <v>234</v>
      </c>
      <c r="Z7" s="102" t="s">
        <v>233</v>
      </c>
      <c r="AA7" s="102" t="s">
        <v>234</v>
      </c>
      <c r="AB7" s="102" t="s">
        <v>233</v>
      </c>
      <c r="AC7" s="102" t="s">
        <v>234</v>
      </c>
    </row>
    <row r="8" spans="1:32" ht="13" x14ac:dyDescent="0.25">
      <c r="B8" s="101"/>
      <c r="C8" s="101"/>
      <c r="D8" s="100">
        <v>1</v>
      </c>
      <c r="E8" s="100">
        <v>2</v>
      </c>
      <c r="F8" s="100">
        <v>3</v>
      </c>
      <c r="G8" s="100">
        <v>4</v>
      </c>
      <c r="H8" s="100">
        <v>5</v>
      </c>
      <c r="I8" s="100">
        <v>6</v>
      </c>
      <c r="J8" s="100">
        <v>7</v>
      </c>
      <c r="K8" s="100">
        <v>8</v>
      </c>
      <c r="L8" s="100">
        <v>9</v>
      </c>
      <c r="M8" s="100">
        <v>10</v>
      </c>
      <c r="N8" s="100">
        <v>11</v>
      </c>
      <c r="O8" s="100">
        <v>12</v>
      </c>
      <c r="P8" s="100">
        <v>13</v>
      </c>
      <c r="Q8" s="100">
        <v>14</v>
      </c>
      <c r="R8" s="100">
        <v>15</v>
      </c>
      <c r="S8" s="100">
        <v>16</v>
      </c>
      <c r="T8" s="100">
        <v>17</v>
      </c>
      <c r="U8" s="100">
        <v>18</v>
      </c>
      <c r="V8" s="100">
        <v>19</v>
      </c>
      <c r="W8" s="100">
        <v>20</v>
      </c>
      <c r="X8" s="100">
        <v>21</v>
      </c>
      <c r="Y8" s="100">
        <v>22</v>
      </c>
      <c r="Z8" s="100">
        <v>23</v>
      </c>
      <c r="AA8" s="100">
        <v>24</v>
      </c>
      <c r="AB8" s="100">
        <v>25</v>
      </c>
      <c r="AC8" s="100">
        <v>26</v>
      </c>
    </row>
    <row r="9" spans="1:32" ht="13" x14ac:dyDescent="0.25">
      <c r="B9" s="89" t="s">
        <v>8</v>
      </c>
      <c r="C9" s="89"/>
      <c r="D9" s="93"/>
      <c r="E9" s="93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32" ht="13" x14ac:dyDescent="0.25">
      <c r="B10" s="89" t="s">
        <v>158</v>
      </c>
      <c r="C10" s="88"/>
      <c r="D10" s="93"/>
      <c r="E10" s="93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E10" s="13">
        <f>Z10+AB10</f>
        <v>0</v>
      </c>
    </row>
    <row r="11" spans="1:32" x14ac:dyDescent="0.25">
      <c r="B11" s="92">
        <v>1</v>
      </c>
      <c r="C11" s="91" t="s">
        <v>16</v>
      </c>
      <c r="D11" s="33">
        <v>8770</v>
      </c>
      <c r="E11" s="32">
        <v>2705</v>
      </c>
      <c r="F11" s="3">
        <v>26029</v>
      </c>
      <c r="G11" s="3">
        <v>37381</v>
      </c>
      <c r="H11" s="3">
        <v>12269</v>
      </c>
      <c r="I11" s="3">
        <v>757538</v>
      </c>
      <c r="J11" s="3">
        <v>1348264</v>
      </c>
      <c r="K11" s="3">
        <v>75993816</v>
      </c>
      <c r="L11" s="3">
        <v>1500306</v>
      </c>
      <c r="M11" s="3">
        <v>4646452.2748800004</v>
      </c>
      <c r="N11" s="3">
        <v>1435986</v>
      </c>
      <c r="O11" s="3">
        <v>6872526.6689499998</v>
      </c>
      <c r="P11" s="3">
        <v>0</v>
      </c>
      <c r="Q11" s="3">
        <v>0</v>
      </c>
      <c r="R11" s="3">
        <v>20818</v>
      </c>
      <c r="S11" s="3">
        <v>96098</v>
      </c>
      <c r="T11" s="3">
        <v>7963708</v>
      </c>
      <c r="U11" s="3">
        <v>14469083.155279953</v>
      </c>
      <c r="V11" s="3">
        <v>4008434</v>
      </c>
      <c r="W11" s="3">
        <v>6822458.1782898428</v>
      </c>
      <c r="X11" s="3">
        <v>5</v>
      </c>
      <c r="Y11" s="3">
        <v>19.5</v>
      </c>
      <c r="Z11" s="3">
        <v>28282357</v>
      </c>
      <c r="AA11" s="3">
        <v>131390893.97400001</v>
      </c>
      <c r="AB11" s="3">
        <v>1696</v>
      </c>
      <c r="AC11" s="3">
        <v>1550.6911100000002</v>
      </c>
      <c r="AE11" s="13">
        <f t="shared" ref="AE11:AE72" si="0">Z11+AB11</f>
        <v>28284053</v>
      </c>
      <c r="AF11" s="337"/>
    </row>
    <row r="12" spans="1:32" x14ac:dyDescent="0.25">
      <c r="B12" s="92">
        <v>2</v>
      </c>
      <c r="C12" s="91" t="s">
        <v>35</v>
      </c>
      <c r="D12" s="33">
        <v>5220</v>
      </c>
      <c r="E12" s="32">
        <v>2753</v>
      </c>
      <c r="F12" s="3">
        <v>46345</v>
      </c>
      <c r="G12" s="3">
        <v>11445</v>
      </c>
      <c r="H12" s="3">
        <v>103</v>
      </c>
      <c r="I12" s="3">
        <v>409807</v>
      </c>
      <c r="J12" s="3">
        <v>169240</v>
      </c>
      <c r="K12" s="3">
        <v>45402570</v>
      </c>
      <c r="L12" s="3">
        <v>142335</v>
      </c>
      <c r="M12" s="3">
        <v>479329.05723000003</v>
      </c>
      <c r="N12" s="3">
        <v>108444</v>
      </c>
      <c r="O12" s="3">
        <v>302268.09308999998</v>
      </c>
      <c r="P12" s="3">
        <v>0</v>
      </c>
      <c r="Q12" s="3">
        <v>0</v>
      </c>
      <c r="R12" s="3">
        <v>9220</v>
      </c>
      <c r="S12" s="3">
        <v>53280.430959999998</v>
      </c>
      <c r="T12" s="3">
        <v>4704501</v>
      </c>
      <c r="U12" s="3">
        <v>8053486.9068599995</v>
      </c>
      <c r="V12" s="3">
        <v>2764782</v>
      </c>
      <c r="W12" s="3">
        <v>3514421.7234800002</v>
      </c>
      <c r="X12" s="3">
        <v>0</v>
      </c>
      <c r="Y12" s="3">
        <v>0</v>
      </c>
      <c r="Z12" s="3">
        <v>17838093</v>
      </c>
      <c r="AA12" s="3">
        <v>69266420.357309997</v>
      </c>
      <c r="AB12" s="3">
        <v>4374</v>
      </c>
      <c r="AC12" s="3">
        <v>4190.7559300000003</v>
      </c>
      <c r="AE12" s="13">
        <f t="shared" si="0"/>
        <v>17842467</v>
      </c>
    </row>
    <row r="13" spans="1:32" x14ac:dyDescent="0.25">
      <c r="B13" s="92">
        <v>3</v>
      </c>
      <c r="C13" s="91" t="s">
        <v>40</v>
      </c>
      <c r="D13" s="33">
        <v>1731</v>
      </c>
      <c r="E13" s="32">
        <v>434</v>
      </c>
      <c r="F13" s="3">
        <v>2852</v>
      </c>
      <c r="G13" s="3">
        <v>0</v>
      </c>
      <c r="H13" s="3">
        <v>355014</v>
      </c>
      <c r="I13" s="3">
        <v>557608</v>
      </c>
      <c r="J13" s="3">
        <v>77017</v>
      </c>
      <c r="K13" s="3">
        <v>12651775</v>
      </c>
      <c r="L13" s="3">
        <v>83933</v>
      </c>
      <c r="M13" s="3">
        <v>349389.614</v>
      </c>
      <c r="N13" s="3">
        <v>0</v>
      </c>
      <c r="O13" s="3">
        <v>0</v>
      </c>
      <c r="P13" s="3">
        <v>0</v>
      </c>
      <c r="Q13" s="3">
        <v>0</v>
      </c>
      <c r="R13" s="3">
        <v>940</v>
      </c>
      <c r="S13" s="3">
        <v>4300.6379999999999</v>
      </c>
      <c r="T13" s="3">
        <v>2447945</v>
      </c>
      <c r="U13" s="3">
        <v>3610611.3560000001</v>
      </c>
      <c r="V13" s="3">
        <v>1007201</v>
      </c>
      <c r="W13" s="3">
        <v>1341509.6029999999</v>
      </c>
      <c r="X13" s="3">
        <v>9059</v>
      </c>
      <c r="Y13" s="3">
        <v>102256.03379999999</v>
      </c>
      <c r="Z13" s="3">
        <v>7270841</v>
      </c>
      <c r="AA13" s="3">
        <v>30700376.636999998</v>
      </c>
      <c r="AB13" s="3">
        <v>0</v>
      </c>
      <c r="AC13" s="3">
        <v>0</v>
      </c>
      <c r="AE13" s="13">
        <f t="shared" si="0"/>
        <v>7270841</v>
      </c>
    </row>
    <row r="14" spans="1:32" x14ac:dyDescent="0.25">
      <c r="B14" s="92">
        <v>4</v>
      </c>
      <c r="C14" s="91" t="s">
        <v>23</v>
      </c>
      <c r="D14" s="33">
        <v>8071</v>
      </c>
      <c r="E14" s="32">
        <v>4130</v>
      </c>
      <c r="F14" s="3">
        <v>49824</v>
      </c>
      <c r="G14" s="3">
        <v>8906</v>
      </c>
      <c r="H14" s="3">
        <v>66</v>
      </c>
      <c r="I14" s="3">
        <v>1426442</v>
      </c>
      <c r="J14" s="3">
        <v>922700</v>
      </c>
      <c r="K14" s="3">
        <v>46100836</v>
      </c>
      <c r="L14" s="3">
        <v>636586</v>
      </c>
      <c r="M14" s="3">
        <v>1677729.2320000001</v>
      </c>
      <c r="N14" s="3">
        <v>292789</v>
      </c>
      <c r="O14" s="3">
        <v>989769.52879999997</v>
      </c>
      <c r="P14" s="3">
        <v>0</v>
      </c>
      <c r="Q14" s="3">
        <v>0</v>
      </c>
      <c r="R14" s="3">
        <v>55202</v>
      </c>
      <c r="S14" s="3">
        <v>278671.52461999998</v>
      </c>
      <c r="T14" s="3">
        <v>9520319</v>
      </c>
      <c r="U14" s="3">
        <v>18282217.811999999</v>
      </c>
      <c r="V14" s="3">
        <v>3889247</v>
      </c>
      <c r="W14" s="3">
        <v>6711685.0640000002</v>
      </c>
      <c r="X14" s="3">
        <v>4185</v>
      </c>
      <c r="Y14" s="3">
        <v>69015.884000000005</v>
      </c>
      <c r="Z14" s="3">
        <v>31153988</v>
      </c>
      <c r="AA14" s="3">
        <v>139532624.17598999</v>
      </c>
      <c r="AB14" s="3">
        <v>2007</v>
      </c>
      <c r="AC14" s="3">
        <v>1783.72471</v>
      </c>
      <c r="AE14" s="13">
        <f t="shared" si="0"/>
        <v>31155995</v>
      </c>
    </row>
    <row r="15" spans="1:32" x14ac:dyDescent="0.25">
      <c r="B15" s="92">
        <v>5</v>
      </c>
      <c r="C15" s="91" t="s">
        <v>49</v>
      </c>
      <c r="D15" s="33">
        <v>2418</v>
      </c>
      <c r="E15" s="32">
        <v>581</v>
      </c>
      <c r="F15" s="3">
        <v>3424</v>
      </c>
      <c r="G15" s="3">
        <v>8982</v>
      </c>
      <c r="H15" s="3">
        <v>7846</v>
      </c>
      <c r="I15" s="3">
        <v>190305</v>
      </c>
      <c r="J15" s="3">
        <v>0</v>
      </c>
      <c r="K15" s="3">
        <v>27038530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2622310</v>
      </c>
      <c r="U15" s="3">
        <v>5259061.8059999999</v>
      </c>
      <c r="V15" s="3">
        <v>711967</v>
      </c>
      <c r="W15" s="3">
        <v>1183201.2819999999</v>
      </c>
      <c r="X15" s="3">
        <v>0</v>
      </c>
      <c r="Y15" s="3">
        <v>0</v>
      </c>
      <c r="Z15" s="3">
        <v>8646998</v>
      </c>
      <c r="AA15" s="3">
        <v>38229003.487999998</v>
      </c>
      <c r="AB15" s="3">
        <v>9881</v>
      </c>
      <c r="AC15" s="3">
        <v>9938.5879999999997</v>
      </c>
      <c r="AE15" s="13">
        <f t="shared" si="0"/>
        <v>8656879</v>
      </c>
    </row>
    <row r="16" spans="1:32" x14ac:dyDescent="0.25">
      <c r="B16" s="92">
        <v>6</v>
      </c>
      <c r="C16" s="91" t="s">
        <v>31</v>
      </c>
      <c r="D16" s="33">
        <v>4228</v>
      </c>
      <c r="E16" s="32">
        <v>596</v>
      </c>
      <c r="F16" s="3">
        <v>14750</v>
      </c>
      <c r="G16" s="3">
        <v>9657</v>
      </c>
      <c r="H16" s="3">
        <v>0</v>
      </c>
      <c r="I16" s="3">
        <v>377986</v>
      </c>
      <c r="J16" s="3">
        <v>156312</v>
      </c>
      <c r="K16" s="3">
        <v>27703669</v>
      </c>
      <c r="L16" s="3">
        <v>125038</v>
      </c>
      <c r="M16" s="3">
        <v>283483.29399999999</v>
      </c>
      <c r="N16" s="3">
        <v>61221</v>
      </c>
      <c r="O16" s="3">
        <v>283729.36800000002</v>
      </c>
      <c r="P16" s="3">
        <v>0</v>
      </c>
      <c r="Q16" s="3">
        <v>0</v>
      </c>
      <c r="R16" s="3">
        <v>3083</v>
      </c>
      <c r="S16" s="3">
        <v>19075.616999999998</v>
      </c>
      <c r="T16" s="3">
        <v>5896214</v>
      </c>
      <c r="U16" s="3">
        <v>10750901.976</v>
      </c>
      <c r="V16" s="3">
        <v>2728229</v>
      </c>
      <c r="W16" s="3">
        <v>3959054.6970000002</v>
      </c>
      <c r="X16" s="3">
        <v>4788</v>
      </c>
      <c r="Y16" s="3">
        <v>73404.645180000007</v>
      </c>
      <c r="Z16" s="3">
        <v>20727821</v>
      </c>
      <c r="AA16" s="3">
        <v>95795257.378999993</v>
      </c>
      <c r="AB16" s="3">
        <v>45612</v>
      </c>
      <c r="AC16" s="3">
        <v>45087.006659999999</v>
      </c>
      <c r="AE16" s="13">
        <f t="shared" si="0"/>
        <v>20773433</v>
      </c>
    </row>
    <row r="17" spans="2:31" x14ac:dyDescent="0.25">
      <c r="B17" s="92">
        <v>7</v>
      </c>
      <c r="C17" s="91" t="s">
        <v>37</v>
      </c>
      <c r="D17" s="33">
        <v>2735</v>
      </c>
      <c r="E17" s="32">
        <v>646</v>
      </c>
      <c r="F17" s="3">
        <v>0</v>
      </c>
      <c r="G17" s="3">
        <v>0</v>
      </c>
      <c r="H17" s="3">
        <v>0</v>
      </c>
      <c r="I17" s="3">
        <v>108609</v>
      </c>
      <c r="J17" s="3">
        <v>77236</v>
      </c>
      <c r="K17" s="3">
        <v>14886914</v>
      </c>
      <c r="L17" s="3">
        <v>61667</v>
      </c>
      <c r="M17" s="3">
        <v>143092.136</v>
      </c>
      <c r="N17" s="3">
        <v>23770</v>
      </c>
      <c r="O17" s="3">
        <v>62948.381000000001</v>
      </c>
      <c r="P17" s="3">
        <v>0</v>
      </c>
      <c r="Q17" s="3">
        <v>0</v>
      </c>
      <c r="R17" s="3">
        <v>821</v>
      </c>
      <c r="S17" s="3">
        <v>3846.0160000000001</v>
      </c>
      <c r="T17" s="3">
        <v>3694785</v>
      </c>
      <c r="U17" s="3">
        <v>6619468.335</v>
      </c>
      <c r="V17" s="3">
        <v>1155888</v>
      </c>
      <c r="W17" s="3">
        <v>1844257.1510000001</v>
      </c>
      <c r="X17" s="3">
        <v>0</v>
      </c>
      <c r="Y17" s="3">
        <v>0</v>
      </c>
      <c r="Z17" s="3">
        <v>15392443</v>
      </c>
      <c r="AA17" s="3">
        <v>65472058.626000002</v>
      </c>
      <c r="AB17" s="3">
        <v>0</v>
      </c>
      <c r="AC17" s="3">
        <v>0</v>
      </c>
      <c r="AE17" s="13">
        <f t="shared" si="0"/>
        <v>15392443</v>
      </c>
    </row>
    <row r="18" spans="2:31" x14ac:dyDescent="0.25">
      <c r="B18" s="92">
        <v>8</v>
      </c>
      <c r="C18" s="91" t="s">
        <v>50</v>
      </c>
      <c r="D18" s="33">
        <v>777</v>
      </c>
      <c r="E18" s="32">
        <v>25</v>
      </c>
      <c r="F18" s="3">
        <v>1051</v>
      </c>
      <c r="G18" s="3">
        <v>357</v>
      </c>
      <c r="H18" s="3">
        <v>1131</v>
      </c>
      <c r="I18" s="3">
        <v>13555</v>
      </c>
      <c r="J18" s="3">
        <v>0</v>
      </c>
      <c r="K18" s="3">
        <v>3517700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550715</v>
      </c>
      <c r="U18" s="3">
        <v>1124005.20795</v>
      </c>
      <c r="V18" s="3">
        <v>340230</v>
      </c>
      <c r="W18" s="3">
        <v>709140.78662999999</v>
      </c>
      <c r="X18" s="3">
        <v>0</v>
      </c>
      <c r="Y18" s="3">
        <v>0</v>
      </c>
      <c r="Z18" s="3">
        <v>1525194</v>
      </c>
      <c r="AA18" s="3">
        <v>6720561.5999999996</v>
      </c>
      <c r="AB18" s="3">
        <v>0</v>
      </c>
      <c r="AC18" s="3">
        <v>0</v>
      </c>
      <c r="AE18" s="13">
        <f t="shared" si="0"/>
        <v>1525194</v>
      </c>
    </row>
    <row r="19" spans="2:31" x14ac:dyDescent="0.25">
      <c r="B19" s="92">
        <v>9</v>
      </c>
      <c r="C19" s="91" t="s">
        <v>27</v>
      </c>
      <c r="D19" s="33">
        <v>8206</v>
      </c>
      <c r="E19" s="32">
        <v>5013</v>
      </c>
      <c r="F19" s="3">
        <v>42944</v>
      </c>
      <c r="G19" s="3">
        <v>11265</v>
      </c>
      <c r="H19" s="3">
        <v>586124</v>
      </c>
      <c r="I19" s="3">
        <v>57863</v>
      </c>
      <c r="J19" s="3">
        <v>330315</v>
      </c>
      <c r="K19" s="3">
        <v>46296504</v>
      </c>
      <c r="L19" s="3">
        <v>418321</v>
      </c>
      <c r="M19" s="3">
        <v>1225915.51165</v>
      </c>
      <c r="N19" s="3">
        <v>167738</v>
      </c>
      <c r="O19" s="3">
        <v>547302.18247</v>
      </c>
      <c r="P19" s="3">
        <v>0</v>
      </c>
      <c r="Q19" s="3">
        <v>0</v>
      </c>
      <c r="R19" s="3">
        <v>2704</v>
      </c>
      <c r="S19" s="3">
        <v>8364.5054999999993</v>
      </c>
      <c r="T19" s="3">
        <v>8690853</v>
      </c>
      <c r="U19" s="3">
        <v>16735928.623569999</v>
      </c>
      <c r="V19" s="3">
        <v>5428500</v>
      </c>
      <c r="W19" s="3">
        <v>7925228.8855600003</v>
      </c>
      <c r="X19" s="3">
        <v>0</v>
      </c>
      <c r="Y19" s="3">
        <v>0</v>
      </c>
      <c r="Z19" s="3">
        <v>28273299</v>
      </c>
      <c r="AA19" s="3">
        <v>136013583.65665999</v>
      </c>
      <c r="AB19" s="3">
        <v>0</v>
      </c>
      <c r="AC19" s="3">
        <v>0</v>
      </c>
      <c r="AE19" s="13">
        <f t="shared" si="0"/>
        <v>28273299</v>
      </c>
    </row>
    <row r="20" spans="2:31" x14ac:dyDescent="0.25">
      <c r="B20" s="92">
        <v>10</v>
      </c>
      <c r="C20" s="91" t="s">
        <v>9</v>
      </c>
      <c r="D20" s="33">
        <v>26022</v>
      </c>
      <c r="E20" s="32">
        <v>39548</v>
      </c>
      <c r="F20" s="3">
        <v>953970</v>
      </c>
      <c r="G20" s="3">
        <v>51544</v>
      </c>
      <c r="H20" s="3">
        <v>518815</v>
      </c>
      <c r="I20" s="3">
        <v>1749438</v>
      </c>
      <c r="J20" s="3">
        <v>14315734</v>
      </c>
      <c r="K20" s="3">
        <v>274069731</v>
      </c>
      <c r="L20" s="3">
        <v>23705628</v>
      </c>
      <c r="M20" s="3">
        <v>68309259.272</v>
      </c>
      <c r="N20" s="3">
        <v>18159026</v>
      </c>
      <c r="O20" s="3">
        <v>120052406.29000001</v>
      </c>
      <c r="P20" s="3">
        <v>0</v>
      </c>
      <c r="Q20" s="3">
        <v>0</v>
      </c>
      <c r="R20" s="3">
        <v>91727</v>
      </c>
      <c r="S20" s="3">
        <v>342126.614</v>
      </c>
      <c r="T20" s="3">
        <v>57507759</v>
      </c>
      <c r="U20" s="3">
        <v>110756854.20648001</v>
      </c>
      <c r="V20" s="3">
        <v>29873680</v>
      </c>
      <c r="W20" s="3">
        <v>47622743.680630006</v>
      </c>
      <c r="X20" s="3">
        <v>2132</v>
      </c>
      <c r="Y20" s="3">
        <v>26272.012289999999</v>
      </c>
      <c r="Z20" s="3">
        <v>189377980</v>
      </c>
      <c r="AA20" s="3">
        <v>924425253.74176002</v>
      </c>
      <c r="AB20" s="3">
        <v>68461</v>
      </c>
      <c r="AC20" s="3">
        <v>67181.540389999995</v>
      </c>
      <c r="AE20" s="13">
        <f t="shared" si="0"/>
        <v>189446441</v>
      </c>
    </row>
    <row r="21" spans="2:31" x14ac:dyDescent="0.25">
      <c r="B21" s="92">
        <v>11</v>
      </c>
      <c r="C21" s="91" t="s">
        <v>51</v>
      </c>
      <c r="D21" s="33">
        <v>2144</v>
      </c>
      <c r="E21" s="32">
        <v>222</v>
      </c>
      <c r="F21" s="3">
        <v>10331</v>
      </c>
      <c r="G21" s="3">
        <v>3568</v>
      </c>
      <c r="H21" s="3">
        <v>1651</v>
      </c>
      <c r="I21" s="3">
        <v>400905</v>
      </c>
      <c r="J21" s="3">
        <v>0</v>
      </c>
      <c r="K21" s="3">
        <v>11542722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1754992</v>
      </c>
      <c r="U21" s="3">
        <v>3440800.0060000001</v>
      </c>
      <c r="V21" s="3">
        <v>1117238</v>
      </c>
      <c r="W21" s="3">
        <v>1704470.933</v>
      </c>
      <c r="X21" s="3">
        <v>1518</v>
      </c>
      <c r="Y21" s="3">
        <v>22984.383379999999</v>
      </c>
      <c r="Z21" s="3">
        <v>6845507</v>
      </c>
      <c r="AA21" s="3">
        <v>29728860.749619998</v>
      </c>
      <c r="AB21" s="3">
        <v>2972</v>
      </c>
      <c r="AC21" s="3">
        <v>1632.03</v>
      </c>
      <c r="AE21" s="13">
        <f t="shared" si="0"/>
        <v>6848479</v>
      </c>
    </row>
    <row r="22" spans="2:31" x14ac:dyDescent="0.25">
      <c r="B22" s="92">
        <v>12</v>
      </c>
      <c r="C22" s="91" t="s">
        <v>28</v>
      </c>
      <c r="D22" s="33">
        <v>8042</v>
      </c>
      <c r="E22" s="32">
        <v>3190</v>
      </c>
      <c r="F22" s="3">
        <v>49108</v>
      </c>
      <c r="G22" s="3">
        <v>8032</v>
      </c>
      <c r="H22" s="3">
        <v>6097</v>
      </c>
      <c r="I22" s="3">
        <v>231730</v>
      </c>
      <c r="J22" s="3">
        <v>552143</v>
      </c>
      <c r="K22" s="3">
        <v>49044522</v>
      </c>
      <c r="L22" s="3">
        <v>486792</v>
      </c>
      <c r="M22" s="3">
        <v>1505271.7930000001</v>
      </c>
      <c r="N22" s="3">
        <v>266186</v>
      </c>
      <c r="O22" s="3">
        <v>996496.46074000001</v>
      </c>
      <c r="P22" s="3">
        <v>0</v>
      </c>
      <c r="Q22" s="3">
        <v>0</v>
      </c>
      <c r="R22" s="3">
        <v>6130</v>
      </c>
      <c r="S22" s="3">
        <v>31150.886559999999</v>
      </c>
      <c r="T22" s="3">
        <v>10361312</v>
      </c>
      <c r="U22" s="3">
        <v>17596073.561999999</v>
      </c>
      <c r="V22" s="3">
        <v>6435536</v>
      </c>
      <c r="W22" s="3">
        <v>9922865.2440000009</v>
      </c>
      <c r="X22" s="3">
        <v>2583</v>
      </c>
      <c r="Y22" s="3">
        <v>9573.8846999999987</v>
      </c>
      <c r="Z22" s="3">
        <v>47443437</v>
      </c>
      <c r="AA22" s="3">
        <v>145769832.38299999</v>
      </c>
      <c r="AB22" s="3">
        <v>13513</v>
      </c>
      <c r="AC22" s="3">
        <v>13652.534449999999</v>
      </c>
      <c r="AE22" s="13">
        <f t="shared" si="0"/>
        <v>47456950</v>
      </c>
    </row>
    <row r="23" spans="2:31" ht="13" x14ac:dyDescent="0.25">
      <c r="B23" s="89" t="s">
        <v>6</v>
      </c>
      <c r="C23" s="88"/>
      <c r="D23" s="93"/>
      <c r="E23" s="93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"/>
      <c r="U23" s="3"/>
      <c r="V23" s="3"/>
      <c r="W23" s="3"/>
      <c r="X23" s="3"/>
      <c r="Y23" s="3"/>
      <c r="Z23" s="3"/>
      <c r="AA23" s="3"/>
      <c r="AB23" s="3"/>
      <c r="AC23" s="3"/>
      <c r="AE23" s="13">
        <f t="shared" si="0"/>
        <v>0</v>
      </c>
    </row>
    <row r="24" spans="2:31" x14ac:dyDescent="0.25">
      <c r="B24" s="92">
        <v>13</v>
      </c>
      <c r="C24" s="91" t="s">
        <v>11</v>
      </c>
      <c r="D24" s="33">
        <v>5761</v>
      </c>
      <c r="E24" s="32">
        <v>10423</v>
      </c>
      <c r="F24" s="3">
        <v>1069086</v>
      </c>
      <c r="G24" s="3">
        <v>710</v>
      </c>
      <c r="H24" s="3">
        <v>338652</v>
      </c>
      <c r="I24" s="3">
        <v>40363081</v>
      </c>
      <c r="J24" s="3">
        <v>9704719</v>
      </c>
      <c r="K24" s="3">
        <v>28729313</v>
      </c>
      <c r="L24" s="3">
        <v>15714717</v>
      </c>
      <c r="M24" s="3">
        <v>45625455.753559999</v>
      </c>
      <c r="N24" s="3">
        <v>10724976</v>
      </c>
      <c r="O24" s="3">
        <v>55332633.389669999</v>
      </c>
      <c r="P24" s="3">
        <v>0</v>
      </c>
      <c r="Q24" s="3">
        <v>0</v>
      </c>
      <c r="R24" s="3">
        <v>56929</v>
      </c>
      <c r="S24" s="3">
        <v>236920.50687000001</v>
      </c>
      <c r="T24" s="3">
        <v>11872656</v>
      </c>
      <c r="U24" s="3">
        <v>27350542.580959994</v>
      </c>
      <c r="V24" s="3">
        <v>5675321</v>
      </c>
      <c r="W24" s="3">
        <v>16612903.037320003</v>
      </c>
      <c r="X24" s="3">
        <v>21117</v>
      </c>
      <c r="Y24" s="3">
        <v>521046.58267000003</v>
      </c>
      <c r="Z24" s="3">
        <v>21234372</v>
      </c>
      <c r="AA24" s="3">
        <v>128898759.59784</v>
      </c>
      <c r="AB24" s="3">
        <v>0</v>
      </c>
      <c r="AC24" s="3">
        <v>0</v>
      </c>
      <c r="AE24" s="13">
        <f t="shared" si="0"/>
        <v>21234372</v>
      </c>
    </row>
    <row r="25" spans="2:31" x14ac:dyDescent="0.25">
      <c r="B25" s="92">
        <v>14</v>
      </c>
      <c r="C25" s="91" t="s">
        <v>52</v>
      </c>
      <c r="D25" s="33">
        <v>424</v>
      </c>
      <c r="E25" s="57">
        <v>5</v>
      </c>
      <c r="F25" s="56">
        <v>36639</v>
      </c>
      <c r="G25" s="56">
        <v>0</v>
      </c>
      <c r="H25" s="56">
        <v>0</v>
      </c>
      <c r="I25" s="56">
        <v>0</v>
      </c>
      <c r="J25" s="56">
        <v>0</v>
      </c>
      <c r="K25" s="56">
        <v>5059874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556798</v>
      </c>
      <c r="U25" s="56">
        <v>1262681</v>
      </c>
      <c r="V25" s="56">
        <v>344015</v>
      </c>
      <c r="W25" s="56">
        <v>750875</v>
      </c>
      <c r="X25" s="56">
        <v>0</v>
      </c>
      <c r="Y25" s="56">
        <v>0</v>
      </c>
      <c r="Z25" s="56">
        <v>2509856</v>
      </c>
      <c r="AA25" s="56">
        <v>12869179.77</v>
      </c>
      <c r="AB25" s="56">
        <v>23640</v>
      </c>
      <c r="AC25" s="56">
        <v>23791</v>
      </c>
      <c r="AE25" s="13">
        <f t="shared" si="0"/>
        <v>2533496</v>
      </c>
    </row>
    <row r="26" spans="2:31" x14ac:dyDescent="0.25">
      <c r="B26" s="92">
        <v>15</v>
      </c>
      <c r="C26" s="91" t="s">
        <v>41</v>
      </c>
      <c r="D26" s="33">
        <v>1114</v>
      </c>
      <c r="E26" s="32">
        <v>577</v>
      </c>
      <c r="F26" s="3">
        <v>7682</v>
      </c>
      <c r="G26" s="3">
        <v>24598</v>
      </c>
      <c r="H26" s="3">
        <v>0</v>
      </c>
      <c r="I26" s="3">
        <v>34560</v>
      </c>
      <c r="J26" s="3">
        <v>1725</v>
      </c>
      <c r="K26" s="3">
        <v>2621852</v>
      </c>
      <c r="L26" s="3">
        <v>1415</v>
      </c>
      <c r="M26" s="3">
        <v>3540.3104800000001</v>
      </c>
      <c r="N26" s="3">
        <v>374</v>
      </c>
      <c r="O26" s="3">
        <v>1123.76117</v>
      </c>
      <c r="P26" s="3">
        <v>0</v>
      </c>
      <c r="Q26" s="3">
        <v>0</v>
      </c>
      <c r="R26" s="3">
        <v>7</v>
      </c>
      <c r="S26" s="3">
        <v>32.5</v>
      </c>
      <c r="T26" s="3">
        <v>896857</v>
      </c>
      <c r="U26" s="3">
        <v>1694095.75712</v>
      </c>
      <c r="V26" s="3">
        <v>184063</v>
      </c>
      <c r="W26" s="3">
        <v>319827.28181000001</v>
      </c>
      <c r="X26" s="3">
        <v>0</v>
      </c>
      <c r="Y26" s="3">
        <v>0</v>
      </c>
      <c r="Z26" s="3">
        <v>2670102</v>
      </c>
      <c r="AA26" s="3">
        <v>14316787.08288</v>
      </c>
      <c r="AB26" s="3">
        <v>0</v>
      </c>
      <c r="AC26" s="3">
        <v>0</v>
      </c>
      <c r="AE26" s="13">
        <f t="shared" si="0"/>
        <v>2670102</v>
      </c>
    </row>
    <row r="27" spans="2:31" x14ac:dyDescent="0.25">
      <c r="B27" s="92">
        <v>16</v>
      </c>
      <c r="C27" s="91" t="s">
        <v>33</v>
      </c>
      <c r="D27" s="33">
        <v>435</v>
      </c>
      <c r="E27" s="32">
        <v>52</v>
      </c>
      <c r="F27" s="3">
        <v>0</v>
      </c>
      <c r="G27" s="3">
        <v>1164</v>
      </c>
      <c r="H27" s="3">
        <v>4646</v>
      </c>
      <c r="I27" s="3">
        <v>0</v>
      </c>
      <c r="J27" s="3">
        <v>0</v>
      </c>
      <c r="K27" s="3">
        <v>822990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248488</v>
      </c>
      <c r="U27" s="3">
        <v>429761.34922999999</v>
      </c>
      <c r="V27" s="3">
        <v>50082</v>
      </c>
      <c r="W27" s="3">
        <v>92778.647649999999</v>
      </c>
      <c r="X27" s="3">
        <v>16</v>
      </c>
      <c r="Y27" s="3">
        <v>115.6</v>
      </c>
      <c r="Z27" s="3">
        <v>487267</v>
      </c>
      <c r="AA27" s="3">
        <v>2280586.3102199999</v>
      </c>
      <c r="AB27" s="3">
        <v>94</v>
      </c>
      <c r="AC27" s="3">
        <v>18.77</v>
      </c>
      <c r="AE27" s="13">
        <f t="shared" si="0"/>
        <v>487361</v>
      </c>
    </row>
    <row r="28" spans="2:31" x14ac:dyDescent="0.25">
      <c r="B28" s="92">
        <v>17</v>
      </c>
      <c r="C28" s="91" t="s">
        <v>45</v>
      </c>
      <c r="D28" s="33">
        <v>365</v>
      </c>
      <c r="E28" s="32">
        <v>8</v>
      </c>
      <c r="F28" s="3">
        <v>9041</v>
      </c>
      <c r="G28" s="3">
        <v>0</v>
      </c>
      <c r="H28" s="3">
        <v>5688</v>
      </c>
      <c r="I28" s="3">
        <v>0</v>
      </c>
      <c r="J28" s="3">
        <v>3530</v>
      </c>
      <c r="K28" s="3">
        <v>886534</v>
      </c>
      <c r="L28" s="3">
        <v>6071</v>
      </c>
      <c r="M28" s="3">
        <v>14481.517</v>
      </c>
      <c r="N28" s="3">
        <v>2754</v>
      </c>
      <c r="O28" s="3">
        <v>10385.370000000001</v>
      </c>
      <c r="P28" s="3">
        <v>0</v>
      </c>
      <c r="Q28" s="3">
        <v>0</v>
      </c>
      <c r="R28" s="3">
        <v>160</v>
      </c>
      <c r="S28" s="3">
        <v>966.57</v>
      </c>
      <c r="T28" s="3">
        <v>300432</v>
      </c>
      <c r="U28" s="3">
        <v>610003.65599999996</v>
      </c>
      <c r="V28" s="3">
        <v>69719</v>
      </c>
      <c r="W28" s="3">
        <v>328808.08299999998</v>
      </c>
      <c r="X28" s="3">
        <v>478</v>
      </c>
      <c r="Y28" s="3">
        <v>15950.108</v>
      </c>
      <c r="Z28" s="3">
        <v>287559</v>
      </c>
      <c r="AA28" s="3">
        <v>1682654.567</v>
      </c>
      <c r="AB28" s="3">
        <v>0</v>
      </c>
      <c r="AC28" s="3">
        <v>0</v>
      </c>
      <c r="AE28" s="13">
        <f t="shared" si="0"/>
        <v>287559</v>
      </c>
    </row>
    <row r="29" spans="2:31" x14ac:dyDescent="0.25">
      <c r="B29" s="92">
        <v>18</v>
      </c>
      <c r="C29" s="91" t="s">
        <v>42</v>
      </c>
      <c r="D29" s="33">
        <v>214</v>
      </c>
      <c r="E29" s="32">
        <v>44</v>
      </c>
      <c r="F29" s="3">
        <v>1521</v>
      </c>
      <c r="G29" s="3">
        <v>0</v>
      </c>
      <c r="H29" s="3">
        <v>0</v>
      </c>
      <c r="I29" s="3">
        <v>21644</v>
      </c>
      <c r="J29" s="3">
        <v>7471</v>
      </c>
      <c r="K29" s="3">
        <v>513243</v>
      </c>
      <c r="L29" s="3">
        <v>17244</v>
      </c>
      <c r="M29" s="3">
        <v>33827.993520000004</v>
      </c>
      <c r="N29" s="3">
        <v>5545</v>
      </c>
      <c r="O29" s="3">
        <v>18815.78847</v>
      </c>
      <c r="P29" s="3">
        <v>9</v>
      </c>
      <c r="Q29" s="3">
        <v>145.12651</v>
      </c>
      <c r="R29" s="3">
        <v>120</v>
      </c>
      <c r="S29" s="3">
        <v>401.91037</v>
      </c>
      <c r="T29" s="3">
        <v>249638</v>
      </c>
      <c r="U29" s="3">
        <v>395858.96318999998</v>
      </c>
      <c r="V29" s="3">
        <v>47766</v>
      </c>
      <c r="W29" s="3">
        <v>85252.722519999996</v>
      </c>
      <c r="X29" s="3">
        <v>0</v>
      </c>
      <c r="Y29" s="3">
        <v>0</v>
      </c>
      <c r="Z29" s="3">
        <v>458026</v>
      </c>
      <c r="AA29" s="3">
        <v>1965974.3909200002</v>
      </c>
      <c r="AB29" s="3">
        <v>0</v>
      </c>
      <c r="AC29" s="3">
        <v>0</v>
      </c>
      <c r="AE29" s="13">
        <f t="shared" si="0"/>
        <v>458026</v>
      </c>
    </row>
    <row r="30" spans="2:31" x14ac:dyDescent="0.25">
      <c r="B30" s="92">
        <v>19</v>
      </c>
      <c r="C30" s="91" t="s">
        <v>20</v>
      </c>
      <c r="D30" s="33">
        <v>1509</v>
      </c>
      <c r="E30" s="32">
        <v>351</v>
      </c>
      <c r="F30" s="3">
        <v>16090</v>
      </c>
      <c r="G30" s="3">
        <v>0</v>
      </c>
      <c r="H30" s="3">
        <v>102143</v>
      </c>
      <c r="I30" s="3">
        <v>3259467</v>
      </c>
      <c r="J30" s="3">
        <v>234580</v>
      </c>
      <c r="K30" s="3">
        <v>12155305</v>
      </c>
      <c r="L30" s="3">
        <v>511619</v>
      </c>
      <c r="M30" s="3">
        <v>1619395.879</v>
      </c>
      <c r="N30" s="3">
        <v>476811</v>
      </c>
      <c r="O30" s="3">
        <v>2456157.0040000002</v>
      </c>
      <c r="P30" s="3">
        <v>0</v>
      </c>
      <c r="Q30" s="3">
        <v>0</v>
      </c>
      <c r="R30" s="3">
        <v>2384</v>
      </c>
      <c r="S30" s="3">
        <v>11783.83095</v>
      </c>
      <c r="T30" s="3">
        <v>5331384</v>
      </c>
      <c r="U30" s="3">
        <v>8834368.0710000005</v>
      </c>
      <c r="V30" s="3">
        <v>2073852</v>
      </c>
      <c r="W30" s="3">
        <v>4080285.6150000002</v>
      </c>
      <c r="X30" s="3">
        <v>2069</v>
      </c>
      <c r="Y30" s="3">
        <v>21408.761999999999</v>
      </c>
      <c r="Z30" s="3">
        <v>9134630</v>
      </c>
      <c r="AA30" s="3">
        <v>43754744.630000003</v>
      </c>
      <c r="AB30" s="3">
        <v>338</v>
      </c>
      <c r="AC30" s="3">
        <v>287.911</v>
      </c>
      <c r="AE30" s="13">
        <f t="shared" si="0"/>
        <v>9134968</v>
      </c>
    </row>
    <row r="31" spans="2:31" x14ac:dyDescent="0.25">
      <c r="B31" s="92">
        <v>20</v>
      </c>
      <c r="C31" s="91" t="s">
        <v>7</v>
      </c>
      <c r="D31" s="33">
        <v>9030</v>
      </c>
      <c r="E31" s="32">
        <v>9590</v>
      </c>
      <c r="F31" s="3">
        <v>1306431</v>
      </c>
      <c r="G31" s="3">
        <v>3318</v>
      </c>
      <c r="H31" s="3">
        <v>1385589</v>
      </c>
      <c r="I31" s="3">
        <v>0</v>
      </c>
      <c r="J31" s="3">
        <v>17605497</v>
      </c>
      <c r="K31" s="3">
        <v>45013206</v>
      </c>
      <c r="L31" s="3">
        <v>30307249</v>
      </c>
      <c r="M31" s="3">
        <v>113608134.597</v>
      </c>
      <c r="N31" s="3">
        <v>27077748</v>
      </c>
      <c r="O31" s="3">
        <v>182174415.63299999</v>
      </c>
      <c r="P31" s="3">
        <v>0</v>
      </c>
      <c r="Q31" s="3">
        <v>0</v>
      </c>
      <c r="R31" s="3">
        <v>166114</v>
      </c>
      <c r="S31" s="3">
        <v>979335.90659999999</v>
      </c>
      <c r="T31" s="3">
        <v>24352758</v>
      </c>
      <c r="U31" s="3">
        <v>55451232.009000003</v>
      </c>
      <c r="V31" s="3">
        <v>16604725</v>
      </c>
      <c r="W31" s="3">
        <v>39021548.660999998</v>
      </c>
      <c r="X31" s="3">
        <v>616836</v>
      </c>
      <c r="Y31" s="3">
        <v>4162124.5989999999</v>
      </c>
      <c r="Z31" s="3">
        <v>39459953</v>
      </c>
      <c r="AA31" s="3">
        <v>232807132.125</v>
      </c>
      <c r="AB31" s="3">
        <v>52100</v>
      </c>
      <c r="AC31" s="3">
        <v>52017.336000000003</v>
      </c>
      <c r="AE31" s="13">
        <f t="shared" si="0"/>
        <v>39512053</v>
      </c>
    </row>
    <row r="32" spans="2:31" x14ac:dyDescent="0.25">
      <c r="B32" s="92">
        <v>21</v>
      </c>
      <c r="C32" s="91" t="s">
        <v>10</v>
      </c>
      <c r="D32" s="33">
        <v>8523</v>
      </c>
      <c r="E32" s="32">
        <v>7986</v>
      </c>
      <c r="F32" s="3">
        <v>1032490</v>
      </c>
      <c r="G32" s="3">
        <v>2560</v>
      </c>
      <c r="H32" s="3">
        <v>516862</v>
      </c>
      <c r="I32" s="3">
        <v>3163945</v>
      </c>
      <c r="J32" s="3">
        <v>13531271</v>
      </c>
      <c r="K32" s="3">
        <v>36545077</v>
      </c>
      <c r="L32" s="3">
        <v>20632299</v>
      </c>
      <c r="M32" s="3">
        <v>72107608.944000006</v>
      </c>
      <c r="N32" s="3">
        <v>22846725</v>
      </c>
      <c r="O32" s="3">
        <v>144574883.47999999</v>
      </c>
      <c r="P32" s="3">
        <v>0</v>
      </c>
      <c r="Q32" s="3">
        <v>0</v>
      </c>
      <c r="R32" s="3">
        <v>48685</v>
      </c>
      <c r="S32" s="3">
        <v>238163.41699999999</v>
      </c>
      <c r="T32" s="3">
        <v>16704040</v>
      </c>
      <c r="U32" s="3">
        <v>40092861.052000001</v>
      </c>
      <c r="V32" s="3">
        <v>6543711</v>
      </c>
      <c r="W32" s="3">
        <v>21940429.920000002</v>
      </c>
      <c r="X32" s="3">
        <v>26616</v>
      </c>
      <c r="Y32" s="3">
        <v>247219.33499999999</v>
      </c>
      <c r="Z32" s="3">
        <v>22788522</v>
      </c>
      <c r="AA32" s="3">
        <v>141432692.979</v>
      </c>
      <c r="AB32" s="3">
        <v>68</v>
      </c>
      <c r="AC32" s="3">
        <v>52.433999999999997</v>
      </c>
      <c r="AE32" s="13">
        <f t="shared" si="0"/>
        <v>22788590</v>
      </c>
    </row>
    <row r="33" spans="2:31" x14ac:dyDescent="0.25">
      <c r="B33" s="92">
        <v>22</v>
      </c>
      <c r="C33" s="91" t="s">
        <v>38</v>
      </c>
      <c r="D33" s="33">
        <v>2210</v>
      </c>
      <c r="E33" s="32">
        <v>1176</v>
      </c>
      <c r="F33" s="3">
        <v>22602</v>
      </c>
      <c r="G33" s="3">
        <v>217</v>
      </c>
      <c r="H33" s="3">
        <v>5928</v>
      </c>
      <c r="I33" s="3">
        <v>183022</v>
      </c>
      <c r="J33" s="3">
        <v>41815</v>
      </c>
      <c r="K33" s="3">
        <v>12812177</v>
      </c>
      <c r="L33" s="3">
        <v>70290</v>
      </c>
      <c r="M33" s="3">
        <v>215928.89908999999</v>
      </c>
      <c r="N33" s="3">
        <v>45978</v>
      </c>
      <c r="O33" s="3">
        <v>159232.78012000001</v>
      </c>
      <c r="P33" s="3">
        <v>0</v>
      </c>
      <c r="Q33" s="3">
        <v>0</v>
      </c>
      <c r="R33" s="3">
        <v>431</v>
      </c>
      <c r="S33" s="3">
        <v>2047.1875199999999</v>
      </c>
      <c r="T33" s="3">
        <v>2684224</v>
      </c>
      <c r="U33" s="3">
        <v>5064007.9989999998</v>
      </c>
      <c r="V33" s="3">
        <v>859950</v>
      </c>
      <c r="W33" s="3">
        <v>1597091.966</v>
      </c>
      <c r="X33" s="3">
        <v>0</v>
      </c>
      <c r="Y33" s="3">
        <v>0</v>
      </c>
      <c r="Z33" s="3">
        <v>6838789</v>
      </c>
      <c r="AA33" s="3">
        <v>33210624.228999998</v>
      </c>
      <c r="AB33" s="3">
        <v>583</v>
      </c>
      <c r="AC33" s="3">
        <v>643.75585999999998</v>
      </c>
      <c r="AE33" s="13">
        <f t="shared" si="0"/>
        <v>6839372</v>
      </c>
    </row>
    <row r="34" spans="2:31" x14ac:dyDescent="0.25">
      <c r="B34" s="92">
        <v>23</v>
      </c>
      <c r="C34" s="91" t="s">
        <v>14</v>
      </c>
      <c r="D34" s="33">
        <v>588</v>
      </c>
      <c r="E34" s="32">
        <v>219</v>
      </c>
      <c r="F34" s="3">
        <v>30104</v>
      </c>
      <c r="G34" s="3">
        <v>11584</v>
      </c>
      <c r="H34" s="3">
        <v>0</v>
      </c>
      <c r="I34" s="3">
        <v>38079</v>
      </c>
      <c r="J34" s="3">
        <v>962792</v>
      </c>
      <c r="K34" s="3">
        <v>4458810</v>
      </c>
      <c r="L34" s="3">
        <v>1449506</v>
      </c>
      <c r="M34" s="3">
        <v>4998429.8493199963</v>
      </c>
      <c r="N34" s="3">
        <v>1204519</v>
      </c>
      <c r="O34" s="3">
        <v>7766493.4816200044</v>
      </c>
      <c r="P34" s="3">
        <v>0</v>
      </c>
      <c r="Q34" s="3">
        <v>0</v>
      </c>
      <c r="R34" s="3">
        <v>12702</v>
      </c>
      <c r="S34" s="3">
        <v>45384.9</v>
      </c>
      <c r="T34" s="3">
        <v>1395658</v>
      </c>
      <c r="U34" s="3">
        <v>2101444.4210000001</v>
      </c>
      <c r="V34" s="3">
        <v>447501</v>
      </c>
      <c r="W34" s="3">
        <v>1288141.6330500001</v>
      </c>
      <c r="X34" s="3">
        <v>0</v>
      </c>
      <c r="Y34" s="3">
        <v>0</v>
      </c>
      <c r="Z34" s="3">
        <v>3107399</v>
      </c>
      <c r="AA34" s="3">
        <v>12988360.51485</v>
      </c>
      <c r="AB34" s="3">
        <v>0</v>
      </c>
      <c r="AC34" s="3">
        <v>0</v>
      </c>
      <c r="AE34" s="13">
        <f t="shared" si="0"/>
        <v>3107399</v>
      </c>
    </row>
    <row r="35" spans="2:31" x14ac:dyDescent="0.25">
      <c r="B35" s="92">
        <v>24</v>
      </c>
      <c r="C35" s="91" t="s">
        <v>15</v>
      </c>
      <c r="D35" s="33">
        <v>1525</v>
      </c>
      <c r="E35" s="32">
        <v>1258</v>
      </c>
      <c r="F35" s="3">
        <v>230746</v>
      </c>
      <c r="G35" s="3">
        <v>164</v>
      </c>
      <c r="H35" s="3">
        <v>36052</v>
      </c>
      <c r="I35" s="3">
        <v>66303</v>
      </c>
      <c r="J35" s="3">
        <v>2029218</v>
      </c>
      <c r="K35" s="3">
        <v>7255130</v>
      </c>
      <c r="L35" s="3">
        <v>2375590</v>
      </c>
      <c r="M35" s="3">
        <v>10600126.429</v>
      </c>
      <c r="N35" s="3">
        <v>2426773</v>
      </c>
      <c r="O35" s="3">
        <v>44890662.475000001</v>
      </c>
      <c r="P35" s="3">
        <v>0</v>
      </c>
      <c r="Q35" s="3">
        <v>0</v>
      </c>
      <c r="R35" s="3">
        <v>20117</v>
      </c>
      <c r="S35" s="3">
        <v>101824.817</v>
      </c>
      <c r="T35" s="3">
        <v>1684156</v>
      </c>
      <c r="U35" s="3">
        <v>3397573.99</v>
      </c>
      <c r="V35" s="3">
        <v>1055122</v>
      </c>
      <c r="W35" s="3">
        <v>3110302.7549999999</v>
      </c>
      <c r="X35" s="3">
        <v>1023</v>
      </c>
      <c r="Y35" s="3">
        <v>75398.756970000002</v>
      </c>
      <c r="Z35" s="3">
        <v>4913978</v>
      </c>
      <c r="AA35" s="3">
        <v>24224697.605999999</v>
      </c>
      <c r="AB35" s="3">
        <v>0</v>
      </c>
      <c r="AC35" s="3">
        <v>0</v>
      </c>
      <c r="AE35" s="13">
        <f t="shared" si="0"/>
        <v>4913978</v>
      </c>
    </row>
    <row r="36" spans="2:31" x14ac:dyDescent="0.25">
      <c r="B36" s="92">
        <v>25</v>
      </c>
      <c r="C36" s="91" t="s">
        <v>34</v>
      </c>
      <c r="D36" s="33">
        <v>840</v>
      </c>
      <c r="E36" s="32">
        <v>617</v>
      </c>
      <c r="F36" s="3">
        <v>11463</v>
      </c>
      <c r="G36" s="3">
        <v>945</v>
      </c>
      <c r="H36" s="3">
        <v>0</v>
      </c>
      <c r="I36" s="3">
        <v>36761</v>
      </c>
      <c r="J36" s="3">
        <v>81054</v>
      </c>
      <c r="K36" s="3">
        <v>3527294</v>
      </c>
      <c r="L36" s="3">
        <v>121753</v>
      </c>
      <c r="M36" s="3">
        <v>804715.75749999995</v>
      </c>
      <c r="N36" s="3">
        <v>104589</v>
      </c>
      <c r="O36" s="3">
        <v>269494.73460000003</v>
      </c>
      <c r="P36" s="3">
        <v>0</v>
      </c>
      <c r="Q36" s="3">
        <v>0</v>
      </c>
      <c r="R36" s="3">
        <v>6065</v>
      </c>
      <c r="S36" s="3">
        <v>23566.400000000001</v>
      </c>
      <c r="T36" s="3">
        <v>1094508</v>
      </c>
      <c r="U36" s="3">
        <v>2567743.892</v>
      </c>
      <c r="V36" s="3">
        <v>3094565</v>
      </c>
      <c r="W36" s="3">
        <v>1410257.6077100001</v>
      </c>
      <c r="X36" s="3">
        <v>0</v>
      </c>
      <c r="Y36" s="3">
        <v>0</v>
      </c>
      <c r="Z36" s="3">
        <v>5962858</v>
      </c>
      <c r="AA36" s="3">
        <v>30617541.039999999</v>
      </c>
      <c r="AB36" s="3">
        <v>5</v>
      </c>
      <c r="AC36" s="3">
        <v>3.3</v>
      </c>
      <c r="AE36" s="13">
        <f t="shared" si="0"/>
        <v>5962863</v>
      </c>
    </row>
    <row r="37" spans="2:31" x14ac:dyDescent="0.25">
      <c r="B37" s="92">
        <v>26</v>
      </c>
      <c r="C37" s="91" t="s">
        <v>53</v>
      </c>
      <c r="D37" s="33">
        <v>832</v>
      </c>
      <c r="E37" s="32">
        <v>619</v>
      </c>
      <c r="F37" s="3">
        <v>9724</v>
      </c>
      <c r="G37" s="3">
        <v>0</v>
      </c>
      <c r="H37" s="3">
        <v>0</v>
      </c>
      <c r="I37" s="3">
        <v>35065</v>
      </c>
      <c r="J37" s="3">
        <v>0</v>
      </c>
      <c r="K37" s="3">
        <v>5184924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1889987</v>
      </c>
      <c r="U37" s="3">
        <v>2668013.06745</v>
      </c>
      <c r="V37" s="3">
        <v>406645</v>
      </c>
      <c r="W37" s="3">
        <v>632889.37199999997</v>
      </c>
      <c r="X37" s="3">
        <v>0</v>
      </c>
      <c r="Y37" s="3">
        <v>0</v>
      </c>
      <c r="Z37" s="3">
        <v>4466692</v>
      </c>
      <c r="AA37" s="3">
        <v>19261858.915400002</v>
      </c>
      <c r="AB37" s="3">
        <v>0</v>
      </c>
      <c r="AC37" s="3">
        <v>0</v>
      </c>
      <c r="AE37" s="13">
        <f t="shared" si="0"/>
        <v>4466692</v>
      </c>
    </row>
    <row r="38" spans="2:31" x14ac:dyDescent="0.25">
      <c r="B38" s="92">
        <v>27</v>
      </c>
      <c r="C38" s="91" t="s">
        <v>43</v>
      </c>
      <c r="D38" s="33">
        <v>1371</v>
      </c>
      <c r="E38" s="32">
        <v>866</v>
      </c>
      <c r="F38" s="3">
        <v>9322</v>
      </c>
      <c r="G38" s="3">
        <v>0</v>
      </c>
      <c r="H38" s="3">
        <v>0</v>
      </c>
      <c r="I38" s="3">
        <v>16398</v>
      </c>
      <c r="J38" s="3">
        <v>9169</v>
      </c>
      <c r="K38" s="3">
        <v>4040127</v>
      </c>
      <c r="L38" s="3">
        <v>19787</v>
      </c>
      <c r="M38" s="3">
        <v>94939.011969999992</v>
      </c>
      <c r="N38" s="3">
        <v>4981</v>
      </c>
      <c r="O38" s="3">
        <v>44322.07576</v>
      </c>
      <c r="P38" s="3">
        <v>0</v>
      </c>
      <c r="Q38" s="3">
        <v>0</v>
      </c>
      <c r="R38" s="3">
        <v>389</v>
      </c>
      <c r="S38" s="3">
        <v>2730.8279700000003</v>
      </c>
      <c r="T38" s="3">
        <v>1926506</v>
      </c>
      <c r="U38" s="3">
        <v>3955186.9909999999</v>
      </c>
      <c r="V38" s="3">
        <v>418511</v>
      </c>
      <c r="W38" s="3">
        <v>1030384.505</v>
      </c>
      <c r="X38" s="3">
        <v>10712</v>
      </c>
      <c r="Y38" s="3">
        <v>218658.95380000002</v>
      </c>
      <c r="Z38" s="3">
        <v>5197306</v>
      </c>
      <c r="AA38" s="3">
        <v>24844440.228</v>
      </c>
      <c r="AB38" s="3">
        <v>0</v>
      </c>
      <c r="AC38" s="3">
        <v>0</v>
      </c>
      <c r="AE38" s="13">
        <f t="shared" si="0"/>
        <v>5197306</v>
      </c>
    </row>
    <row r="39" spans="2:31" x14ac:dyDescent="0.25">
      <c r="B39" s="92">
        <v>28</v>
      </c>
      <c r="C39" s="91" t="s">
        <v>13</v>
      </c>
      <c r="D39" s="33">
        <v>1413</v>
      </c>
      <c r="E39" s="32">
        <v>1342</v>
      </c>
      <c r="F39" s="3">
        <v>59652</v>
      </c>
      <c r="G39" s="3">
        <v>6471</v>
      </c>
      <c r="H39" s="3">
        <v>26947</v>
      </c>
      <c r="I39" s="3">
        <v>260816</v>
      </c>
      <c r="J39" s="3">
        <v>3869513</v>
      </c>
      <c r="K39" s="3">
        <v>24587521</v>
      </c>
      <c r="L39" s="3">
        <v>4337101</v>
      </c>
      <c r="M39" s="3">
        <v>13610453.443</v>
      </c>
      <c r="N39" s="3">
        <v>3397624</v>
      </c>
      <c r="O39" s="3">
        <v>19248176.936000001</v>
      </c>
      <c r="P39" s="3">
        <v>0</v>
      </c>
      <c r="Q39" s="3">
        <v>0</v>
      </c>
      <c r="R39" s="3">
        <v>39626</v>
      </c>
      <c r="S39" s="3">
        <v>148873.76730000001</v>
      </c>
      <c r="T39" s="3">
        <v>5057518</v>
      </c>
      <c r="U39" s="3">
        <v>8696833.3059999999</v>
      </c>
      <c r="V39" s="3">
        <v>3806527</v>
      </c>
      <c r="W39" s="3">
        <v>8056739.1339999996</v>
      </c>
      <c r="X39" s="3">
        <v>0</v>
      </c>
      <c r="Y39" s="3">
        <v>0</v>
      </c>
      <c r="Z39" s="3">
        <v>10181389</v>
      </c>
      <c r="AA39" s="3">
        <v>45810661.386</v>
      </c>
      <c r="AB39" s="3">
        <v>0</v>
      </c>
      <c r="AC39" s="3">
        <v>0</v>
      </c>
      <c r="AE39" s="13">
        <f t="shared" si="0"/>
        <v>10181389</v>
      </c>
    </row>
    <row r="40" spans="2:31" x14ac:dyDescent="0.25">
      <c r="B40" s="92">
        <v>29</v>
      </c>
      <c r="C40" s="91" t="s">
        <v>12</v>
      </c>
      <c r="D40" s="33">
        <v>376</v>
      </c>
      <c r="E40" s="32">
        <v>41</v>
      </c>
      <c r="F40" s="3">
        <v>943093</v>
      </c>
      <c r="G40" s="3">
        <v>0</v>
      </c>
      <c r="H40" s="3">
        <v>47114</v>
      </c>
      <c r="I40" s="3">
        <v>72410</v>
      </c>
      <c r="J40" s="3">
        <v>3914742</v>
      </c>
      <c r="K40" s="3">
        <v>1383312</v>
      </c>
      <c r="L40" s="3">
        <v>5343936</v>
      </c>
      <c r="M40" s="3">
        <v>19603091.932999998</v>
      </c>
      <c r="N40" s="3">
        <v>4144164</v>
      </c>
      <c r="O40" s="3">
        <v>24512259.241</v>
      </c>
      <c r="P40" s="3">
        <v>0</v>
      </c>
      <c r="Q40" s="3">
        <v>0</v>
      </c>
      <c r="R40" s="3">
        <v>32776</v>
      </c>
      <c r="S40" s="3">
        <v>115902.37259999999</v>
      </c>
      <c r="T40" s="3">
        <v>315582</v>
      </c>
      <c r="U40" s="3">
        <v>610519.40509999997</v>
      </c>
      <c r="V40" s="3">
        <v>144991</v>
      </c>
      <c r="W40" s="3">
        <v>399867.08380000002</v>
      </c>
      <c r="X40" s="3">
        <v>136</v>
      </c>
      <c r="Y40" s="3">
        <v>6715.1106300000001</v>
      </c>
      <c r="Z40" s="3">
        <v>609959</v>
      </c>
      <c r="AA40" s="3">
        <v>3018010.4679999999</v>
      </c>
      <c r="AB40" s="3">
        <v>0</v>
      </c>
      <c r="AC40" s="3">
        <v>0</v>
      </c>
      <c r="AE40" s="13">
        <f t="shared" si="0"/>
        <v>609959</v>
      </c>
    </row>
    <row r="41" spans="2:31" x14ac:dyDescent="0.25">
      <c r="B41" s="92">
        <v>30</v>
      </c>
      <c r="C41" s="91" t="s">
        <v>30</v>
      </c>
      <c r="D41" s="33">
        <v>855</v>
      </c>
      <c r="E41" s="32">
        <v>417</v>
      </c>
      <c r="F41" s="3">
        <v>11940</v>
      </c>
      <c r="G41" s="3">
        <v>0</v>
      </c>
      <c r="H41" s="3">
        <v>4437</v>
      </c>
      <c r="I41" s="3">
        <v>56841</v>
      </c>
      <c r="J41" s="3">
        <v>102132</v>
      </c>
      <c r="K41" s="3">
        <v>3645317</v>
      </c>
      <c r="L41" s="3">
        <v>277896</v>
      </c>
      <c r="M41" s="3">
        <v>855279.13219999999</v>
      </c>
      <c r="N41" s="3">
        <v>241172</v>
      </c>
      <c r="O41" s="3">
        <v>1326851.6029999999</v>
      </c>
      <c r="P41" s="3">
        <v>0</v>
      </c>
      <c r="Q41" s="3">
        <v>0</v>
      </c>
      <c r="R41" s="3">
        <v>0</v>
      </c>
      <c r="S41" s="3">
        <v>0</v>
      </c>
      <c r="T41" s="3">
        <v>1863522</v>
      </c>
      <c r="U41" s="3">
        <v>3266936.8020000001</v>
      </c>
      <c r="V41" s="3">
        <v>428732</v>
      </c>
      <c r="W41" s="3">
        <v>976925.6507</v>
      </c>
      <c r="X41" s="3">
        <v>0</v>
      </c>
      <c r="Y41" s="3">
        <v>0</v>
      </c>
      <c r="Z41" s="3">
        <v>3110432</v>
      </c>
      <c r="AA41" s="3">
        <v>13882975.025</v>
      </c>
      <c r="AB41" s="3">
        <v>0</v>
      </c>
      <c r="AC41" s="3">
        <v>0</v>
      </c>
      <c r="AE41" s="13">
        <f t="shared" si="0"/>
        <v>3110432</v>
      </c>
    </row>
    <row r="42" spans="2:31" x14ac:dyDescent="0.25">
      <c r="B42" s="92">
        <v>31</v>
      </c>
      <c r="C42" s="91" t="s">
        <v>39</v>
      </c>
      <c r="D42" s="33">
        <v>476</v>
      </c>
      <c r="E42" s="32">
        <v>668</v>
      </c>
      <c r="F42" s="3">
        <v>4490</v>
      </c>
      <c r="G42" s="3">
        <v>0</v>
      </c>
      <c r="H42" s="3">
        <v>0</v>
      </c>
      <c r="I42" s="3">
        <v>0</v>
      </c>
      <c r="J42" s="3">
        <v>40660</v>
      </c>
      <c r="K42" s="3">
        <v>2089014</v>
      </c>
      <c r="L42" s="3">
        <v>44698</v>
      </c>
      <c r="M42" s="3">
        <v>198105.027</v>
      </c>
      <c r="N42" s="3">
        <v>21073</v>
      </c>
      <c r="O42" s="3">
        <v>103363.427</v>
      </c>
      <c r="P42" s="3">
        <v>0</v>
      </c>
      <c r="Q42" s="3">
        <v>0</v>
      </c>
      <c r="R42" s="3">
        <v>2025</v>
      </c>
      <c r="S42" s="3">
        <v>8111</v>
      </c>
      <c r="T42" s="3">
        <v>487441</v>
      </c>
      <c r="U42" s="3">
        <v>1027169.3386799999</v>
      </c>
      <c r="V42" s="3">
        <v>140320</v>
      </c>
      <c r="W42" s="3">
        <v>229581.84417</v>
      </c>
      <c r="X42" s="3">
        <v>113</v>
      </c>
      <c r="Y42" s="3">
        <v>298.69299999999998</v>
      </c>
      <c r="Z42" s="3">
        <v>5427385</v>
      </c>
      <c r="AA42" s="3">
        <v>22180050.699999999</v>
      </c>
      <c r="AB42" s="3">
        <v>0</v>
      </c>
      <c r="AC42" s="3">
        <v>0</v>
      </c>
      <c r="AE42" s="13">
        <f t="shared" si="0"/>
        <v>5427385</v>
      </c>
    </row>
    <row r="43" spans="2:31" x14ac:dyDescent="0.25">
      <c r="B43" s="92">
        <v>32</v>
      </c>
      <c r="C43" s="91" t="s">
        <v>17</v>
      </c>
      <c r="D43" s="33">
        <v>1060</v>
      </c>
      <c r="E43" s="32">
        <v>192</v>
      </c>
      <c r="F43" s="3">
        <v>58297</v>
      </c>
      <c r="G43" s="3">
        <v>91584</v>
      </c>
      <c r="H43" s="3">
        <v>292441</v>
      </c>
      <c r="I43" s="3">
        <v>113196471</v>
      </c>
      <c r="J43" s="3">
        <v>1294496</v>
      </c>
      <c r="K43" s="3">
        <v>3861792</v>
      </c>
      <c r="L43" s="3">
        <v>1533286</v>
      </c>
      <c r="M43" s="3">
        <v>4385330.9589300007</v>
      </c>
      <c r="N43" s="3">
        <v>1079647</v>
      </c>
      <c r="O43" s="3">
        <v>6597157.8322099997</v>
      </c>
      <c r="P43" s="3">
        <v>0</v>
      </c>
      <c r="Q43" s="3">
        <v>0</v>
      </c>
      <c r="R43" s="3">
        <v>16324</v>
      </c>
      <c r="S43" s="3">
        <v>69267.199999999997</v>
      </c>
      <c r="T43" s="3">
        <v>1324133</v>
      </c>
      <c r="U43" s="3">
        <v>2433548.9485500003</v>
      </c>
      <c r="V43" s="3">
        <v>701552</v>
      </c>
      <c r="W43" s="3">
        <v>1579811.0039300001</v>
      </c>
      <c r="X43" s="3">
        <v>51</v>
      </c>
      <c r="Y43" s="3">
        <v>859.97900000000004</v>
      </c>
      <c r="Z43" s="3">
        <v>2552919</v>
      </c>
      <c r="AA43" s="3">
        <v>11933042</v>
      </c>
      <c r="AB43" s="3">
        <v>1058</v>
      </c>
      <c r="AC43" s="3">
        <v>1057</v>
      </c>
      <c r="AE43" s="13">
        <f t="shared" si="0"/>
        <v>2553977</v>
      </c>
    </row>
    <row r="44" spans="2:31" ht="13" x14ac:dyDescent="0.25">
      <c r="B44" s="89" t="s">
        <v>18</v>
      </c>
      <c r="C44" s="88"/>
      <c r="D44" s="93"/>
      <c r="E44" s="93"/>
      <c r="F44" s="30"/>
      <c r="G44" s="30"/>
      <c r="H44" s="30"/>
      <c r="I44" s="30"/>
      <c r="J44" s="30"/>
      <c r="K44" s="30"/>
      <c r="L44" s="30"/>
      <c r="M44" s="3"/>
      <c r="N44" s="3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E44" s="13">
        <f t="shared" si="0"/>
        <v>0</v>
      </c>
    </row>
    <row r="45" spans="2:31" x14ac:dyDescent="0.25">
      <c r="B45" s="92">
        <v>33</v>
      </c>
      <c r="C45" s="91" t="s">
        <v>19</v>
      </c>
      <c r="D45" s="33">
        <v>0</v>
      </c>
      <c r="E45" s="33">
        <v>0</v>
      </c>
      <c r="F45" s="3">
        <v>47445</v>
      </c>
      <c r="G45" s="3">
        <v>0</v>
      </c>
      <c r="H45" s="3">
        <v>0</v>
      </c>
      <c r="I45" s="3">
        <v>0</v>
      </c>
      <c r="J45" s="3">
        <v>1360776</v>
      </c>
      <c r="K45" s="3">
        <v>0</v>
      </c>
      <c r="L45" s="3">
        <v>962033</v>
      </c>
      <c r="M45" s="3">
        <v>6878349.2460000003</v>
      </c>
      <c r="N45" s="3">
        <v>3304815</v>
      </c>
      <c r="O45" s="3">
        <v>22914079.699000001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E45" s="13">
        <f t="shared" si="0"/>
        <v>0</v>
      </c>
    </row>
    <row r="46" spans="2:31" x14ac:dyDescent="0.25">
      <c r="B46" s="92">
        <v>34</v>
      </c>
      <c r="C46" s="91" t="s">
        <v>55</v>
      </c>
      <c r="D46" s="33">
        <v>0</v>
      </c>
      <c r="E46" s="33">
        <v>0</v>
      </c>
      <c r="F46" s="3">
        <v>0</v>
      </c>
      <c r="G46" s="3">
        <v>0</v>
      </c>
      <c r="H46" s="3">
        <v>0</v>
      </c>
      <c r="I46" s="3">
        <v>0</v>
      </c>
      <c r="J46" s="3">
        <v>21274</v>
      </c>
      <c r="K46" s="3">
        <v>0</v>
      </c>
      <c r="L46" s="3">
        <v>30132</v>
      </c>
      <c r="M46" s="3">
        <v>128736.14562000001</v>
      </c>
      <c r="N46" s="3">
        <v>13795</v>
      </c>
      <c r="O46" s="3">
        <v>157313.49361999996</v>
      </c>
      <c r="P46" s="3">
        <v>0</v>
      </c>
      <c r="Q46" s="3">
        <v>0</v>
      </c>
      <c r="R46" s="3">
        <v>2</v>
      </c>
      <c r="S46" s="3">
        <v>14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E46" s="13">
        <f t="shared" si="0"/>
        <v>0</v>
      </c>
    </row>
    <row r="47" spans="2:31" x14ac:dyDescent="0.25">
      <c r="B47" s="92">
        <v>35</v>
      </c>
      <c r="C47" s="91" t="s">
        <v>57</v>
      </c>
      <c r="D47" s="33">
        <v>0</v>
      </c>
      <c r="E47" s="33">
        <v>0</v>
      </c>
      <c r="F47" s="3">
        <v>0</v>
      </c>
      <c r="G47" s="3">
        <v>0</v>
      </c>
      <c r="H47" s="3">
        <v>1</v>
      </c>
      <c r="I47" s="3">
        <v>0</v>
      </c>
      <c r="J47" s="3">
        <v>0</v>
      </c>
      <c r="K47" s="3">
        <v>1679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66</v>
      </c>
      <c r="U47" s="3">
        <v>503.16699999999997</v>
      </c>
      <c r="V47" s="3">
        <v>19</v>
      </c>
      <c r="W47" s="3">
        <v>11.797000000000001</v>
      </c>
      <c r="X47" s="3">
        <v>0</v>
      </c>
      <c r="Y47" s="3">
        <v>0</v>
      </c>
      <c r="Z47" s="3">
        <v>344</v>
      </c>
      <c r="AA47" s="3">
        <v>3180.0207400000004</v>
      </c>
      <c r="AB47" s="3">
        <v>0</v>
      </c>
      <c r="AC47" s="3">
        <v>0</v>
      </c>
      <c r="AE47" s="13">
        <f t="shared" si="0"/>
        <v>344</v>
      </c>
    </row>
    <row r="48" spans="2:31" x14ac:dyDescent="0.25">
      <c r="B48" s="92">
        <v>36</v>
      </c>
      <c r="C48" s="91" t="s">
        <v>32</v>
      </c>
      <c r="D48" s="33">
        <v>47</v>
      </c>
      <c r="E48" s="32">
        <v>443</v>
      </c>
      <c r="F48" s="3">
        <v>0</v>
      </c>
      <c r="G48" s="3">
        <v>0</v>
      </c>
      <c r="H48" s="3">
        <v>0</v>
      </c>
      <c r="I48" s="3">
        <v>0</v>
      </c>
      <c r="J48" s="3">
        <v>2556297</v>
      </c>
      <c r="K48" s="3">
        <v>1337043</v>
      </c>
      <c r="L48" s="3">
        <v>7077220</v>
      </c>
      <c r="M48" s="3">
        <v>18751070.97199</v>
      </c>
      <c r="N48" s="3">
        <v>5414247</v>
      </c>
      <c r="O48" s="3">
        <v>23355517.65887</v>
      </c>
      <c r="P48" s="3">
        <v>0</v>
      </c>
      <c r="Q48" s="3">
        <v>0</v>
      </c>
      <c r="R48" s="3">
        <v>11494</v>
      </c>
      <c r="S48" s="3">
        <v>67477.177030000006</v>
      </c>
      <c r="T48" s="3">
        <v>978138</v>
      </c>
      <c r="U48" s="3">
        <v>2367630.1788699999</v>
      </c>
      <c r="V48" s="3">
        <v>995668</v>
      </c>
      <c r="W48" s="3">
        <v>2723971.7291999999</v>
      </c>
      <c r="X48" s="3">
        <v>0</v>
      </c>
      <c r="Y48" s="3">
        <v>0</v>
      </c>
      <c r="Z48" s="3">
        <v>903705</v>
      </c>
      <c r="AA48" s="3">
        <v>5012535.4479999999</v>
      </c>
      <c r="AB48" s="3">
        <v>0</v>
      </c>
      <c r="AC48" s="3">
        <v>0</v>
      </c>
      <c r="AE48" s="13">
        <f t="shared" si="0"/>
        <v>903705</v>
      </c>
    </row>
    <row r="49" spans="1:31" x14ac:dyDescent="0.25">
      <c r="B49" s="92">
        <v>37</v>
      </c>
      <c r="C49" s="91" t="s">
        <v>29</v>
      </c>
      <c r="D49" s="33">
        <v>476</v>
      </c>
      <c r="E49" s="32">
        <v>506</v>
      </c>
      <c r="F49" s="3">
        <v>801</v>
      </c>
      <c r="G49" s="3">
        <v>93</v>
      </c>
      <c r="H49" s="3">
        <v>0</v>
      </c>
      <c r="I49" s="3">
        <v>2811</v>
      </c>
      <c r="J49" s="3">
        <v>22031</v>
      </c>
      <c r="K49" s="3">
        <v>2060166</v>
      </c>
      <c r="L49" s="3">
        <v>23322</v>
      </c>
      <c r="M49" s="3">
        <v>80563.639249997752</v>
      </c>
      <c r="N49" s="3">
        <v>12254</v>
      </c>
      <c r="O49" s="3">
        <v>97226.167819999493</v>
      </c>
      <c r="P49" s="3">
        <v>0</v>
      </c>
      <c r="Q49" s="3">
        <v>0</v>
      </c>
      <c r="R49" s="3">
        <v>221</v>
      </c>
      <c r="S49" s="3">
        <v>737.91228999999998</v>
      </c>
      <c r="T49" s="3">
        <v>661703</v>
      </c>
      <c r="U49" s="3">
        <v>965593.93441999995</v>
      </c>
      <c r="V49" s="3">
        <v>267737</v>
      </c>
      <c r="W49" s="3">
        <v>458302.17035999993</v>
      </c>
      <c r="X49" s="3">
        <v>473</v>
      </c>
      <c r="Y49" s="3">
        <v>7037.5379999999996</v>
      </c>
      <c r="Z49" s="3">
        <v>1229837</v>
      </c>
      <c r="AA49" s="3">
        <v>5449374.298440001</v>
      </c>
      <c r="AB49" s="3">
        <v>49</v>
      </c>
      <c r="AC49" s="3">
        <v>44.21</v>
      </c>
      <c r="AE49" s="13">
        <f t="shared" si="0"/>
        <v>1229886</v>
      </c>
    </row>
    <row r="50" spans="1:31" x14ac:dyDescent="0.25">
      <c r="B50" s="92">
        <v>38</v>
      </c>
      <c r="C50" s="91" t="s">
        <v>58</v>
      </c>
      <c r="D50" s="33">
        <v>13</v>
      </c>
      <c r="E50" s="32">
        <v>18</v>
      </c>
      <c r="F50" s="3">
        <v>0</v>
      </c>
      <c r="G50" s="3">
        <v>0</v>
      </c>
      <c r="H50" s="3">
        <v>0</v>
      </c>
      <c r="I50" s="3">
        <v>7</v>
      </c>
      <c r="J50" s="3">
        <v>0</v>
      </c>
      <c r="K50" s="3">
        <v>120095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62865</v>
      </c>
      <c r="U50" s="3">
        <v>151224.57467000015</v>
      </c>
      <c r="V50" s="3">
        <v>28728</v>
      </c>
      <c r="W50" s="3">
        <v>78236.008620000008</v>
      </c>
      <c r="X50" s="3">
        <v>0</v>
      </c>
      <c r="Y50" s="3">
        <v>0</v>
      </c>
      <c r="Z50" s="3">
        <v>47314</v>
      </c>
      <c r="AA50" s="3">
        <v>265578.98756000004</v>
      </c>
      <c r="AB50" s="3">
        <v>0</v>
      </c>
      <c r="AC50" s="3">
        <v>0</v>
      </c>
      <c r="AE50" s="13">
        <f t="shared" si="0"/>
        <v>47314</v>
      </c>
    </row>
    <row r="51" spans="1:31" x14ac:dyDescent="0.25">
      <c r="B51" s="92">
        <v>39</v>
      </c>
      <c r="C51" s="91" t="s">
        <v>25</v>
      </c>
      <c r="D51" s="33">
        <v>46</v>
      </c>
      <c r="E51" s="32">
        <v>28</v>
      </c>
      <c r="F51" s="3">
        <v>0</v>
      </c>
      <c r="G51" s="3">
        <v>0</v>
      </c>
      <c r="H51" s="3">
        <v>0</v>
      </c>
      <c r="I51" s="3">
        <v>0</v>
      </c>
      <c r="J51" s="3">
        <v>762412</v>
      </c>
      <c r="K51" s="3">
        <v>523995</v>
      </c>
      <c r="L51" s="3">
        <v>610907</v>
      </c>
      <c r="M51" s="3">
        <v>3335531.5669999998</v>
      </c>
      <c r="N51" s="3">
        <v>1066791</v>
      </c>
      <c r="O51" s="3">
        <v>3913692.7710000002</v>
      </c>
      <c r="P51" s="3">
        <v>0</v>
      </c>
      <c r="Q51" s="3">
        <v>0</v>
      </c>
      <c r="R51" s="3">
        <v>1666</v>
      </c>
      <c r="S51" s="3">
        <v>13312.442230000001</v>
      </c>
      <c r="T51" s="3">
        <v>379483</v>
      </c>
      <c r="U51" s="3">
        <v>1035718.118</v>
      </c>
      <c r="V51" s="3">
        <v>0</v>
      </c>
      <c r="W51" s="3">
        <v>0</v>
      </c>
      <c r="X51" s="3">
        <v>0</v>
      </c>
      <c r="Y51" s="3">
        <v>0</v>
      </c>
      <c r="Z51" s="3">
        <v>254181</v>
      </c>
      <c r="AA51" s="3">
        <v>1437561.5619999999</v>
      </c>
      <c r="AB51" s="3">
        <v>0</v>
      </c>
      <c r="AC51" s="3">
        <v>0</v>
      </c>
      <c r="AE51" s="13">
        <f t="shared" si="0"/>
        <v>254181</v>
      </c>
    </row>
    <row r="52" spans="1:31" x14ac:dyDescent="0.25">
      <c r="A52" s="14" t="s">
        <v>159</v>
      </c>
      <c r="B52" s="92">
        <v>40</v>
      </c>
      <c r="C52" s="91" t="s">
        <v>26</v>
      </c>
      <c r="D52" s="33">
        <v>8</v>
      </c>
      <c r="E52" s="32"/>
      <c r="F52" s="3">
        <v>0</v>
      </c>
      <c r="G52" s="3">
        <v>230651</v>
      </c>
      <c r="H52" s="3">
        <v>0</v>
      </c>
      <c r="I52" s="3">
        <v>0</v>
      </c>
      <c r="J52" s="3">
        <v>1048914</v>
      </c>
      <c r="K52" s="3">
        <v>112254</v>
      </c>
      <c r="L52" s="3">
        <v>374874</v>
      </c>
      <c r="M52" s="3">
        <v>1534763.9187474903</v>
      </c>
      <c r="N52" s="3">
        <v>1089788</v>
      </c>
      <c r="O52" s="3">
        <v>4650711.0427624397</v>
      </c>
      <c r="P52" s="3">
        <v>0</v>
      </c>
      <c r="Q52" s="3">
        <v>0</v>
      </c>
      <c r="R52" s="3">
        <v>61730</v>
      </c>
      <c r="S52" s="3">
        <v>399816.31565</v>
      </c>
      <c r="T52" s="3">
        <v>5590</v>
      </c>
      <c r="U52" s="3">
        <v>10527.472822499851</v>
      </c>
      <c r="V52" s="3">
        <v>14985</v>
      </c>
      <c r="W52" s="3">
        <v>26624.954017499553</v>
      </c>
      <c r="X52" s="3">
        <v>0</v>
      </c>
      <c r="Y52" s="3">
        <v>0</v>
      </c>
      <c r="Z52" s="3">
        <v>6063</v>
      </c>
      <c r="AA52" s="3">
        <v>24060.149980000002</v>
      </c>
      <c r="AB52" s="3">
        <v>0</v>
      </c>
      <c r="AC52" s="3">
        <v>0</v>
      </c>
      <c r="AE52" s="13">
        <f t="shared" si="0"/>
        <v>6063</v>
      </c>
    </row>
    <row r="53" spans="1:31" x14ac:dyDescent="0.25">
      <c r="B53" s="92">
        <v>41</v>
      </c>
      <c r="C53" s="88" t="s">
        <v>24</v>
      </c>
      <c r="D53" s="33">
        <v>97</v>
      </c>
      <c r="E53" s="32">
        <v>71</v>
      </c>
      <c r="F53" s="3">
        <v>0</v>
      </c>
      <c r="G53" s="3">
        <v>0</v>
      </c>
      <c r="H53" s="3">
        <v>0</v>
      </c>
      <c r="I53" s="3">
        <v>0</v>
      </c>
      <c r="J53" s="3">
        <v>1325750</v>
      </c>
      <c r="K53" s="3">
        <v>1124313</v>
      </c>
      <c r="L53" s="3">
        <v>1676090</v>
      </c>
      <c r="M53" s="3">
        <v>5045067.2470000004</v>
      </c>
      <c r="N53" s="3">
        <v>1404270</v>
      </c>
      <c r="O53" s="3">
        <v>6328385.0140000004</v>
      </c>
      <c r="P53" s="3">
        <v>0</v>
      </c>
      <c r="Q53" s="3">
        <v>0</v>
      </c>
      <c r="R53" s="3">
        <v>3087</v>
      </c>
      <c r="S53" s="3">
        <v>21310.325000000001</v>
      </c>
      <c r="T53" s="3">
        <v>850733</v>
      </c>
      <c r="U53" s="3">
        <v>2056009.4480000001</v>
      </c>
      <c r="V53" s="3">
        <v>597666</v>
      </c>
      <c r="W53" s="3">
        <v>1084012.4350000001</v>
      </c>
      <c r="X53" s="3">
        <v>21</v>
      </c>
      <c r="Y53" s="3">
        <v>458.12299999999999</v>
      </c>
      <c r="Z53" s="3">
        <v>969371</v>
      </c>
      <c r="AA53" s="3">
        <v>4492253.5750000002</v>
      </c>
      <c r="AB53" s="3">
        <v>0</v>
      </c>
      <c r="AC53" s="3">
        <v>0</v>
      </c>
      <c r="AE53" s="13">
        <f t="shared" si="0"/>
        <v>969371</v>
      </c>
    </row>
    <row r="54" spans="1:31" ht="13" x14ac:dyDescent="0.25">
      <c r="B54" s="89" t="s">
        <v>63</v>
      </c>
      <c r="C54" s="88"/>
      <c r="D54" s="93"/>
      <c r="E54" s="93"/>
      <c r="F54" s="30"/>
      <c r="G54" s="30"/>
      <c r="H54" s="30"/>
      <c r="I54" s="30"/>
      <c r="J54" s="30"/>
      <c r="K54" s="30"/>
      <c r="L54" s="30"/>
      <c r="M54" s="3"/>
      <c r="N54" s="30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E54" s="13">
        <f t="shared" si="0"/>
        <v>0</v>
      </c>
    </row>
    <row r="55" spans="1:31" s="94" customFormat="1" x14ac:dyDescent="0.25">
      <c r="A55" s="97"/>
      <c r="B55" s="96">
        <v>42</v>
      </c>
      <c r="C55" s="99" t="s">
        <v>64</v>
      </c>
      <c r="D55" s="62">
        <v>0</v>
      </c>
      <c r="E55" s="62">
        <v>0</v>
      </c>
      <c r="F55" s="98">
        <v>0</v>
      </c>
      <c r="G55" s="98">
        <v>0</v>
      </c>
      <c r="H55" s="98">
        <v>0</v>
      </c>
      <c r="I55" s="98">
        <v>3521867</v>
      </c>
      <c r="J55" s="98">
        <v>0</v>
      </c>
      <c r="K55" s="98">
        <v>2069252</v>
      </c>
      <c r="L55" s="98">
        <v>0</v>
      </c>
      <c r="M55" s="98">
        <v>0</v>
      </c>
      <c r="N55" s="98">
        <v>0</v>
      </c>
      <c r="O55" s="98">
        <v>0</v>
      </c>
      <c r="P55" s="98">
        <v>0</v>
      </c>
      <c r="Q55" s="98">
        <v>0</v>
      </c>
      <c r="R55" s="98">
        <v>0</v>
      </c>
      <c r="S55" s="98">
        <v>0</v>
      </c>
      <c r="T55" s="98">
        <v>0</v>
      </c>
      <c r="U55" s="98">
        <v>0</v>
      </c>
      <c r="V55" s="98">
        <v>217719</v>
      </c>
      <c r="W55" s="98">
        <v>144190.89287000001</v>
      </c>
      <c r="X55" s="98">
        <v>0</v>
      </c>
      <c r="Y55" s="98">
        <v>0</v>
      </c>
      <c r="Z55" s="98">
        <v>0</v>
      </c>
      <c r="AA55" s="98">
        <v>0</v>
      </c>
      <c r="AB55" s="98">
        <v>0</v>
      </c>
      <c r="AC55" s="98">
        <v>0</v>
      </c>
      <c r="AE55" s="13">
        <f t="shared" si="0"/>
        <v>0</v>
      </c>
    </row>
    <row r="56" spans="1:31" s="94" customFormat="1" x14ac:dyDescent="0.25">
      <c r="A56" s="97"/>
      <c r="B56" s="96">
        <v>43</v>
      </c>
      <c r="C56" s="99" t="s">
        <v>65</v>
      </c>
      <c r="D56" s="62">
        <v>0</v>
      </c>
      <c r="E56" s="62">
        <v>0</v>
      </c>
      <c r="F56" s="98">
        <v>0</v>
      </c>
      <c r="G56" s="98">
        <v>320914</v>
      </c>
      <c r="H56" s="98">
        <v>0</v>
      </c>
      <c r="I56" s="98">
        <v>14964</v>
      </c>
      <c r="J56" s="98">
        <v>0</v>
      </c>
      <c r="K56" s="98">
        <v>4997770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222472</v>
      </c>
      <c r="U56" s="98">
        <v>436006.08662999998</v>
      </c>
      <c r="V56" s="98">
        <v>29897</v>
      </c>
      <c r="W56" s="98">
        <v>31842.64345</v>
      </c>
      <c r="X56" s="98">
        <v>0</v>
      </c>
      <c r="Y56" s="98">
        <v>0</v>
      </c>
      <c r="Z56" s="98">
        <v>1658471</v>
      </c>
      <c r="AA56" s="98">
        <v>5345178.7613999993</v>
      </c>
      <c r="AB56" s="98">
        <v>275</v>
      </c>
      <c r="AC56" s="98">
        <v>160.22</v>
      </c>
      <c r="AE56" s="13">
        <f t="shared" si="0"/>
        <v>1658746</v>
      </c>
    </row>
    <row r="57" spans="1:31" s="94" customFormat="1" x14ac:dyDescent="0.25">
      <c r="A57" s="97"/>
      <c r="B57" s="96">
        <v>44</v>
      </c>
      <c r="C57" s="99" t="s">
        <v>66</v>
      </c>
      <c r="D57" s="62">
        <v>0</v>
      </c>
      <c r="E57" s="62">
        <v>0</v>
      </c>
      <c r="F57" s="98">
        <v>0</v>
      </c>
      <c r="G57" s="98">
        <v>132120</v>
      </c>
      <c r="H57" s="98">
        <v>0</v>
      </c>
      <c r="I57" s="98">
        <v>120247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0.39491999999154359</v>
      </c>
      <c r="X57" s="98">
        <v>0</v>
      </c>
      <c r="Y57" s="98">
        <v>0</v>
      </c>
      <c r="Z57" s="98">
        <v>0</v>
      </c>
      <c r="AA57" s="98">
        <v>0</v>
      </c>
      <c r="AB57" s="98">
        <v>0</v>
      </c>
      <c r="AC57" s="98">
        <v>0</v>
      </c>
      <c r="AE57" s="13">
        <f t="shared" si="0"/>
        <v>0</v>
      </c>
    </row>
    <row r="58" spans="1:31" s="94" customFormat="1" x14ac:dyDescent="0.25">
      <c r="A58" s="97"/>
      <c r="B58" s="96">
        <v>45</v>
      </c>
      <c r="C58" s="99" t="s">
        <v>67</v>
      </c>
      <c r="D58" s="62">
        <v>0</v>
      </c>
      <c r="E58" s="62">
        <v>0</v>
      </c>
      <c r="F58" s="98">
        <v>0</v>
      </c>
      <c r="G58" s="98">
        <v>0</v>
      </c>
      <c r="H58" s="98">
        <v>0</v>
      </c>
      <c r="I58" s="98">
        <v>0</v>
      </c>
      <c r="J58" s="98">
        <v>0</v>
      </c>
      <c r="K58" s="98">
        <v>0</v>
      </c>
      <c r="L58" s="98">
        <v>0</v>
      </c>
      <c r="M58" s="98">
        <v>0</v>
      </c>
      <c r="N58" s="98">
        <v>0</v>
      </c>
      <c r="O58" s="98">
        <v>0</v>
      </c>
      <c r="P58" s="98">
        <v>0</v>
      </c>
      <c r="Q58" s="98">
        <v>0</v>
      </c>
      <c r="R58" s="98">
        <v>0</v>
      </c>
      <c r="S58" s="98">
        <v>0</v>
      </c>
      <c r="T58" s="98">
        <v>0</v>
      </c>
      <c r="U58" s="98">
        <v>0</v>
      </c>
      <c r="V58" s="98">
        <v>0</v>
      </c>
      <c r="W58" s="98">
        <v>0</v>
      </c>
      <c r="X58" s="98">
        <v>0</v>
      </c>
      <c r="Y58" s="98">
        <v>0</v>
      </c>
      <c r="Z58" s="98">
        <v>0</v>
      </c>
      <c r="AA58" s="98">
        <v>0</v>
      </c>
      <c r="AB58" s="98">
        <v>0</v>
      </c>
      <c r="AC58" s="98">
        <v>0</v>
      </c>
      <c r="AE58" s="13">
        <f t="shared" si="0"/>
        <v>0</v>
      </c>
    </row>
    <row r="59" spans="1:31" s="94" customFormat="1" x14ac:dyDescent="0.25">
      <c r="A59" s="97"/>
      <c r="B59" s="96">
        <v>46</v>
      </c>
      <c r="C59" s="99" t="s">
        <v>68</v>
      </c>
      <c r="D59" s="62">
        <v>0</v>
      </c>
      <c r="E59" s="62">
        <v>0</v>
      </c>
      <c r="F59" s="98">
        <v>0</v>
      </c>
      <c r="G59" s="98">
        <v>91000</v>
      </c>
      <c r="H59" s="98">
        <v>0</v>
      </c>
      <c r="I59" s="98">
        <v>0</v>
      </c>
      <c r="J59" s="98">
        <v>0</v>
      </c>
      <c r="K59" s="98">
        <v>375333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693</v>
      </c>
      <c r="U59" s="98">
        <v>656.52601000000004</v>
      </c>
      <c r="V59" s="98">
        <v>24948</v>
      </c>
      <c r="W59" s="98">
        <v>13173.327230000001</v>
      </c>
      <c r="X59" s="98">
        <v>0</v>
      </c>
      <c r="Y59" s="98">
        <v>0</v>
      </c>
      <c r="Z59" s="98">
        <v>3940</v>
      </c>
      <c r="AA59" s="98">
        <v>15602.915000000001</v>
      </c>
      <c r="AB59" s="98">
        <v>0</v>
      </c>
      <c r="AC59" s="98">
        <v>0</v>
      </c>
      <c r="AE59" s="13">
        <f t="shared" si="0"/>
        <v>3940</v>
      </c>
    </row>
    <row r="60" spans="1:31" s="94" customFormat="1" x14ac:dyDescent="0.25">
      <c r="A60" s="97"/>
      <c r="B60" s="96">
        <v>47</v>
      </c>
      <c r="C60" s="95" t="s">
        <v>69</v>
      </c>
      <c r="D60" s="33">
        <v>1</v>
      </c>
      <c r="E60" s="57">
        <v>65</v>
      </c>
      <c r="F60" s="56">
        <v>455330</v>
      </c>
      <c r="G60" s="56">
        <v>0</v>
      </c>
      <c r="H60" s="56">
        <v>0</v>
      </c>
      <c r="I60" s="56">
        <v>23289342</v>
      </c>
      <c r="J60" s="56">
        <v>0</v>
      </c>
      <c r="K60" s="56">
        <v>37239918</v>
      </c>
      <c r="L60" s="56">
        <v>0</v>
      </c>
      <c r="M60" s="56">
        <v>0</v>
      </c>
      <c r="N60" s="56">
        <v>0</v>
      </c>
      <c r="O60" s="56">
        <v>0</v>
      </c>
      <c r="P60" s="56">
        <v>0</v>
      </c>
      <c r="Q60" s="56">
        <v>0</v>
      </c>
      <c r="R60" s="56">
        <v>0</v>
      </c>
      <c r="S60" s="56">
        <v>0</v>
      </c>
      <c r="T60" s="56">
        <v>681101</v>
      </c>
      <c r="U60" s="56">
        <v>780089</v>
      </c>
      <c r="V60" s="56">
        <v>1745075</v>
      </c>
      <c r="W60" s="56">
        <v>1912820</v>
      </c>
      <c r="X60" s="56">
        <v>0</v>
      </c>
      <c r="Y60" s="56">
        <v>0</v>
      </c>
      <c r="Z60" s="56">
        <v>1971597</v>
      </c>
      <c r="AA60" s="56">
        <v>7281464</v>
      </c>
      <c r="AB60" s="56">
        <v>0</v>
      </c>
      <c r="AC60" s="56">
        <v>0</v>
      </c>
      <c r="AE60" s="13">
        <f t="shared" si="0"/>
        <v>1971597</v>
      </c>
    </row>
    <row r="61" spans="1:31" ht="13" x14ac:dyDescent="0.25">
      <c r="B61" s="89" t="s">
        <v>21</v>
      </c>
      <c r="C61" s="88"/>
      <c r="D61" s="93"/>
      <c r="E61" s="93"/>
      <c r="F61" s="30"/>
      <c r="G61" s="30"/>
      <c r="H61" s="30"/>
      <c r="I61" s="30"/>
      <c r="J61" s="30"/>
      <c r="K61" s="30"/>
      <c r="L61" s="30"/>
      <c r="M61" s="3"/>
      <c r="N61" s="30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E61" s="13">
        <f t="shared" si="0"/>
        <v>0</v>
      </c>
    </row>
    <row r="62" spans="1:31" x14ac:dyDescent="0.25">
      <c r="B62" s="92">
        <v>48</v>
      </c>
      <c r="C62" s="91" t="s">
        <v>22</v>
      </c>
      <c r="D62" s="33">
        <v>434</v>
      </c>
      <c r="E62" s="32">
        <v>3</v>
      </c>
      <c r="F62" s="3">
        <v>0</v>
      </c>
      <c r="G62" s="3">
        <v>337</v>
      </c>
      <c r="H62" s="3">
        <v>0</v>
      </c>
      <c r="I62" s="3">
        <v>661110</v>
      </c>
      <c r="J62" s="3">
        <v>241818</v>
      </c>
      <c r="K62" s="3">
        <v>2103740</v>
      </c>
      <c r="L62" s="3">
        <v>371073</v>
      </c>
      <c r="M62" s="3">
        <v>1902282.9862191998</v>
      </c>
      <c r="N62" s="3">
        <v>266830</v>
      </c>
      <c r="O62" s="3">
        <v>1849424.9085599799</v>
      </c>
      <c r="P62" s="3">
        <v>1602</v>
      </c>
      <c r="Q62" s="3">
        <v>831.29</v>
      </c>
      <c r="R62" s="3">
        <v>5063</v>
      </c>
      <c r="S62" s="3">
        <v>31738.799999999999</v>
      </c>
      <c r="T62" s="3">
        <v>254369</v>
      </c>
      <c r="U62" s="3">
        <v>602459.38359999703</v>
      </c>
      <c r="V62" s="3">
        <v>212391</v>
      </c>
      <c r="W62" s="3">
        <v>500092.07005998353</v>
      </c>
      <c r="X62" s="3">
        <v>212</v>
      </c>
      <c r="Y62" s="3">
        <v>3887.3429999999998</v>
      </c>
      <c r="Z62" s="3">
        <v>892798</v>
      </c>
      <c r="AA62" s="3">
        <v>5686695.9000000004</v>
      </c>
      <c r="AB62" s="3">
        <v>250</v>
      </c>
      <c r="AC62" s="3">
        <v>247.3</v>
      </c>
      <c r="AE62" s="13">
        <f t="shared" si="0"/>
        <v>893048</v>
      </c>
    </row>
    <row r="63" spans="1:31" x14ac:dyDescent="0.25">
      <c r="B63" s="92">
        <v>49</v>
      </c>
      <c r="C63" s="91" t="s">
        <v>70</v>
      </c>
      <c r="D63" s="33">
        <v>165</v>
      </c>
      <c r="E63" s="32">
        <v>2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190939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48425</v>
      </c>
      <c r="U63" s="3">
        <v>117547.804</v>
      </c>
      <c r="V63" s="3">
        <v>17386</v>
      </c>
      <c r="W63" s="3">
        <v>34976.7791</v>
      </c>
      <c r="X63" s="3">
        <v>0</v>
      </c>
      <c r="Y63" s="3">
        <v>0</v>
      </c>
      <c r="Z63" s="3">
        <v>125668</v>
      </c>
      <c r="AA63" s="3">
        <v>645530.93299999996</v>
      </c>
      <c r="AB63" s="3">
        <v>0</v>
      </c>
      <c r="AC63" s="3">
        <v>0</v>
      </c>
      <c r="AE63" s="13">
        <f t="shared" si="0"/>
        <v>125668</v>
      </c>
    </row>
    <row r="64" spans="1:31" x14ac:dyDescent="0.25">
      <c r="B64" s="92">
        <v>50</v>
      </c>
      <c r="C64" s="91" t="s">
        <v>47</v>
      </c>
      <c r="D64" s="33">
        <v>339</v>
      </c>
      <c r="E64" s="32">
        <v>3</v>
      </c>
      <c r="F64" s="3">
        <v>16273</v>
      </c>
      <c r="G64" s="3">
        <v>299</v>
      </c>
      <c r="H64" s="3">
        <v>24776</v>
      </c>
      <c r="I64" s="3">
        <v>0</v>
      </c>
      <c r="J64" s="3">
        <v>0</v>
      </c>
      <c r="K64" s="3">
        <v>3603362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282873</v>
      </c>
      <c r="U64" s="3">
        <v>473927.52799999999</v>
      </c>
      <c r="V64" s="3">
        <v>162521</v>
      </c>
      <c r="W64" s="3">
        <v>400023.95299999998</v>
      </c>
      <c r="X64" s="3">
        <v>0</v>
      </c>
      <c r="Y64" s="3">
        <v>0</v>
      </c>
      <c r="Z64" s="3">
        <v>1018000</v>
      </c>
      <c r="AA64" s="3">
        <v>3593084.0129999998</v>
      </c>
      <c r="AB64" s="3">
        <v>0</v>
      </c>
      <c r="AC64" s="3">
        <v>0</v>
      </c>
      <c r="AE64" s="13">
        <f t="shared" si="0"/>
        <v>1018000</v>
      </c>
    </row>
    <row r="65" spans="1:31" x14ac:dyDescent="0.25">
      <c r="B65" s="92">
        <v>51</v>
      </c>
      <c r="C65" s="91" t="s">
        <v>44</v>
      </c>
      <c r="D65" s="33">
        <v>411</v>
      </c>
      <c r="E65" s="57">
        <v>2</v>
      </c>
      <c r="F65" s="56">
        <v>0</v>
      </c>
      <c r="G65" s="56">
        <v>1084</v>
      </c>
      <c r="H65" s="56">
        <v>0</v>
      </c>
      <c r="I65" s="56">
        <v>0</v>
      </c>
      <c r="J65" s="56">
        <v>0</v>
      </c>
      <c r="K65" s="56">
        <v>4544773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289716</v>
      </c>
      <c r="U65" s="56">
        <v>346124.29418999999</v>
      </c>
      <c r="V65" s="56">
        <v>0</v>
      </c>
      <c r="W65" s="56">
        <v>0</v>
      </c>
      <c r="X65" s="56">
        <v>0</v>
      </c>
      <c r="Y65" s="56">
        <v>0</v>
      </c>
      <c r="Z65" s="56">
        <v>880963</v>
      </c>
      <c r="AA65" s="56">
        <v>3954863.3229999999</v>
      </c>
      <c r="AB65" s="56">
        <v>73</v>
      </c>
      <c r="AC65" s="56">
        <v>42.7</v>
      </c>
      <c r="AE65" s="13">
        <f t="shared" si="0"/>
        <v>881036</v>
      </c>
    </row>
    <row r="66" spans="1:31" x14ac:dyDescent="0.25">
      <c r="B66" s="92">
        <v>52</v>
      </c>
      <c r="C66" s="91" t="s">
        <v>48</v>
      </c>
      <c r="D66" s="33">
        <v>126</v>
      </c>
      <c r="E66" s="32"/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3563554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52583</v>
      </c>
      <c r="U66" s="3">
        <v>55097.22565</v>
      </c>
      <c r="V66" s="3">
        <v>7974</v>
      </c>
      <c r="W66" s="3">
        <v>10664.431480000001</v>
      </c>
      <c r="X66" s="3">
        <v>0</v>
      </c>
      <c r="Y66" s="3">
        <v>0</v>
      </c>
      <c r="Z66" s="3">
        <v>625285</v>
      </c>
      <c r="AA66" s="3">
        <v>2872914.4797199997</v>
      </c>
      <c r="AB66" s="3">
        <v>0</v>
      </c>
      <c r="AC66" s="3">
        <v>0</v>
      </c>
      <c r="AE66" s="13">
        <f t="shared" si="0"/>
        <v>625285</v>
      </c>
    </row>
    <row r="67" spans="1:31" x14ac:dyDescent="0.25">
      <c r="B67" s="92">
        <v>53</v>
      </c>
      <c r="C67" s="91" t="s">
        <v>71</v>
      </c>
      <c r="D67" s="33">
        <v>65</v>
      </c>
      <c r="E67" s="32">
        <v>2</v>
      </c>
      <c r="F67" s="3">
        <v>0</v>
      </c>
      <c r="G67" s="3">
        <v>164</v>
      </c>
      <c r="H67" s="3">
        <v>0</v>
      </c>
      <c r="I67" s="3">
        <v>493924</v>
      </c>
      <c r="J67" s="3">
        <v>0</v>
      </c>
      <c r="K67" s="3">
        <v>2438818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62189</v>
      </c>
      <c r="U67" s="3">
        <v>89059.138999999996</v>
      </c>
      <c r="V67" s="3">
        <v>15104</v>
      </c>
      <c r="W67" s="3">
        <v>29583.4</v>
      </c>
      <c r="X67" s="3">
        <v>0</v>
      </c>
      <c r="Y67" s="3">
        <v>0</v>
      </c>
      <c r="Z67" s="3">
        <v>298705</v>
      </c>
      <c r="AA67" s="3">
        <v>1471947.8</v>
      </c>
      <c r="AB67" s="3">
        <v>0</v>
      </c>
      <c r="AC67" s="3">
        <v>0</v>
      </c>
      <c r="AE67" s="13">
        <f t="shared" si="0"/>
        <v>298705</v>
      </c>
    </row>
    <row r="68" spans="1:31" x14ac:dyDescent="0.25">
      <c r="B68" s="92">
        <v>54</v>
      </c>
      <c r="C68" s="91" t="s">
        <v>72</v>
      </c>
      <c r="D68" s="33">
        <v>8</v>
      </c>
      <c r="E68" s="32">
        <v>1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317945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18312</v>
      </c>
      <c r="U68" s="3">
        <v>21519.177800000001</v>
      </c>
      <c r="V68" s="3">
        <v>0</v>
      </c>
      <c r="W68" s="3">
        <v>0</v>
      </c>
      <c r="X68" s="3">
        <v>0</v>
      </c>
      <c r="Y68" s="3">
        <v>0</v>
      </c>
      <c r="Z68" s="3">
        <v>48927</v>
      </c>
      <c r="AA68" s="3">
        <v>173924.36600000001</v>
      </c>
      <c r="AB68" s="3">
        <v>0</v>
      </c>
      <c r="AC68" s="3">
        <v>0</v>
      </c>
      <c r="AE68" s="13">
        <f t="shared" si="0"/>
        <v>48927</v>
      </c>
    </row>
    <row r="69" spans="1:31" x14ac:dyDescent="0.25">
      <c r="B69" s="92">
        <v>55</v>
      </c>
      <c r="C69" s="91" t="s">
        <v>46</v>
      </c>
      <c r="D69" s="33">
        <v>0</v>
      </c>
      <c r="E69" s="32">
        <v>0</v>
      </c>
      <c r="F69" s="3">
        <v>0</v>
      </c>
      <c r="G69" s="3">
        <v>67</v>
      </c>
      <c r="H69" s="3">
        <v>0</v>
      </c>
      <c r="I69" s="3">
        <v>0</v>
      </c>
      <c r="J69" s="3">
        <v>0</v>
      </c>
      <c r="K69" s="3">
        <v>472353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26999</v>
      </c>
      <c r="U69" s="3">
        <v>31868.14662</v>
      </c>
      <c r="V69" s="3">
        <v>4081</v>
      </c>
      <c r="W69" s="3">
        <v>7878.2681199999997</v>
      </c>
      <c r="X69" s="3">
        <v>0</v>
      </c>
      <c r="Y69" s="3">
        <v>0</v>
      </c>
      <c r="Z69" s="3">
        <v>101030</v>
      </c>
      <c r="AA69" s="3">
        <v>434240.37599999999</v>
      </c>
      <c r="AB69" s="3">
        <v>0</v>
      </c>
      <c r="AC69" s="3">
        <v>0</v>
      </c>
      <c r="AE69" s="13">
        <f t="shared" si="0"/>
        <v>101030</v>
      </c>
    </row>
    <row r="70" spans="1:31" x14ac:dyDescent="0.25">
      <c r="B70" s="92">
        <v>56</v>
      </c>
      <c r="C70" s="91" t="s">
        <v>74</v>
      </c>
      <c r="D70" s="33">
        <v>489</v>
      </c>
      <c r="E70" s="32">
        <v>3</v>
      </c>
      <c r="F70" s="3">
        <v>0</v>
      </c>
      <c r="G70" s="3">
        <v>0</v>
      </c>
      <c r="H70" s="3">
        <v>0</v>
      </c>
      <c r="I70" s="3">
        <v>92922</v>
      </c>
      <c r="J70" s="3">
        <v>0</v>
      </c>
      <c r="K70" s="3">
        <v>7418764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356884</v>
      </c>
      <c r="U70" s="3">
        <v>494108.95718000003</v>
      </c>
      <c r="V70" s="3">
        <v>154428</v>
      </c>
      <c r="W70" s="3">
        <v>275034.40469</v>
      </c>
      <c r="X70" s="3">
        <v>0</v>
      </c>
      <c r="Y70" s="3">
        <v>0</v>
      </c>
      <c r="Z70" s="3">
        <v>3264923</v>
      </c>
      <c r="AA70" s="3">
        <v>14409164.7971</v>
      </c>
      <c r="AB70" s="3">
        <v>171</v>
      </c>
      <c r="AC70" s="3">
        <v>167.797</v>
      </c>
      <c r="AE70" s="13">
        <f t="shared" si="0"/>
        <v>3265094</v>
      </c>
    </row>
    <row r="71" spans="1:31" x14ac:dyDescent="0.25">
      <c r="B71" s="92">
        <v>57</v>
      </c>
      <c r="C71" s="91" t="s">
        <v>75</v>
      </c>
      <c r="D71" s="33">
        <v>0</v>
      </c>
      <c r="E71" s="32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483</v>
      </c>
      <c r="AA71" s="3">
        <v>1759.4</v>
      </c>
      <c r="AB71" s="3">
        <v>0</v>
      </c>
      <c r="AC71" s="3">
        <v>0</v>
      </c>
      <c r="AE71" s="13">
        <f t="shared" si="0"/>
        <v>483</v>
      </c>
    </row>
    <row r="72" spans="1:31" ht="13" x14ac:dyDescent="0.3">
      <c r="B72" s="92">
        <v>58</v>
      </c>
      <c r="C72" s="91" t="s">
        <v>36</v>
      </c>
      <c r="D72" s="33">
        <v>231</v>
      </c>
      <c r="E72" s="32">
        <v>6</v>
      </c>
      <c r="F72" s="3">
        <v>0</v>
      </c>
      <c r="G72" s="3">
        <v>450</v>
      </c>
      <c r="H72" s="3">
        <v>0</v>
      </c>
      <c r="I72" s="3">
        <v>7572</v>
      </c>
      <c r="J72" s="3">
        <v>0</v>
      </c>
      <c r="K72" s="3">
        <v>1392937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40122</v>
      </c>
      <c r="U72" s="3">
        <v>61158.787469999952</v>
      </c>
      <c r="V72" s="3">
        <v>12566</v>
      </c>
      <c r="W72" s="3">
        <v>20338.312759999892</v>
      </c>
      <c r="X72" s="3">
        <v>0</v>
      </c>
      <c r="Y72" s="3">
        <v>0</v>
      </c>
      <c r="Z72" s="3">
        <v>600256</v>
      </c>
      <c r="AA72" s="3">
        <v>1758299.4350000001</v>
      </c>
      <c r="AB72" s="3">
        <v>0</v>
      </c>
      <c r="AC72" s="3">
        <v>0</v>
      </c>
      <c r="AE72" s="23">
        <f t="shared" si="0"/>
        <v>600256</v>
      </c>
    </row>
    <row r="73" spans="1:31" s="23" customFormat="1" ht="13" x14ac:dyDescent="0.3">
      <c r="A73" s="90"/>
      <c r="B73" s="89" t="s">
        <v>76</v>
      </c>
      <c r="C73" s="89" t="s">
        <v>76</v>
      </c>
      <c r="D73" s="87">
        <f t="shared" ref="D73:AC73" si="1">SUM(D11:D72)</f>
        <v>120241</v>
      </c>
      <c r="E73" s="87">
        <f t="shared" si="1"/>
        <v>97447</v>
      </c>
      <c r="F73" s="87">
        <f t="shared" si="1"/>
        <v>6590890</v>
      </c>
      <c r="G73" s="87">
        <f t="shared" si="1"/>
        <v>1071631</v>
      </c>
      <c r="H73" s="87">
        <f t="shared" si="1"/>
        <v>4280392</v>
      </c>
      <c r="I73" s="87">
        <f t="shared" si="1"/>
        <v>195291415</v>
      </c>
      <c r="J73" s="87">
        <f t="shared" si="1"/>
        <v>78722617</v>
      </c>
      <c r="K73" s="87">
        <f t="shared" si="1"/>
        <v>915451104</v>
      </c>
      <c r="L73" s="87">
        <f t="shared" si="1"/>
        <v>121050714</v>
      </c>
      <c r="M73" s="87">
        <f t="shared" si="1"/>
        <v>404655133.34215665</v>
      </c>
      <c r="N73" s="87">
        <f t="shared" si="1"/>
        <v>106893403</v>
      </c>
      <c r="O73" s="87">
        <f t="shared" si="1"/>
        <v>682860226.74130261</v>
      </c>
      <c r="P73" s="87">
        <f t="shared" si="1"/>
        <v>1611</v>
      </c>
      <c r="Q73" s="87">
        <f t="shared" si="1"/>
        <v>976.41651000000002</v>
      </c>
      <c r="R73" s="87">
        <f t="shared" si="1"/>
        <v>678762</v>
      </c>
      <c r="S73" s="87">
        <f t="shared" si="1"/>
        <v>3356634.3190199994</v>
      </c>
      <c r="T73" s="87">
        <f t="shared" si="1"/>
        <v>201227015</v>
      </c>
      <c r="U73" s="87">
        <f t="shared" si="1"/>
        <v>398705704.50235242</v>
      </c>
      <c r="V73" s="87">
        <f t="shared" si="1"/>
        <v>107067495</v>
      </c>
      <c r="W73" s="87">
        <f t="shared" si="1"/>
        <v>204557516.72412732</v>
      </c>
      <c r="X73" s="87">
        <f t="shared" si="1"/>
        <v>704143</v>
      </c>
      <c r="Y73" s="87">
        <f t="shared" si="1"/>
        <v>5584705.8274200009</v>
      </c>
      <c r="Z73" s="87">
        <f t="shared" si="1"/>
        <v>569079212</v>
      </c>
      <c r="AA73" s="87">
        <f t="shared" si="1"/>
        <v>2699354714.8743906</v>
      </c>
      <c r="AB73" s="87">
        <f t="shared" si="1"/>
        <v>227220</v>
      </c>
      <c r="AC73" s="87">
        <f t="shared" si="1"/>
        <v>223550.60510999997</v>
      </c>
    </row>
    <row r="74" spans="1:31" ht="13" x14ac:dyDescent="0.25">
      <c r="A74" s="86"/>
      <c r="B74" s="437"/>
      <c r="C74" s="438"/>
      <c r="D74" s="438"/>
      <c r="E74" s="438"/>
      <c r="F74" s="438"/>
      <c r="G74" s="438"/>
      <c r="H74" s="438"/>
      <c r="I74" s="438"/>
      <c r="J74" s="438"/>
      <c r="K74" s="438"/>
      <c r="L74" s="438"/>
      <c r="M74" s="438"/>
      <c r="N74" s="438"/>
      <c r="O74" s="438"/>
      <c r="P74" s="438"/>
      <c r="Q74" s="438"/>
      <c r="R74" s="438"/>
      <c r="S74" s="438"/>
      <c r="T74" s="438"/>
      <c r="U74" s="438"/>
      <c r="V74" s="438"/>
      <c r="W74" s="438"/>
      <c r="X74" s="438"/>
      <c r="Y74" s="438"/>
      <c r="Z74" s="438"/>
      <c r="AA74" s="438"/>
      <c r="AB74" s="438"/>
      <c r="AC74" s="439"/>
    </row>
    <row r="75" spans="1:31" ht="13" x14ac:dyDescent="0.25">
      <c r="A75" s="85"/>
      <c r="B75" s="436" t="s">
        <v>265</v>
      </c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  <c r="AA75" s="436"/>
      <c r="AB75" s="436"/>
      <c r="AC75" s="436"/>
    </row>
    <row r="76" spans="1:31" x14ac:dyDescent="0.25">
      <c r="A76" s="83"/>
      <c r="B76" s="436" t="s">
        <v>266</v>
      </c>
      <c r="C76" s="436"/>
      <c r="D76" s="436"/>
      <c r="E76" s="436"/>
      <c r="F76" s="436"/>
      <c r="G76" s="436"/>
      <c r="H76" s="436"/>
      <c r="I76" s="436"/>
      <c r="J76" s="436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  <c r="AA76" s="436"/>
      <c r="AB76" s="436"/>
      <c r="AC76" s="436"/>
    </row>
    <row r="77" spans="1:31" x14ac:dyDescent="0.25">
      <c r="A77" s="83"/>
      <c r="B77" s="436" t="s">
        <v>267</v>
      </c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  <c r="AB77" s="436"/>
      <c r="AC77" s="436"/>
    </row>
    <row r="78" spans="1:31" x14ac:dyDescent="0.25">
      <c r="A78" s="83"/>
      <c r="B78" s="436" t="s">
        <v>268</v>
      </c>
      <c r="C78" s="436"/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  <c r="AB78" s="436"/>
      <c r="AC78" s="436"/>
    </row>
    <row r="79" spans="1:31" x14ac:dyDescent="0.25">
      <c r="A79" s="83"/>
      <c r="B79" s="436" t="s">
        <v>269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x14ac:dyDescent="0.25">
      <c r="A80" s="83"/>
      <c r="B80" s="436" t="s">
        <v>270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1" x14ac:dyDescent="0.25">
      <c r="A81" s="83"/>
      <c r="B81" s="436" t="s">
        <v>271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1" x14ac:dyDescent="0.25">
      <c r="A82" s="83"/>
      <c r="B82" s="436" t="s">
        <v>272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1" x14ac:dyDescent="0.25">
      <c r="A83" s="83"/>
      <c r="B83" s="436" t="s">
        <v>273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1" x14ac:dyDescent="0.25">
      <c r="A84" s="83"/>
      <c r="B84" s="436" t="s">
        <v>274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  <c r="AD84" s="19"/>
    </row>
    <row r="85" spans="1:31" x14ac:dyDescent="0.25">
      <c r="A85" s="83"/>
      <c r="B85" s="436" t="s">
        <v>275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1" x14ac:dyDescent="0.25">
      <c r="A86" s="83"/>
      <c r="B86" s="436" t="s">
        <v>276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  <c r="AD86" s="19"/>
    </row>
    <row r="87" spans="1:31" x14ac:dyDescent="0.25">
      <c r="A87" s="83"/>
      <c r="B87" s="436" t="s">
        <v>277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1" x14ac:dyDescent="0.25">
      <c r="A88" s="83"/>
      <c r="B88" s="436" t="s">
        <v>278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1" x14ac:dyDescent="0.25">
      <c r="A89" s="83"/>
      <c r="B89" s="436" t="s">
        <v>279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1" x14ac:dyDescent="0.25">
      <c r="A90" s="83"/>
      <c r="B90" s="436" t="s">
        <v>280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1" x14ac:dyDescent="0.25">
      <c r="A91" s="83"/>
      <c r="B91" s="436" t="s">
        <v>281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1" x14ac:dyDescent="0.25">
      <c r="A92" s="83"/>
      <c r="B92" s="436" t="s">
        <v>282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1" x14ac:dyDescent="0.25">
      <c r="A93" s="83"/>
      <c r="B93" s="436" t="s">
        <v>283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1" x14ac:dyDescent="0.25">
      <c r="A94" s="83"/>
      <c r="B94" s="436" t="s">
        <v>284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1" x14ac:dyDescent="0.25">
      <c r="A95" s="84"/>
      <c r="B95" s="436" t="s">
        <v>285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  <c r="AD95" s="17"/>
      <c r="AE95" s="17"/>
    </row>
    <row r="96" spans="1:31" x14ac:dyDescent="0.25">
      <c r="A96" s="83"/>
      <c r="B96" s="436" t="s">
        <v>286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29" x14ac:dyDescent="0.25">
      <c r="A97" s="83"/>
      <c r="B97" s="436" t="s">
        <v>287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29" x14ac:dyDescent="0.25">
      <c r="A98" s="83"/>
      <c r="B98" s="436" t="s">
        <v>288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29" x14ac:dyDescent="0.25">
      <c r="A99" s="83"/>
      <c r="B99" s="436" t="s">
        <v>289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29" x14ac:dyDescent="0.25">
      <c r="A100" s="83"/>
      <c r="B100" s="436" t="s">
        <v>290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29" x14ac:dyDescent="0.25">
      <c r="A101" s="83"/>
      <c r="B101" s="436" t="s">
        <v>291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</sheetData>
  <mergeCells count="56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G5:G7"/>
    <mergeCell ref="H5:H7"/>
    <mergeCell ref="I5:I7"/>
    <mergeCell ref="J5:J7"/>
    <mergeCell ref="T6:U6"/>
    <mergeCell ref="L5:Q5"/>
    <mergeCell ref="K5:K7"/>
    <mergeCell ref="R5:S5"/>
    <mergeCell ref="T5:Y5"/>
    <mergeCell ref="Z5:AC5"/>
    <mergeCell ref="L6:M6"/>
    <mergeCell ref="N6:O6"/>
    <mergeCell ref="P6:Q6"/>
    <mergeCell ref="R6:S6"/>
    <mergeCell ref="Z6:AA6"/>
    <mergeCell ref="AB6:AC6"/>
    <mergeCell ref="V6:W6"/>
    <mergeCell ref="X6:Y6"/>
    <mergeCell ref="B74:AC74"/>
    <mergeCell ref="B101:AC101"/>
    <mergeCell ref="B90:AC90"/>
    <mergeCell ref="B91:AC91"/>
    <mergeCell ref="B92:AC92"/>
    <mergeCell ref="B93:AC93"/>
    <mergeCell ref="B94:AC94"/>
    <mergeCell ref="B95:AC95"/>
    <mergeCell ref="B96:AC96"/>
    <mergeCell ref="B97:AC97"/>
    <mergeCell ref="B83:AC83"/>
    <mergeCell ref="B84:AC84"/>
    <mergeCell ref="B85:AC85"/>
    <mergeCell ref="B86:AC86"/>
    <mergeCell ref="B87:AC87"/>
    <mergeCell ref="B78:AC78"/>
    <mergeCell ref="B98:AC98"/>
    <mergeCell ref="B99:AC99"/>
    <mergeCell ref="B100:AC100"/>
    <mergeCell ref="B75:AC75"/>
    <mergeCell ref="B76:AC76"/>
    <mergeCell ref="B89:AC89"/>
    <mergeCell ref="B79:AC79"/>
    <mergeCell ref="B80:AC80"/>
    <mergeCell ref="B81:AC81"/>
    <mergeCell ref="B82:AC82"/>
    <mergeCell ref="B88:AC88"/>
    <mergeCell ref="B77:AC77"/>
  </mergeCells>
  <pageMargins left="3.937007874015748E-2" right="0.03" top="0.17" bottom="0.23" header="7.874015748031496E-2" footer="0.1"/>
  <pageSetup scale="4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C1EF-EC52-4756-BB23-F019618A667A}">
  <dimension ref="A1:AF100"/>
  <sheetViews>
    <sheetView zoomScale="85" zoomScaleNormal="85" workbookViewId="0">
      <pane xSplit="3" ySplit="7" topLeftCell="D8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9.1796875" defaultRowHeight="12.5" x14ac:dyDescent="0.25"/>
  <cols>
    <col min="1" max="1" width="5.1796875" style="40" bestFit="1" customWidth="1"/>
    <col min="2" max="2" width="5" style="38" customWidth="1"/>
    <col min="3" max="3" width="39.453125" style="38" customWidth="1"/>
    <col min="4" max="4" width="7.1796875" style="39" customWidth="1"/>
    <col min="5" max="5" width="6" style="39" bestFit="1" customWidth="1"/>
    <col min="6" max="6" width="8" style="38" bestFit="1" customWidth="1"/>
    <col min="7" max="8" width="8.453125" style="38" customWidth="1"/>
    <col min="9" max="9" width="10.1796875" style="38" customWidth="1"/>
    <col min="10" max="10" width="9.81640625" style="38" customWidth="1"/>
    <col min="11" max="11" width="10.453125" style="38" customWidth="1"/>
    <col min="12" max="15" width="10" style="38" bestFit="1" customWidth="1"/>
    <col min="16" max="16" width="8" style="38" bestFit="1" customWidth="1"/>
    <col min="17" max="17" width="9.1796875" style="38" bestFit="1" customWidth="1"/>
    <col min="18" max="18" width="8" style="38" bestFit="1" customWidth="1"/>
    <col min="19" max="19" width="9.1796875" style="38" bestFit="1" customWidth="1"/>
    <col min="20" max="21" width="10" style="38" bestFit="1" customWidth="1"/>
    <col min="22" max="22" width="10" style="38" customWidth="1"/>
    <col min="23" max="23" width="10" style="38" bestFit="1" customWidth="1"/>
    <col min="24" max="24" width="9.1796875" style="38" customWidth="1"/>
    <col min="25" max="25" width="9.1796875" style="38" bestFit="1" customWidth="1"/>
    <col min="26" max="26" width="10" style="38" bestFit="1" customWidth="1"/>
    <col min="27" max="27" width="11" style="38" customWidth="1"/>
    <col min="28" max="28" width="9.453125" style="38" customWidth="1"/>
    <col min="29" max="29" width="10.81640625" style="38" customWidth="1"/>
    <col min="30" max="30" width="12.1796875" style="38" customWidth="1"/>
    <col min="31" max="31" width="12" style="38" customWidth="1"/>
    <col min="32" max="16384" width="9.1796875" style="38"/>
  </cols>
  <sheetData>
    <row r="1" spans="1:32" ht="13" x14ac:dyDescent="0.25">
      <c r="B1" s="407" t="s">
        <v>294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</row>
    <row r="2" spans="1:32" ht="13" x14ac:dyDescent="0.25">
      <c r="B2" s="442" t="s">
        <v>220</v>
      </c>
      <c r="C2" s="407" t="s">
        <v>145</v>
      </c>
      <c r="D2" s="443" t="s">
        <v>221</v>
      </c>
      <c r="E2" s="443"/>
      <c r="F2" s="443"/>
      <c r="G2" s="443"/>
      <c r="H2" s="443"/>
      <c r="I2" s="443"/>
      <c r="J2" s="443"/>
      <c r="K2" s="443"/>
      <c r="L2" s="407" t="s">
        <v>222</v>
      </c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42"/>
      <c r="C3" s="407"/>
      <c r="D3" s="442" t="s">
        <v>223</v>
      </c>
      <c r="E3" s="442"/>
      <c r="F3" s="442"/>
      <c r="G3" s="442"/>
      <c r="H3" s="442"/>
      <c r="I3" s="442"/>
      <c r="J3" s="442"/>
      <c r="K3" s="442"/>
      <c r="L3" s="407" t="s">
        <v>224</v>
      </c>
      <c r="M3" s="407"/>
      <c r="N3" s="407"/>
      <c r="O3" s="407"/>
      <c r="P3" s="407"/>
      <c r="Q3" s="407"/>
      <c r="R3" s="407"/>
      <c r="S3" s="407"/>
      <c r="T3" s="407" t="s">
        <v>225</v>
      </c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42"/>
      <c r="C4" s="407"/>
      <c r="D4" s="442" t="s">
        <v>157</v>
      </c>
      <c r="E4" s="442"/>
      <c r="F4" s="442" t="s">
        <v>175</v>
      </c>
      <c r="G4" s="442" t="s">
        <v>176</v>
      </c>
      <c r="H4" s="442" t="s">
        <v>226</v>
      </c>
      <c r="I4" s="442" t="s">
        <v>227</v>
      </c>
      <c r="J4" s="442" t="s">
        <v>147</v>
      </c>
      <c r="K4" s="442" t="s">
        <v>148</v>
      </c>
      <c r="L4" s="407" t="s">
        <v>228</v>
      </c>
      <c r="M4" s="407"/>
      <c r="N4" s="407"/>
      <c r="O4" s="407"/>
      <c r="P4" s="407"/>
      <c r="Q4" s="407"/>
      <c r="R4" s="407" t="s">
        <v>229</v>
      </c>
      <c r="S4" s="407"/>
      <c r="T4" s="407" t="s">
        <v>228</v>
      </c>
      <c r="U4" s="407"/>
      <c r="V4" s="407"/>
      <c r="W4" s="407"/>
      <c r="X4" s="407"/>
      <c r="Y4" s="407"/>
      <c r="Z4" s="407" t="s">
        <v>229</v>
      </c>
      <c r="AA4" s="407"/>
      <c r="AB4" s="407"/>
      <c r="AC4" s="407"/>
    </row>
    <row r="5" spans="1:32" ht="13" x14ac:dyDescent="0.25">
      <c r="B5" s="442"/>
      <c r="C5" s="407"/>
      <c r="D5" s="442"/>
      <c r="E5" s="442"/>
      <c r="F5" s="442"/>
      <c r="G5" s="442"/>
      <c r="H5" s="442"/>
      <c r="I5" s="442"/>
      <c r="J5" s="442"/>
      <c r="K5" s="442"/>
      <c r="L5" s="442" t="s">
        <v>230</v>
      </c>
      <c r="M5" s="442"/>
      <c r="N5" s="442" t="s">
        <v>231</v>
      </c>
      <c r="O5" s="442"/>
      <c r="P5" s="407" t="s">
        <v>141</v>
      </c>
      <c r="Q5" s="407"/>
      <c r="R5" s="407" t="s">
        <v>232</v>
      </c>
      <c r="S5" s="407"/>
      <c r="T5" s="442" t="s">
        <v>230</v>
      </c>
      <c r="U5" s="442"/>
      <c r="V5" s="442" t="s">
        <v>231</v>
      </c>
      <c r="W5" s="442"/>
      <c r="X5" s="407" t="s">
        <v>141</v>
      </c>
      <c r="Y5" s="407"/>
      <c r="Z5" s="442" t="s">
        <v>157</v>
      </c>
      <c r="AA5" s="442"/>
      <c r="AB5" s="442" t="s">
        <v>175</v>
      </c>
      <c r="AC5" s="442"/>
    </row>
    <row r="6" spans="1:32" s="73" customFormat="1" ht="39" x14ac:dyDescent="0.35">
      <c r="A6" s="75"/>
      <c r="B6" s="442"/>
      <c r="C6" s="407"/>
      <c r="D6" s="114" t="s">
        <v>149</v>
      </c>
      <c r="E6" s="116" t="s">
        <v>150</v>
      </c>
      <c r="F6" s="442"/>
      <c r="G6" s="442"/>
      <c r="H6" s="442"/>
      <c r="I6" s="442"/>
      <c r="J6" s="442"/>
      <c r="K6" s="442"/>
      <c r="L6" s="102" t="s">
        <v>233</v>
      </c>
      <c r="M6" s="102" t="s">
        <v>234</v>
      </c>
      <c r="N6" s="102" t="s">
        <v>233</v>
      </c>
      <c r="O6" s="102" t="s">
        <v>234</v>
      </c>
      <c r="P6" s="102" t="s">
        <v>233</v>
      </c>
      <c r="Q6" s="102" t="s">
        <v>234</v>
      </c>
      <c r="R6" s="102" t="s">
        <v>233</v>
      </c>
      <c r="S6" s="102" t="s">
        <v>234</v>
      </c>
      <c r="T6" s="102" t="s">
        <v>233</v>
      </c>
      <c r="U6" s="102" t="s">
        <v>234</v>
      </c>
      <c r="V6" s="102" t="s">
        <v>233</v>
      </c>
      <c r="W6" s="102" t="s">
        <v>234</v>
      </c>
      <c r="X6" s="102" t="s">
        <v>233</v>
      </c>
      <c r="Y6" s="102" t="s">
        <v>234</v>
      </c>
      <c r="Z6" s="102" t="s">
        <v>233</v>
      </c>
      <c r="AA6" s="102" t="s">
        <v>234</v>
      </c>
      <c r="AB6" s="102" t="s">
        <v>233</v>
      </c>
      <c r="AC6" s="102" t="s">
        <v>234</v>
      </c>
    </row>
    <row r="7" spans="1:32" ht="13" x14ac:dyDescent="0.25">
      <c r="B7" s="115"/>
      <c r="C7" s="115"/>
      <c r="D7" s="114">
        <v>1</v>
      </c>
      <c r="E7" s="114">
        <v>2</v>
      </c>
      <c r="F7" s="114">
        <v>3</v>
      </c>
      <c r="G7" s="114">
        <v>4</v>
      </c>
      <c r="H7" s="114">
        <v>5</v>
      </c>
      <c r="I7" s="114">
        <v>6</v>
      </c>
      <c r="J7" s="114">
        <v>7</v>
      </c>
      <c r="K7" s="114">
        <v>8</v>
      </c>
      <c r="L7" s="114">
        <v>9</v>
      </c>
      <c r="M7" s="114">
        <v>10</v>
      </c>
      <c r="N7" s="114">
        <v>11</v>
      </c>
      <c r="O7" s="114">
        <v>12</v>
      </c>
      <c r="P7" s="114">
        <v>13</v>
      </c>
      <c r="Q7" s="114">
        <v>14</v>
      </c>
      <c r="R7" s="114">
        <v>15</v>
      </c>
      <c r="S7" s="114">
        <v>16</v>
      </c>
      <c r="T7" s="114">
        <v>17</v>
      </c>
      <c r="U7" s="114">
        <v>18</v>
      </c>
      <c r="V7" s="114">
        <v>19</v>
      </c>
      <c r="W7" s="114">
        <v>20</v>
      </c>
      <c r="X7" s="114">
        <v>21</v>
      </c>
      <c r="Y7" s="114">
        <v>22</v>
      </c>
      <c r="Z7" s="114">
        <v>23</v>
      </c>
      <c r="AA7" s="114">
        <v>24</v>
      </c>
      <c r="AB7" s="114">
        <v>25</v>
      </c>
      <c r="AC7" s="114">
        <v>26</v>
      </c>
    </row>
    <row r="8" spans="1:32" ht="13" x14ac:dyDescent="0.25">
      <c r="B8" s="111" t="s">
        <v>8</v>
      </c>
      <c r="C8" s="111"/>
      <c r="D8" s="58"/>
      <c r="E8" s="5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2" ht="13" x14ac:dyDescent="0.25">
      <c r="B9" s="111" t="s">
        <v>158</v>
      </c>
      <c r="C9" s="110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25">
      <c r="B10" s="92">
        <v>1</v>
      </c>
      <c r="C10" s="91" t="s">
        <v>16</v>
      </c>
      <c r="D10" s="33">
        <v>8760</v>
      </c>
      <c r="E10" s="57">
        <v>2683</v>
      </c>
      <c r="F10" s="56">
        <f>'[3]Interim Data-Current Month'!F7</f>
        <v>25758</v>
      </c>
      <c r="G10" s="56">
        <f>'[3]Interim Data-Current Month'!G7</f>
        <v>37816</v>
      </c>
      <c r="H10" s="56">
        <f>'[3]Interim Data-Current Month'!H7</f>
        <v>11907</v>
      </c>
      <c r="I10" s="56">
        <f>'[3]Interim Data-Current Month'!I7</f>
        <v>802773</v>
      </c>
      <c r="J10" s="56">
        <f>'[3]Interim Data-Current Month'!C7</f>
        <v>1416927</v>
      </c>
      <c r="K10" s="56">
        <f>'[3]Interim Data-Current Month'!D7</f>
        <v>76491940</v>
      </c>
      <c r="L10" s="56">
        <f>'[3]Interim Data-Current Month'!J7</f>
        <v>1595737</v>
      </c>
      <c r="M10" s="56">
        <f>'[3]Interim Data-Current Month'!K7/1000</f>
        <v>4965048.0389999999</v>
      </c>
      <c r="N10" s="56">
        <f>'[3]Interim Data-Current Month'!L7</f>
        <v>1591195</v>
      </c>
      <c r="O10" s="56">
        <f>'[3]Interim Data-Current Month'!M7/1000</f>
        <v>7782340.4419999998</v>
      </c>
      <c r="P10" s="56">
        <f>'[3]Interim Data-Current Month'!N7+'[3]Interim Data-Current Month'!P7</f>
        <v>0</v>
      </c>
      <c r="Q10" s="56">
        <f>'[3]Interim Data-Current Month'!O7/1000+'[3]Interim Data-Current Month'!Q7/1000</f>
        <v>0</v>
      </c>
      <c r="R10" s="56">
        <f>'[3]Interim Data-Current Month'!R7</f>
        <v>20703</v>
      </c>
      <c r="S10" s="56">
        <f>'[3]Interim Data-Current Month'!S7/1000</f>
        <v>95339.7</v>
      </c>
      <c r="T10" s="56">
        <f>'[3]Interim Data-Current Month'!T7</f>
        <v>7928069</v>
      </c>
      <c r="U10" s="56">
        <f>'[3]Interim Data-Current Month'!U7/1000</f>
        <v>14477324.877</v>
      </c>
      <c r="V10" s="56">
        <f>'[3]Interim Data-Current Month'!V7</f>
        <v>4041585</v>
      </c>
      <c r="W10" s="56">
        <f>'[3]Interim Data-Current Month'!W7/1000</f>
        <v>6982928.4369999999</v>
      </c>
      <c r="X10" s="56">
        <f>'[3]Interim Data-Current Month'!X7+'[3]Interim Data-Current Month'!Z7</f>
        <v>4</v>
      </c>
      <c r="Y10" s="56">
        <f>'[3]Interim Data-Current Month'!Y7/1000+'[3]Interim Data-Current Month'!AA7/1000</f>
        <v>7.04</v>
      </c>
      <c r="Z10" s="56">
        <f>'[3]Interim Data-Current Month'!AB7</f>
        <v>27799590</v>
      </c>
      <c r="AA10" s="56">
        <f>'[3]Interim Data-Current Month'!AC7/1000</f>
        <v>127554009.01899999</v>
      </c>
      <c r="AB10" s="56">
        <f>'[3]Interim Data-Current Month'!AD7</f>
        <v>1538</v>
      </c>
      <c r="AC10" s="56">
        <f>'[3]Interim Data-Current Month'!AE7/1000</f>
        <v>1370.3326399999999</v>
      </c>
      <c r="AE10" s="10">
        <f>Z10+AB10</f>
        <v>27801128</v>
      </c>
    </row>
    <row r="11" spans="1:32" x14ac:dyDescent="0.25">
      <c r="B11" s="92">
        <v>2</v>
      </c>
      <c r="C11" s="91" t="s">
        <v>35</v>
      </c>
      <c r="D11" s="33">
        <v>5161</v>
      </c>
      <c r="E11" s="57">
        <v>2658</v>
      </c>
      <c r="F11" s="56">
        <f>'[3]Interim Data-Current Month'!F8</f>
        <v>46857</v>
      </c>
      <c r="G11" s="56">
        <f>'[3]Interim Data-Current Month'!G8</f>
        <v>11956</v>
      </c>
      <c r="H11" s="56">
        <f>'[3]Interim Data-Current Month'!H8</f>
        <v>103</v>
      </c>
      <c r="I11" s="56">
        <f>'[3]Interim Data-Current Month'!I8</f>
        <v>425143</v>
      </c>
      <c r="J11" s="56">
        <f>'[3]Interim Data-Current Month'!C8</f>
        <v>161832</v>
      </c>
      <c r="K11" s="56">
        <f>'[3]Interim Data-Current Month'!D8</f>
        <v>45431685</v>
      </c>
      <c r="L11" s="56">
        <f>'[3]Interim Data-Current Month'!J8</f>
        <v>140706</v>
      </c>
      <c r="M11" s="56">
        <f>'[3]Interim Data-Current Month'!K8/1000</f>
        <v>475262.53662000003</v>
      </c>
      <c r="N11" s="56">
        <f>'[3]Interim Data-Current Month'!L8</f>
        <v>106785</v>
      </c>
      <c r="O11" s="56">
        <f>'[3]Interim Data-Current Month'!M8/1000</f>
        <v>314510.91344999999</v>
      </c>
      <c r="P11" s="56">
        <f>'[3]Interim Data-Current Month'!N8+'[3]Interim Data-Current Month'!P8</f>
        <v>0</v>
      </c>
      <c r="Q11" s="56">
        <f>'[3]Interim Data-Current Month'!O8/1000+'[3]Interim Data-Current Month'!Q8/1000</f>
        <v>0</v>
      </c>
      <c r="R11" s="56">
        <f>'[3]Interim Data-Current Month'!R8</f>
        <v>8537</v>
      </c>
      <c r="S11" s="56">
        <f>'[3]Interim Data-Current Month'!S8/1000</f>
        <v>48267.230819999997</v>
      </c>
      <c r="T11" s="56">
        <f>'[3]Interim Data-Current Month'!T8</f>
        <v>4755844</v>
      </c>
      <c r="U11" s="56">
        <f>'[3]Interim Data-Current Month'!U8/1000</f>
        <v>8048259.1480100006</v>
      </c>
      <c r="V11" s="56">
        <f>'[3]Interim Data-Current Month'!V8</f>
        <v>2760930</v>
      </c>
      <c r="W11" s="56">
        <f>'[3]Interim Data-Current Month'!W8/1000</f>
        <v>3697356.0625300002</v>
      </c>
      <c r="X11" s="56">
        <f>'[3]Interim Data-Current Month'!X8+'[3]Interim Data-Current Month'!Z8</f>
        <v>0</v>
      </c>
      <c r="Y11" s="56">
        <f>'[3]Interim Data-Current Month'!Y8/1000+'[3]Interim Data-Current Month'!AA8/1000</f>
        <v>0</v>
      </c>
      <c r="Z11" s="56">
        <f>'[3]Interim Data-Current Month'!AB8</f>
        <v>17565150</v>
      </c>
      <c r="AA11" s="56">
        <f>'[3]Interim Data-Current Month'!AC8/1000</f>
        <v>67388710.9419</v>
      </c>
      <c r="AB11" s="56">
        <f>'[3]Interim Data-Current Month'!AD8</f>
        <v>3857</v>
      </c>
      <c r="AC11" s="56">
        <f>'[3]Interim Data-Current Month'!AE8/1000</f>
        <v>3664.6439999999998</v>
      </c>
      <c r="AE11" s="10">
        <f t="shared" ref="AE11:AE72" si="0">Z11+AB11</f>
        <v>17569007</v>
      </c>
      <c r="AF11" s="10"/>
    </row>
    <row r="12" spans="1:32" x14ac:dyDescent="0.25">
      <c r="B12" s="92">
        <v>3</v>
      </c>
      <c r="C12" s="113" t="s">
        <v>40</v>
      </c>
      <c r="D12" s="68">
        <v>1747</v>
      </c>
      <c r="E12" s="57">
        <v>434</v>
      </c>
      <c r="F12" s="56">
        <f>'[3]Interim Data-Current Month'!F9</f>
        <v>2871</v>
      </c>
      <c r="G12" s="56">
        <f>'[3]Interim Data-Current Month'!G9</f>
        <v>0</v>
      </c>
      <c r="H12" s="56">
        <f>'[3]Interim Data-Current Month'!H9</f>
        <v>355014</v>
      </c>
      <c r="I12" s="56">
        <f>'[3]Interim Data-Current Month'!I9</f>
        <v>601845</v>
      </c>
      <c r="J12" s="56">
        <f>'[3]Interim Data-Current Month'!C9</f>
        <v>76761</v>
      </c>
      <c r="K12" s="56">
        <f>'[3]Interim Data-Current Month'!D9</f>
        <v>12784888</v>
      </c>
      <c r="L12" s="56">
        <f>'[3]Interim Data-Current Month'!J9</f>
        <v>79760</v>
      </c>
      <c r="M12" s="56">
        <f>'[3]Interim Data-Current Month'!K9/1000</f>
        <v>328788.54210000002</v>
      </c>
      <c r="N12" s="56">
        <f>'[3]Interim Data-Current Month'!L9</f>
        <v>0</v>
      </c>
      <c r="O12" s="56">
        <f>'[3]Interim Data-Current Month'!M9/1000</f>
        <v>0</v>
      </c>
      <c r="P12" s="56">
        <f>'[3]Interim Data-Current Month'!N9+'[3]Interim Data-Current Month'!P9</f>
        <v>0</v>
      </c>
      <c r="Q12" s="56">
        <f>'[3]Interim Data-Current Month'!O9/1000+'[3]Interim Data-Current Month'!Q9/1000</f>
        <v>0</v>
      </c>
      <c r="R12" s="56">
        <f>'[3]Interim Data-Current Month'!R9</f>
        <v>904</v>
      </c>
      <c r="S12" s="56">
        <f>'[3]Interim Data-Current Month'!S9/1000</f>
        <v>4186.9059999999999</v>
      </c>
      <c r="T12" s="56">
        <f>'[3]Interim Data-Current Month'!T9</f>
        <v>2377708</v>
      </c>
      <c r="U12" s="56">
        <f>'[3]Interim Data-Current Month'!U9/1000</f>
        <v>3483841.8160000001</v>
      </c>
      <c r="V12" s="56">
        <f>'[3]Interim Data-Current Month'!V9</f>
        <v>1062916</v>
      </c>
      <c r="W12" s="56">
        <f>'[3]Interim Data-Current Month'!W9/1000</f>
        <v>1492120.422</v>
      </c>
      <c r="X12" s="56">
        <f>'[3]Interim Data-Current Month'!X9+'[3]Interim Data-Current Month'!Z9</f>
        <v>8809</v>
      </c>
      <c r="Y12" s="56">
        <f>'[3]Interim Data-Current Month'!Y9/1000+'[3]Interim Data-Current Month'!AA9/1000</f>
        <v>96675.173900000009</v>
      </c>
      <c r="Z12" s="56">
        <f>'[3]Interim Data-Current Month'!AB9</f>
        <v>7043405</v>
      </c>
      <c r="AA12" s="56">
        <f>'[3]Interim Data-Current Month'!AC9/1000</f>
        <v>29302557.429000001</v>
      </c>
      <c r="AB12" s="56">
        <f>'[3]Interim Data-Current Month'!AD9</f>
        <v>0</v>
      </c>
      <c r="AC12" s="56">
        <f>'[3]Interim Data-Current Month'!AE9/1000</f>
        <v>0</v>
      </c>
      <c r="AE12" s="10">
        <f t="shared" si="0"/>
        <v>7043405</v>
      </c>
    </row>
    <row r="13" spans="1:32" x14ac:dyDescent="0.25">
      <c r="B13" s="92">
        <v>4</v>
      </c>
      <c r="C13" s="91" t="s">
        <v>23</v>
      </c>
      <c r="D13" s="33">
        <v>8063</v>
      </c>
      <c r="E13" s="57">
        <v>4127</v>
      </c>
      <c r="F13" s="56">
        <f>'[3]Interim Data-Current Month'!F10</f>
        <v>50362</v>
      </c>
      <c r="G13" s="56">
        <f>'[3]Interim Data-Current Month'!G10</f>
        <v>8906</v>
      </c>
      <c r="H13" s="56">
        <f>'[3]Interim Data-Current Month'!H10</f>
        <v>66</v>
      </c>
      <c r="I13" s="56">
        <f>'[3]Interim Data-Current Month'!I10</f>
        <v>1504456</v>
      </c>
      <c r="J13" s="56">
        <f>'[3]Interim Data-Current Month'!C10</f>
        <v>913399</v>
      </c>
      <c r="K13" s="56">
        <f>'[3]Interim Data-Current Month'!D10</f>
        <v>46819589</v>
      </c>
      <c r="L13" s="56">
        <f>'[3]Interim Data-Current Month'!J10</f>
        <v>669447</v>
      </c>
      <c r="M13" s="56">
        <f>'[3]Interim Data-Current Month'!K10/1000</f>
        <v>1750369.9361100001</v>
      </c>
      <c r="N13" s="56">
        <f>'[3]Interim Data-Current Month'!L10</f>
        <v>304917</v>
      </c>
      <c r="O13" s="56">
        <f>'[3]Interim Data-Current Month'!M10/1000</f>
        <v>1057839.26104</v>
      </c>
      <c r="P13" s="56">
        <f>'[3]Interim Data-Current Month'!N10+'[3]Interim Data-Current Month'!P10</f>
        <v>0</v>
      </c>
      <c r="Q13" s="56">
        <f>'[3]Interim Data-Current Month'!O10/1000+'[3]Interim Data-Current Month'!Q10/1000</f>
        <v>0</v>
      </c>
      <c r="R13" s="56">
        <f>'[3]Interim Data-Current Month'!R10</f>
        <v>56638</v>
      </c>
      <c r="S13" s="56">
        <f>'[3]Interim Data-Current Month'!S10/1000</f>
        <v>285988.04033999995</v>
      </c>
      <c r="T13" s="56">
        <f>'[3]Interim Data-Current Month'!T10</f>
        <v>9643828</v>
      </c>
      <c r="U13" s="56">
        <f>'[3]Interim Data-Current Month'!U10/1000</f>
        <v>18907587.06611</v>
      </c>
      <c r="V13" s="56">
        <f>'[3]Interim Data-Current Month'!V10</f>
        <v>3901673</v>
      </c>
      <c r="W13" s="56">
        <f>'[3]Interim Data-Current Month'!W10/1000</f>
        <v>7081912.42141</v>
      </c>
      <c r="X13" s="56">
        <f>'[3]Interim Data-Current Month'!X10+'[3]Interim Data-Current Month'!Z10</f>
        <v>4387</v>
      </c>
      <c r="Y13" s="56">
        <f>'[3]Interim Data-Current Month'!Y10/1000+'[3]Interim Data-Current Month'!AA10/1000</f>
        <v>67096.413</v>
      </c>
      <c r="Z13" s="56">
        <f>'[3]Interim Data-Current Month'!AB10</f>
        <v>31285845</v>
      </c>
      <c r="AA13" s="56">
        <f>'[3]Interim Data-Current Month'!AC10/1000</f>
        <v>138755977.05848002</v>
      </c>
      <c r="AB13" s="56">
        <f>'[3]Interim Data-Current Month'!AD10</f>
        <v>1877</v>
      </c>
      <c r="AC13" s="56">
        <f>'[3]Interim Data-Current Month'!AE10/1000</f>
        <v>1596.5219999999999</v>
      </c>
      <c r="AE13" s="10">
        <f t="shared" si="0"/>
        <v>31287722</v>
      </c>
    </row>
    <row r="14" spans="1:32" x14ac:dyDescent="0.25">
      <c r="B14" s="92">
        <v>5</v>
      </c>
      <c r="C14" s="91" t="s">
        <v>49</v>
      </c>
      <c r="D14" s="33">
        <v>2414</v>
      </c>
      <c r="E14" s="57">
        <v>425</v>
      </c>
      <c r="F14" s="56">
        <f>'[3]Interim Data-Current Month'!F11</f>
        <v>2588</v>
      </c>
      <c r="G14" s="56">
        <f>'[3]Interim Data-Current Month'!G11</f>
        <v>8982</v>
      </c>
      <c r="H14" s="56">
        <f>'[3]Interim Data-Current Month'!H11</f>
        <v>8154</v>
      </c>
      <c r="I14" s="56">
        <f>'[3]Interim Data-Current Month'!I11</f>
        <v>195055</v>
      </c>
      <c r="J14" s="56">
        <f>'[3]Interim Data-Current Month'!C11</f>
        <v>0</v>
      </c>
      <c r="K14" s="56">
        <f>'[3]Interim Data-Current Month'!D11</f>
        <v>27305718</v>
      </c>
      <c r="L14" s="56">
        <f>'[3]Interim Data-Current Month'!J11</f>
        <v>0</v>
      </c>
      <c r="M14" s="56">
        <f>'[3]Interim Data-Current Month'!K11/1000</f>
        <v>0</v>
      </c>
      <c r="N14" s="56">
        <f>'[3]Interim Data-Current Month'!L11</f>
        <v>0</v>
      </c>
      <c r="O14" s="56">
        <f>'[3]Interim Data-Current Month'!M11/1000</f>
        <v>0</v>
      </c>
      <c r="P14" s="56">
        <f>'[3]Interim Data-Current Month'!N11+'[3]Interim Data-Current Month'!P11</f>
        <v>0</v>
      </c>
      <c r="Q14" s="56">
        <f>'[3]Interim Data-Current Month'!O11/1000+'[3]Interim Data-Current Month'!Q11/1000</f>
        <v>0</v>
      </c>
      <c r="R14" s="56">
        <f>'[3]Interim Data-Current Month'!R11</f>
        <v>0</v>
      </c>
      <c r="S14" s="56">
        <f>'[3]Interim Data-Current Month'!S11/1000</f>
        <v>0</v>
      </c>
      <c r="T14" s="56">
        <f>'[3]Interim Data-Current Month'!T11</f>
        <v>2788601</v>
      </c>
      <c r="U14" s="56">
        <f>'[3]Interim Data-Current Month'!U11/1000</f>
        <v>5735353.5539999995</v>
      </c>
      <c r="V14" s="56">
        <f>'[3]Interim Data-Current Month'!V11</f>
        <v>779735</v>
      </c>
      <c r="W14" s="56">
        <f>'[3]Interim Data-Current Month'!W11/1000</f>
        <v>1416751.35</v>
      </c>
      <c r="X14" s="56">
        <f>'[3]Interim Data-Current Month'!X11+'[3]Interim Data-Current Month'!Z11</f>
        <v>0</v>
      </c>
      <c r="Y14" s="56">
        <f>'[3]Interim Data-Current Month'!Y11/1000+'[3]Interim Data-Current Month'!AA11/1000</f>
        <v>0</v>
      </c>
      <c r="Z14" s="56">
        <f>'[3]Interim Data-Current Month'!AB11</f>
        <v>8623339</v>
      </c>
      <c r="AA14" s="56">
        <f>'[3]Interim Data-Current Month'!AC11/1000</f>
        <v>37431115.858999997</v>
      </c>
      <c r="AB14" s="56">
        <f>'[3]Interim Data-Current Month'!AD11</f>
        <v>10238</v>
      </c>
      <c r="AC14" s="56">
        <f>'[3]Interim Data-Current Month'!AE11/1000</f>
        <v>10330.915000000001</v>
      </c>
      <c r="AE14" s="10">
        <f t="shared" si="0"/>
        <v>8633577</v>
      </c>
    </row>
    <row r="15" spans="1:32" x14ac:dyDescent="0.25">
      <c r="B15" s="92">
        <v>6</v>
      </c>
      <c r="C15" s="91" t="s">
        <v>31</v>
      </c>
      <c r="D15" s="33">
        <v>4239</v>
      </c>
      <c r="E15" s="57">
        <v>593</v>
      </c>
      <c r="F15" s="56">
        <f>'[3]Interim Data-Current Month'!F12</f>
        <v>14871</v>
      </c>
      <c r="G15" s="56">
        <f>'[3]Interim Data-Current Month'!G12</f>
        <v>9657</v>
      </c>
      <c r="H15" s="56">
        <f>'[3]Interim Data-Current Month'!H12</f>
        <v>0</v>
      </c>
      <c r="I15" s="56">
        <f>'[3]Interim Data-Current Month'!I12</f>
        <v>384662</v>
      </c>
      <c r="J15" s="56">
        <f>'[3]Interim Data-Current Month'!C12</f>
        <v>157121</v>
      </c>
      <c r="K15" s="56">
        <f>'[3]Interim Data-Current Month'!D12</f>
        <v>28168095</v>
      </c>
      <c r="L15" s="56">
        <f>'[3]Interim Data-Current Month'!J12</f>
        <v>129222</v>
      </c>
      <c r="M15" s="56">
        <f>'[3]Interim Data-Current Month'!K12/1000</f>
        <v>381326.95299999998</v>
      </c>
      <c r="N15" s="56">
        <f>'[3]Interim Data-Current Month'!L12</f>
        <v>69997</v>
      </c>
      <c r="O15" s="56">
        <f>'[3]Interim Data-Current Month'!M12/1000</f>
        <v>304786.45899999997</v>
      </c>
      <c r="P15" s="56">
        <f>'[3]Interim Data-Current Month'!N12+'[3]Interim Data-Current Month'!P12</f>
        <v>0</v>
      </c>
      <c r="Q15" s="56">
        <f>'[3]Interim Data-Current Month'!O12/1000+'[3]Interim Data-Current Month'!Q12/1000</f>
        <v>0</v>
      </c>
      <c r="R15" s="56">
        <f>'[3]Interim Data-Current Month'!R12</f>
        <v>3172</v>
      </c>
      <c r="S15" s="56">
        <f>'[3]Interim Data-Current Month'!S12/1000</f>
        <v>20219.653999999999</v>
      </c>
      <c r="T15" s="56">
        <f>'[3]Interim Data-Current Month'!T12</f>
        <v>5885682</v>
      </c>
      <c r="U15" s="56">
        <f>'[3]Interim Data-Current Month'!U12/1000</f>
        <v>10751459.102</v>
      </c>
      <c r="V15" s="56">
        <f>'[3]Interim Data-Current Month'!V12</f>
        <v>2777357</v>
      </c>
      <c r="W15" s="56">
        <f>'[3]Interim Data-Current Month'!W12/1000</f>
        <v>4217590.5290000001</v>
      </c>
      <c r="X15" s="56">
        <f>'[3]Interim Data-Current Month'!X12+'[3]Interim Data-Current Month'!Z12</f>
        <v>4980</v>
      </c>
      <c r="Y15" s="56">
        <f>'[3]Interim Data-Current Month'!Y12/1000+'[3]Interim Data-Current Month'!AA12/1000</f>
        <v>74590.611780000007</v>
      </c>
      <c r="Z15" s="56">
        <f>'[3]Interim Data-Current Month'!AB12</f>
        <v>20607476</v>
      </c>
      <c r="AA15" s="56">
        <f>'[3]Interim Data-Current Month'!AC12/1000</f>
        <v>94473840.403999999</v>
      </c>
      <c r="AB15" s="56">
        <f>'[3]Interim Data-Current Month'!AD12</f>
        <v>42372</v>
      </c>
      <c r="AC15" s="56">
        <f>'[3]Interim Data-Current Month'!AE12/1000</f>
        <v>41987.463009999999</v>
      </c>
      <c r="AE15" s="10">
        <f t="shared" si="0"/>
        <v>20649848</v>
      </c>
    </row>
    <row r="16" spans="1:32" x14ac:dyDescent="0.25">
      <c r="B16" s="92">
        <v>7</v>
      </c>
      <c r="C16" s="91" t="s">
        <v>37</v>
      </c>
      <c r="D16" s="33">
        <v>2734</v>
      </c>
      <c r="E16" s="57">
        <v>674</v>
      </c>
      <c r="F16" s="56">
        <f>'[3]Interim Data-Current Month'!F13</f>
        <v>0</v>
      </c>
      <c r="G16" s="56">
        <f>'[3]Interim Data-Current Month'!G13</f>
        <v>0</v>
      </c>
      <c r="H16" s="56">
        <f>'[3]Interim Data-Current Month'!H13</f>
        <v>0</v>
      </c>
      <c r="I16" s="56">
        <f>'[3]Interim Data-Current Month'!I13</f>
        <v>112593</v>
      </c>
      <c r="J16" s="56">
        <f>'[3]Interim Data-Current Month'!C13</f>
        <v>78878</v>
      </c>
      <c r="K16" s="56">
        <f>'[3]Interim Data-Current Month'!D13</f>
        <v>15101912</v>
      </c>
      <c r="L16" s="56">
        <f>'[3]Interim Data-Current Month'!J13</f>
        <v>64615</v>
      </c>
      <c r="M16" s="56">
        <f>'[3]Interim Data-Current Month'!K13/1000</f>
        <v>156913.57</v>
      </c>
      <c r="N16" s="56">
        <f>'[3]Interim Data-Current Month'!L13</f>
        <v>21577</v>
      </c>
      <c r="O16" s="56">
        <f>'[3]Interim Data-Current Month'!M13/1000</f>
        <v>60707.322999999997</v>
      </c>
      <c r="P16" s="56">
        <f>'[3]Interim Data-Current Month'!N13+'[3]Interim Data-Current Month'!P13</f>
        <v>0</v>
      </c>
      <c r="Q16" s="56">
        <f>'[3]Interim Data-Current Month'!O13/1000+'[3]Interim Data-Current Month'!Q13/1000</f>
        <v>0</v>
      </c>
      <c r="R16" s="56">
        <f>'[3]Interim Data-Current Month'!R13</f>
        <v>840</v>
      </c>
      <c r="S16" s="56">
        <f>'[3]Interim Data-Current Month'!S13/1000</f>
        <v>3911.268</v>
      </c>
      <c r="T16" s="56">
        <f>'[3]Interim Data-Current Month'!T13</f>
        <v>3764432</v>
      </c>
      <c r="U16" s="56">
        <f>'[3]Interim Data-Current Month'!U13/1000</f>
        <v>6702438.5863500005</v>
      </c>
      <c r="V16" s="56">
        <f>'[3]Interim Data-Current Month'!V13</f>
        <v>1121903</v>
      </c>
      <c r="W16" s="56">
        <f>'[3]Interim Data-Current Month'!W13/1000</f>
        <v>1880929.0744100001</v>
      </c>
      <c r="X16" s="56">
        <f>'[3]Interim Data-Current Month'!X13+'[3]Interim Data-Current Month'!Z13</f>
        <v>0</v>
      </c>
      <c r="Y16" s="56">
        <f>'[3]Interim Data-Current Month'!Y13/1000+'[3]Interim Data-Current Month'!AA13/1000</f>
        <v>0</v>
      </c>
      <c r="Z16" s="56">
        <f>'[3]Interim Data-Current Month'!AB13</f>
        <v>15340800</v>
      </c>
      <c r="AA16" s="56">
        <f>'[3]Interim Data-Current Month'!AC13/1000</f>
        <v>65077876.899600007</v>
      </c>
      <c r="AB16" s="56">
        <f>'[3]Interim Data-Current Month'!AD13</f>
        <v>0</v>
      </c>
      <c r="AC16" s="56">
        <f>'[3]Interim Data-Current Month'!AE13/1000</f>
        <v>0</v>
      </c>
      <c r="AE16" s="10">
        <f t="shared" si="0"/>
        <v>15340800</v>
      </c>
    </row>
    <row r="17" spans="2:31" x14ac:dyDescent="0.25">
      <c r="B17" s="92">
        <v>8</v>
      </c>
      <c r="C17" s="91" t="s">
        <v>50</v>
      </c>
      <c r="D17" s="33">
        <v>776</v>
      </c>
      <c r="E17" s="57">
        <v>25</v>
      </c>
      <c r="F17" s="56">
        <f>'[3]Interim Data-Current Month'!F14</f>
        <v>1055</v>
      </c>
      <c r="G17" s="56">
        <f>'[3]Interim Data-Current Month'!G14</f>
        <v>357</v>
      </c>
      <c r="H17" s="56">
        <f>'[3]Interim Data-Current Month'!H14</f>
        <v>1139</v>
      </c>
      <c r="I17" s="56">
        <f>'[3]Interim Data-Current Month'!I14</f>
        <v>13794</v>
      </c>
      <c r="J17" s="56">
        <f>'[3]Interim Data-Current Month'!C14</f>
        <v>0</v>
      </c>
      <c r="K17" s="56">
        <f>'[3]Interim Data-Current Month'!D14</f>
        <v>3525744</v>
      </c>
      <c r="L17" s="56">
        <f>'[3]Interim Data-Current Month'!J14</f>
        <v>0</v>
      </c>
      <c r="M17" s="56">
        <f>'[3]Interim Data-Current Month'!K14/1000</f>
        <v>0</v>
      </c>
      <c r="N17" s="56">
        <f>'[3]Interim Data-Current Month'!L14</f>
        <v>0</v>
      </c>
      <c r="O17" s="56">
        <f>'[3]Interim Data-Current Month'!M14/1000</f>
        <v>0</v>
      </c>
      <c r="P17" s="56">
        <f>'[3]Interim Data-Current Month'!N14+'[3]Interim Data-Current Month'!P14</f>
        <v>0</v>
      </c>
      <c r="Q17" s="56">
        <f>'[3]Interim Data-Current Month'!O14/1000+'[3]Interim Data-Current Month'!Q14/1000</f>
        <v>0</v>
      </c>
      <c r="R17" s="56">
        <f>'[3]Interim Data-Current Month'!R14</f>
        <v>0</v>
      </c>
      <c r="S17" s="56">
        <f>'[3]Interim Data-Current Month'!S14/1000</f>
        <v>0</v>
      </c>
      <c r="T17" s="56">
        <f>'[3]Interim Data-Current Month'!T14</f>
        <v>553806</v>
      </c>
      <c r="U17" s="56">
        <f>'[3]Interim Data-Current Month'!U14/1000</f>
        <v>1111026.3974200001</v>
      </c>
      <c r="V17" s="56">
        <f>'[3]Interim Data-Current Month'!V14</f>
        <v>347351</v>
      </c>
      <c r="W17" s="56">
        <f>'[3]Interim Data-Current Month'!W14/1000</f>
        <v>773234.96325000003</v>
      </c>
      <c r="X17" s="56">
        <f>'[3]Interim Data-Current Month'!X14+'[3]Interim Data-Current Month'!Z14</f>
        <v>0</v>
      </c>
      <c r="Y17" s="56">
        <f>'[3]Interim Data-Current Month'!Y14/1000+'[3]Interim Data-Current Month'!AA14/1000</f>
        <v>0</v>
      </c>
      <c r="Z17" s="56">
        <f>'[3]Interim Data-Current Month'!AB14</f>
        <v>1569033</v>
      </c>
      <c r="AA17" s="56">
        <f>'[3]Interim Data-Current Month'!AC14/1000</f>
        <v>6905555.4000000004</v>
      </c>
      <c r="AB17" s="56">
        <f>'[3]Interim Data-Current Month'!AD14</f>
        <v>0</v>
      </c>
      <c r="AC17" s="56">
        <f>'[3]Interim Data-Current Month'!AE14/1000</f>
        <v>0</v>
      </c>
      <c r="AE17" s="10">
        <f t="shared" si="0"/>
        <v>1569033</v>
      </c>
    </row>
    <row r="18" spans="2:31" x14ac:dyDescent="0.25">
      <c r="B18" s="92">
        <v>9</v>
      </c>
      <c r="C18" s="91" t="s">
        <v>27</v>
      </c>
      <c r="D18" s="33">
        <v>8218</v>
      </c>
      <c r="E18" s="57">
        <v>4908</v>
      </c>
      <c r="F18" s="56">
        <f>'[3]Interim Data-Current Month'!F15</f>
        <v>43978</v>
      </c>
      <c r="G18" s="56">
        <f>'[3]Interim Data-Current Month'!G15</f>
        <v>11265</v>
      </c>
      <c r="H18" s="56">
        <f>'[3]Interim Data-Current Month'!H15</f>
        <v>601551</v>
      </c>
      <c r="I18" s="56">
        <f>'[3]Interim Data-Current Month'!I15</f>
        <v>58560</v>
      </c>
      <c r="J18" s="56">
        <f>'[3]Interim Data-Current Month'!C15</f>
        <v>334350</v>
      </c>
      <c r="K18" s="56">
        <f>'[3]Interim Data-Current Month'!D15</f>
        <v>46524689</v>
      </c>
      <c r="L18" s="56">
        <f>'[3]Interim Data-Current Month'!J15</f>
        <v>429276</v>
      </c>
      <c r="M18" s="56">
        <f>'[3]Interim Data-Current Month'!K15/1000</f>
        <v>1311719.5614</v>
      </c>
      <c r="N18" s="56">
        <f>'[3]Interim Data-Current Month'!L15</f>
        <v>176772</v>
      </c>
      <c r="O18" s="56">
        <f>'[3]Interim Data-Current Month'!M15/1000</f>
        <v>600418.95600000001</v>
      </c>
      <c r="P18" s="56">
        <f>'[3]Interim Data-Current Month'!N15+'[3]Interim Data-Current Month'!P15</f>
        <v>0</v>
      </c>
      <c r="Q18" s="56">
        <f>'[3]Interim Data-Current Month'!O15/1000+'[3]Interim Data-Current Month'!Q15/1000</f>
        <v>0</v>
      </c>
      <c r="R18" s="56">
        <f>'[3]Interim Data-Current Month'!R15</f>
        <v>2825</v>
      </c>
      <c r="S18" s="56">
        <f>'[3]Interim Data-Current Month'!S15/1000</f>
        <v>8371.5696100000005</v>
      </c>
      <c r="T18" s="56">
        <f>'[3]Interim Data-Current Month'!T15</f>
        <v>8318698</v>
      </c>
      <c r="U18" s="56">
        <f>'[3]Interim Data-Current Month'!U15/1000</f>
        <v>16578987.586610001</v>
      </c>
      <c r="V18" s="56">
        <f>'[3]Interim Data-Current Month'!V15</f>
        <v>5097474</v>
      </c>
      <c r="W18" s="56">
        <f>'[3]Interim Data-Current Month'!W15/1000</f>
        <v>8974772.0460000001</v>
      </c>
      <c r="X18" s="56">
        <f>'[3]Interim Data-Current Month'!X15+'[3]Interim Data-Current Month'!Z15</f>
        <v>0</v>
      </c>
      <c r="Y18" s="56">
        <f>'[3]Interim Data-Current Month'!Y15/1000+'[3]Interim Data-Current Month'!AA15/1000</f>
        <v>0</v>
      </c>
      <c r="Z18" s="56">
        <f>'[3]Interim Data-Current Month'!AB15</f>
        <v>28850260</v>
      </c>
      <c r="AA18" s="56">
        <f>'[3]Interim Data-Current Month'!AC15/1000</f>
        <v>138239976.43035999</v>
      </c>
      <c r="AB18" s="56">
        <f>'[3]Interim Data-Current Month'!AD15</f>
        <v>0</v>
      </c>
      <c r="AC18" s="56">
        <f>'[3]Interim Data-Current Month'!AE15/1000</f>
        <v>0</v>
      </c>
      <c r="AE18" s="10">
        <f t="shared" si="0"/>
        <v>28850260</v>
      </c>
    </row>
    <row r="19" spans="2:31" x14ac:dyDescent="0.25">
      <c r="B19" s="92">
        <v>10</v>
      </c>
      <c r="C19" s="91" t="s">
        <v>9</v>
      </c>
      <c r="D19" s="33">
        <v>25993</v>
      </c>
      <c r="E19" s="57">
        <v>39646</v>
      </c>
      <c r="F19" s="56">
        <f>'[3]Interim Data-Current Month'!F16</f>
        <v>960482</v>
      </c>
      <c r="G19" s="56">
        <f>'[3]Interim Data-Current Month'!G16</f>
        <v>51824</v>
      </c>
      <c r="H19" s="56">
        <f>'[3]Interim Data-Current Month'!H16</f>
        <v>523555</v>
      </c>
      <c r="I19" s="56">
        <f>'[3]Interim Data-Current Month'!I16</f>
        <v>1798015</v>
      </c>
      <c r="J19" s="56">
        <f>'[3]Interim Data-Current Month'!C16</f>
        <v>14534667</v>
      </c>
      <c r="K19" s="56">
        <f>'[3]Interim Data-Current Month'!D16</f>
        <v>274637296</v>
      </c>
      <c r="L19" s="56">
        <f>'[3]Interim Data-Current Month'!J16</f>
        <v>23252233</v>
      </c>
      <c r="M19" s="56">
        <f>'[3]Interim Data-Current Month'!K16/1000</f>
        <v>68104072.180999994</v>
      </c>
      <c r="N19" s="56">
        <f>'[3]Interim Data-Current Month'!L16</f>
        <v>18555938</v>
      </c>
      <c r="O19" s="56">
        <f>'[3]Interim Data-Current Month'!M16/1000</f>
        <v>125573667.42900001</v>
      </c>
      <c r="P19" s="56">
        <f>'[3]Interim Data-Current Month'!N16+'[3]Interim Data-Current Month'!P16</f>
        <v>0</v>
      </c>
      <c r="Q19" s="56">
        <f>'[3]Interim Data-Current Month'!O16/1000+'[3]Interim Data-Current Month'!Q16/1000</f>
        <v>0</v>
      </c>
      <c r="R19" s="56">
        <f>'[3]Interim Data-Current Month'!R16</f>
        <v>87546</v>
      </c>
      <c r="S19" s="56">
        <f>'[3]Interim Data-Current Month'!S16/1000</f>
        <v>329434.163</v>
      </c>
      <c r="T19" s="56">
        <f>'[3]Interim Data-Current Month'!T16</f>
        <v>58908663</v>
      </c>
      <c r="U19" s="56">
        <f>'[3]Interim Data-Current Month'!U16/1000</f>
        <v>115134647.98225001</v>
      </c>
      <c r="V19" s="56">
        <f>'[3]Interim Data-Current Month'!V16</f>
        <v>29102002</v>
      </c>
      <c r="W19" s="56">
        <f>'[3]Interim Data-Current Month'!W16/1000</f>
        <v>51503012.101790003</v>
      </c>
      <c r="X19" s="56">
        <f>'[3]Interim Data-Current Month'!X16+'[3]Interim Data-Current Month'!Z16</f>
        <v>2035</v>
      </c>
      <c r="Y19" s="56">
        <f>'[3]Interim Data-Current Month'!Y16/1000+'[3]Interim Data-Current Month'!AA16/1000</f>
        <v>25099.826579999997</v>
      </c>
      <c r="Z19" s="56">
        <f>'[3]Interim Data-Current Month'!AB16</f>
        <v>192085183</v>
      </c>
      <c r="AA19" s="56">
        <f>'[3]Interim Data-Current Month'!AC16/1000</f>
        <v>932490547.30104005</v>
      </c>
      <c r="AB19" s="56">
        <f>'[3]Interim Data-Current Month'!AD16</f>
        <v>67185</v>
      </c>
      <c r="AC19" s="56">
        <f>'[3]Interim Data-Current Month'!AE16/1000</f>
        <v>64509.721689999998</v>
      </c>
      <c r="AE19" s="10">
        <f t="shared" si="0"/>
        <v>192152368</v>
      </c>
    </row>
    <row r="20" spans="2:31" x14ac:dyDescent="0.25">
      <c r="B20" s="92">
        <v>11</v>
      </c>
      <c r="C20" s="91" t="s">
        <v>51</v>
      </c>
      <c r="D20" s="33">
        <v>2155</v>
      </c>
      <c r="E20" s="57">
        <v>221</v>
      </c>
      <c r="F20" s="56">
        <f>'[3]Interim Data-Current Month'!F17</f>
        <v>10165</v>
      </c>
      <c r="G20" s="56">
        <f>'[3]Interim Data-Current Month'!G17</f>
        <v>3568</v>
      </c>
      <c r="H20" s="56">
        <f>'[3]Interim Data-Current Month'!H17</f>
        <v>1598</v>
      </c>
      <c r="I20" s="56">
        <f>'[3]Interim Data-Current Month'!I17</f>
        <v>418339</v>
      </c>
      <c r="J20" s="56">
        <f>'[3]Interim Data-Current Month'!C17</f>
        <v>0</v>
      </c>
      <c r="K20" s="56">
        <f>'[3]Interim Data-Current Month'!D17</f>
        <v>11643639</v>
      </c>
      <c r="L20" s="56">
        <f>'[3]Interim Data-Current Month'!J17</f>
        <v>0</v>
      </c>
      <c r="M20" s="56">
        <f>'[3]Interim Data-Current Month'!K17/1000</f>
        <v>0</v>
      </c>
      <c r="N20" s="56">
        <f>'[3]Interim Data-Current Month'!L17</f>
        <v>0</v>
      </c>
      <c r="O20" s="56">
        <f>'[3]Interim Data-Current Month'!M17/1000</f>
        <v>0</v>
      </c>
      <c r="P20" s="56">
        <f>'[3]Interim Data-Current Month'!N17+'[3]Interim Data-Current Month'!P17</f>
        <v>0</v>
      </c>
      <c r="Q20" s="56">
        <f>'[3]Interim Data-Current Month'!O17/1000+'[3]Interim Data-Current Month'!Q17/1000</f>
        <v>0</v>
      </c>
      <c r="R20" s="56">
        <f>'[3]Interim Data-Current Month'!R17</f>
        <v>0</v>
      </c>
      <c r="S20" s="56">
        <f>'[3]Interim Data-Current Month'!S17/1000</f>
        <v>0</v>
      </c>
      <c r="T20" s="56">
        <f>'[3]Interim Data-Current Month'!T17</f>
        <v>1918027</v>
      </c>
      <c r="U20" s="56">
        <f>'[3]Interim Data-Current Month'!U17/1000</f>
        <v>3548020.2</v>
      </c>
      <c r="V20" s="56">
        <f>'[3]Interim Data-Current Month'!V17</f>
        <v>1015585</v>
      </c>
      <c r="W20" s="56">
        <f>'[3]Interim Data-Current Month'!W17/1000</f>
        <v>1745968.2350000001</v>
      </c>
      <c r="X20" s="56">
        <f>'[3]Interim Data-Current Month'!X17+'[3]Interim Data-Current Month'!Z17</f>
        <v>1271</v>
      </c>
      <c r="Y20" s="56">
        <f>'[3]Interim Data-Current Month'!Y17/1000+'[3]Interim Data-Current Month'!AA17/1000</f>
        <v>18338.516</v>
      </c>
      <c r="Z20" s="56">
        <f>'[3]Interim Data-Current Month'!AB17</f>
        <v>6898167</v>
      </c>
      <c r="AA20" s="56">
        <f>'[3]Interim Data-Current Month'!AC17/1000</f>
        <v>29636148.851</v>
      </c>
      <c r="AB20" s="56">
        <f>'[3]Interim Data-Current Month'!AD17</f>
        <v>2644</v>
      </c>
      <c r="AC20" s="56">
        <f>'[3]Interim Data-Current Month'!AE17/1000</f>
        <v>1639.6179999999999</v>
      </c>
      <c r="AE20" s="10">
        <f t="shared" si="0"/>
        <v>6900811</v>
      </c>
    </row>
    <row r="21" spans="2:31" x14ac:dyDescent="0.25">
      <c r="B21" s="92">
        <v>12</v>
      </c>
      <c r="C21" s="91" t="s">
        <v>28</v>
      </c>
      <c r="D21" s="33">
        <v>8042</v>
      </c>
      <c r="E21" s="57">
        <v>3190</v>
      </c>
      <c r="F21" s="56">
        <f>'[3]Interim Data-Current Month'!F18</f>
        <v>39115</v>
      </c>
      <c r="G21" s="56">
        <f>'[3]Interim Data-Current Month'!G18</f>
        <v>8032</v>
      </c>
      <c r="H21" s="56">
        <f>'[3]Interim Data-Current Month'!H18</f>
        <v>8936</v>
      </c>
      <c r="I21" s="56">
        <f>'[3]Interim Data-Current Month'!I18</f>
        <v>234203</v>
      </c>
      <c r="J21" s="56">
        <f>'[3]Interim Data-Current Month'!C18</f>
        <v>560409</v>
      </c>
      <c r="K21" s="56">
        <f>'[3]Interim Data-Current Month'!D18</f>
        <v>49339980</v>
      </c>
      <c r="L21" s="56">
        <f>'[3]Interim Data-Current Month'!J18</f>
        <v>486951</v>
      </c>
      <c r="M21" s="56">
        <f>'[3]Interim Data-Current Month'!K18/1000</f>
        <v>1500869.23893</v>
      </c>
      <c r="N21" s="56">
        <f>'[3]Interim Data-Current Month'!L18</f>
        <v>250338</v>
      </c>
      <c r="O21" s="56">
        <f>'[3]Interim Data-Current Month'!M18/1000</f>
        <v>999098.26433999999</v>
      </c>
      <c r="P21" s="56">
        <f>'[3]Interim Data-Current Month'!N18+'[3]Interim Data-Current Month'!P18</f>
        <v>0</v>
      </c>
      <c r="Q21" s="56">
        <f>'[3]Interim Data-Current Month'!O18/1000+'[3]Interim Data-Current Month'!Q18/1000</f>
        <v>0</v>
      </c>
      <c r="R21" s="56">
        <f>'[3]Interim Data-Current Month'!R18</f>
        <v>5948</v>
      </c>
      <c r="S21" s="56">
        <f>'[3]Interim Data-Current Month'!S18/1000</f>
        <v>30577.137179999998</v>
      </c>
      <c r="T21" s="56">
        <f>'[3]Interim Data-Current Month'!T18</f>
        <v>10446474</v>
      </c>
      <c r="U21" s="56">
        <f>'[3]Interim Data-Current Month'!U18/1000</f>
        <v>17968749.789999999</v>
      </c>
      <c r="V21" s="56">
        <f>'[3]Interim Data-Current Month'!V18</f>
        <v>6589816</v>
      </c>
      <c r="W21" s="56">
        <f>'[3]Interim Data-Current Month'!W18/1000</f>
        <v>10497583.561000001</v>
      </c>
      <c r="X21" s="56">
        <f>'[3]Interim Data-Current Month'!X18+'[3]Interim Data-Current Month'!Z18</f>
        <v>2257</v>
      </c>
      <c r="Y21" s="56">
        <f>'[3]Interim Data-Current Month'!Y18/1000+'[3]Interim Data-Current Month'!AA18/1000</f>
        <v>8203.8739999999998</v>
      </c>
      <c r="Z21" s="56">
        <f>'[3]Interim Data-Current Month'!AB18</f>
        <v>47119469</v>
      </c>
      <c r="AA21" s="56">
        <f>'[3]Interim Data-Current Month'!AC18/1000</f>
        <v>145568983.54214001</v>
      </c>
      <c r="AB21" s="56">
        <f>'[3]Interim Data-Current Month'!AD18</f>
        <v>13014</v>
      </c>
      <c r="AC21" s="56">
        <f>'[3]Interim Data-Current Month'!AE18/1000</f>
        <v>13008.97889</v>
      </c>
      <c r="AE21" s="10">
        <f t="shared" si="0"/>
        <v>47132483</v>
      </c>
    </row>
    <row r="22" spans="2:31" ht="13" x14ac:dyDescent="0.25">
      <c r="B22" s="111" t="s">
        <v>6</v>
      </c>
      <c r="C22" s="110"/>
      <c r="D22" s="58"/>
      <c r="E22" s="58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E22" s="10">
        <f t="shared" si="0"/>
        <v>0</v>
      </c>
    </row>
    <row r="23" spans="2:31" x14ac:dyDescent="0.25">
      <c r="B23" s="92">
        <v>13</v>
      </c>
      <c r="C23" s="91" t="s">
        <v>11</v>
      </c>
      <c r="D23" s="33">
        <v>5779</v>
      </c>
      <c r="E23" s="57">
        <v>10399</v>
      </c>
      <c r="F23" s="56">
        <f>'[3]Interim Data-Current Month'!F19</f>
        <v>1131376</v>
      </c>
      <c r="G23" s="56">
        <f>'[3]Interim Data-Current Month'!G19</f>
        <v>710</v>
      </c>
      <c r="H23" s="56">
        <f>'[3]Interim Data-Current Month'!H19</f>
        <v>393450</v>
      </c>
      <c r="I23" s="56">
        <f>'[3]Interim Data-Current Month'!I19</f>
        <v>41167353</v>
      </c>
      <c r="J23" s="56">
        <f>'[3]Interim Data-Current Month'!C19</f>
        <v>9932333</v>
      </c>
      <c r="K23" s="56">
        <f>'[3]Interim Data-Current Month'!D19</f>
        <v>29034253</v>
      </c>
      <c r="L23" s="56">
        <f>'[3]Interim Data-Current Month'!J19</f>
        <v>15514532</v>
      </c>
      <c r="M23" s="56">
        <f>'[3]Interim Data-Current Month'!K19/1000</f>
        <v>46531243.710000001</v>
      </c>
      <c r="N23" s="56">
        <f>'[3]Interim Data-Current Month'!L19</f>
        <v>11195923</v>
      </c>
      <c r="O23" s="56">
        <f>'[3]Interim Data-Current Month'!M19/1000</f>
        <v>54121093.678000003</v>
      </c>
      <c r="P23" s="56">
        <f>'[3]Interim Data-Current Month'!N19+'[3]Interim Data-Current Month'!P19</f>
        <v>0</v>
      </c>
      <c r="Q23" s="56">
        <f>'[3]Interim Data-Current Month'!O19/1000+'[3]Interim Data-Current Month'!Q19/1000</f>
        <v>0</v>
      </c>
      <c r="R23" s="56">
        <f>'[3]Interim Data-Current Month'!R19</f>
        <v>56038</v>
      </c>
      <c r="S23" s="56">
        <f>'[3]Interim Data-Current Month'!S19/1000</f>
        <v>233338.035</v>
      </c>
      <c r="T23" s="56">
        <f>'[3]Interim Data-Current Month'!T19</f>
        <v>12178597</v>
      </c>
      <c r="U23" s="56">
        <f>'[3]Interim Data-Current Month'!U19/1000</f>
        <v>27115687.844999999</v>
      </c>
      <c r="V23" s="56">
        <f>'[3]Interim Data-Current Month'!V19</f>
        <v>5705569</v>
      </c>
      <c r="W23" s="56">
        <f>'[3]Interim Data-Current Month'!W19/1000</f>
        <v>17532249.528000001</v>
      </c>
      <c r="X23" s="56">
        <f>'[3]Interim Data-Current Month'!X19+'[3]Interim Data-Current Month'!Z19</f>
        <v>20684</v>
      </c>
      <c r="Y23" s="56">
        <f>'[3]Interim Data-Current Month'!Y19/1000+'[3]Interim Data-Current Month'!AA19/1000</f>
        <v>511520.58694000001</v>
      </c>
      <c r="Z23" s="56">
        <f>'[3]Interim Data-Current Month'!AB19</f>
        <v>21492417</v>
      </c>
      <c r="AA23" s="56">
        <f>'[3]Interim Data-Current Month'!AC19/1000</f>
        <v>129879097.17453</v>
      </c>
      <c r="AB23" s="56">
        <f>'[3]Interim Data-Current Month'!AD19</f>
        <v>0</v>
      </c>
      <c r="AC23" s="56">
        <f>'[3]Interim Data-Current Month'!AE19/1000</f>
        <v>0</v>
      </c>
      <c r="AE23" s="10">
        <f t="shared" si="0"/>
        <v>21492417</v>
      </c>
    </row>
    <row r="24" spans="2:31" x14ac:dyDescent="0.25">
      <c r="B24" s="92">
        <v>14</v>
      </c>
      <c r="C24" s="91" t="s">
        <v>52</v>
      </c>
      <c r="D24" s="33">
        <v>423</v>
      </c>
      <c r="E24" s="57">
        <v>5</v>
      </c>
      <c r="F24" s="56">
        <f>'[3]Interim Data-Current Month'!F20</f>
        <v>36762</v>
      </c>
      <c r="G24" s="56">
        <f>'[3]Interim Data-Current Month'!G20</f>
        <v>0</v>
      </c>
      <c r="H24" s="56">
        <f>'[3]Interim Data-Current Month'!H20</f>
        <v>0</v>
      </c>
      <c r="I24" s="56">
        <f>'[3]Interim Data-Current Month'!I20</f>
        <v>0</v>
      </c>
      <c r="J24" s="56">
        <f>'[3]Interim Data-Current Month'!C20</f>
        <v>0</v>
      </c>
      <c r="K24" s="56">
        <f>'[3]Interim Data-Current Month'!D20</f>
        <v>5096560</v>
      </c>
      <c r="L24" s="56">
        <f>'[3]Interim Data-Current Month'!J20</f>
        <v>0</v>
      </c>
      <c r="M24" s="56">
        <f>'[3]Interim Data-Current Month'!K20/1000</f>
        <v>0</v>
      </c>
      <c r="N24" s="56">
        <f>'[3]Interim Data-Current Month'!L20</f>
        <v>0</v>
      </c>
      <c r="O24" s="56">
        <f>'[3]Interim Data-Current Month'!M20/1000</f>
        <v>0</v>
      </c>
      <c r="P24" s="56">
        <f>'[3]Interim Data-Current Month'!N20+'[3]Interim Data-Current Month'!P20</f>
        <v>0</v>
      </c>
      <c r="Q24" s="56">
        <f>'[3]Interim Data-Current Month'!O20/1000+'[3]Interim Data-Current Month'!Q20/1000</f>
        <v>0</v>
      </c>
      <c r="R24" s="56">
        <f>'[3]Interim Data-Current Month'!R20</f>
        <v>0</v>
      </c>
      <c r="S24" s="56">
        <f>'[3]Interim Data-Current Month'!S20/1000</f>
        <v>0</v>
      </c>
      <c r="T24" s="56">
        <f>'[3]Interim Data-Current Month'!T20</f>
        <v>564058</v>
      </c>
      <c r="U24" s="56">
        <f>'[3]Interim Data-Current Month'!U20/1000</f>
        <v>1268998.63579</v>
      </c>
      <c r="V24" s="56">
        <f>'[3]Interim Data-Current Month'!V20</f>
        <v>306908</v>
      </c>
      <c r="W24" s="56">
        <f>'[3]Interim Data-Current Month'!W20/1000</f>
        <v>756678.65638000006</v>
      </c>
      <c r="X24" s="56">
        <f>'[3]Interim Data-Current Month'!X20+'[3]Interim Data-Current Month'!Z20</f>
        <v>0</v>
      </c>
      <c r="Y24" s="56">
        <f>'[3]Interim Data-Current Month'!Y20/1000+'[3]Interim Data-Current Month'!AA20/1000</f>
        <v>0</v>
      </c>
      <c r="Z24" s="56">
        <f>'[3]Interim Data-Current Month'!AB20</f>
        <v>2986361</v>
      </c>
      <c r="AA24" s="56">
        <f>'[3]Interim Data-Current Month'!AC20/1000</f>
        <v>13253269.08</v>
      </c>
      <c r="AB24" s="56">
        <f>'[3]Interim Data-Current Month'!AD20</f>
        <v>27365</v>
      </c>
      <c r="AC24" s="56">
        <f>'[3]Interim Data-Current Month'!AE20/1000</f>
        <v>27456.146220000006</v>
      </c>
      <c r="AE24" s="10">
        <f t="shared" si="0"/>
        <v>3013726</v>
      </c>
    </row>
    <row r="25" spans="2:31" x14ac:dyDescent="0.25">
      <c r="B25" s="92">
        <v>15</v>
      </c>
      <c r="C25" s="91" t="s">
        <v>41</v>
      </c>
      <c r="D25" s="33">
        <v>1114</v>
      </c>
      <c r="E25" s="57">
        <v>573</v>
      </c>
      <c r="F25" s="56">
        <f>'[3]Interim Data-Current Month'!F21</f>
        <v>7260</v>
      </c>
      <c r="G25" s="56">
        <f>'[3]Interim Data-Current Month'!G21</f>
        <v>26236</v>
      </c>
      <c r="H25" s="56">
        <f>'[3]Interim Data-Current Month'!H21</f>
        <v>0</v>
      </c>
      <c r="I25" s="56">
        <f>'[3]Interim Data-Current Month'!I21</f>
        <v>35633</v>
      </c>
      <c r="J25" s="56">
        <f>'[3]Interim Data-Current Month'!C21</f>
        <v>1671</v>
      </c>
      <c r="K25" s="56">
        <f>'[3]Interim Data-Current Month'!D21</f>
        <v>2623101</v>
      </c>
      <c r="L25" s="56">
        <f>'[3]Interim Data-Current Month'!J21</f>
        <v>1508</v>
      </c>
      <c r="M25" s="56">
        <f>'[3]Interim Data-Current Month'!K21/1000</f>
        <v>3897.9103999999998</v>
      </c>
      <c r="N25" s="56">
        <f>'[3]Interim Data-Current Month'!L21</f>
        <v>335</v>
      </c>
      <c r="O25" s="56">
        <f>'[3]Interim Data-Current Month'!M21/1000</f>
        <v>1060.1924299999998</v>
      </c>
      <c r="P25" s="56">
        <f>'[3]Interim Data-Current Month'!N21+'[3]Interim Data-Current Month'!P21</f>
        <v>0</v>
      </c>
      <c r="Q25" s="56">
        <f>'[3]Interim Data-Current Month'!O21/1000+'[3]Interim Data-Current Month'!Q21/1000</f>
        <v>0</v>
      </c>
      <c r="R25" s="56">
        <f>'[3]Interim Data-Current Month'!R21</f>
        <v>13</v>
      </c>
      <c r="S25" s="56">
        <f>'[3]Interim Data-Current Month'!S21/1000</f>
        <v>47.5</v>
      </c>
      <c r="T25" s="56">
        <f>'[3]Interim Data-Current Month'!T21</f>
        <v>922452</v>
      </c>
      <c r="U25" s="56">
        <f>'[3]Interim Data-Current Month'!U21/1000</f>
        <v>1733798.9548699998</v>
      </c>
      <c r="V25" s="56">
        <f>'[3]Interim Data-Current Month'!V21</f>
        <v>187973</v>
      </c>
      <c r="W25" s="56">
        <f>'[3]Interim Data-Current Month'!W21/1000</f>
        <v>342149.67241</v>
      </c>
      <c r="X25" s="56">
        <f>'[3]Interim Data-Current Month'!X21+'[3]Interim Data-Current Month'!Z21</f>
        <v>0</v>
      </c>
      <c r="Y25" s="56">
        <f>'[3]Interim Data-Current Month'!Y21/1000+'[3]Interim Data-Current Month'!AA21/1000</f>
        <v>0</v>
      </c>
      <c r="Z25" s="56">
        <f>'[3]Interim Data-Current Month'!AB21</f>
        <v>2763308</v>
      </c>
      <c r="AA25" s="56">
        <f>'[3]Interim Data-Current Month'!AC21/1000</f>
        <v>14368481.924000001</v>
      </c>
      <c r="AB25" s="56">
        <f>'[3]Interim Data-Current Month'!AD21</f>
        <v>0</v>
      </c>
      <c r="AC25" s="56">
        <f>'[3]Interim Data-Current Month'!AE21/1000</f>
        <v>0</v>
      </c>
      <c r="AE25" s="10">
        <f t="shared" si="0"/>
        <v>2763308</v>
      </c>
    </row>
    <row r="26" spans="2:31" x14ac:dyDescent="0.25">
      <c r="B26" s="92">
        <v>16</v>
      </c>
      <c r="C26" s="91" t="s">
        <v>33</v>
      </c>
      <c r="D26" s="33">
        <v>446</v>
      </c>
      <c r="E26" s="57">
        <v>53</v>
      </c>
      <c r="F26" s="56">
        <f>'[3]Interim Data-Current Month'!F22</f>
        <v>0</v>
      </c>
      <c r="G26" s="56">
        <f>'[3]Interim Data-Current Month'!G22</f>
        <v>1174</v>
      </c>
      <c r="H26" s="56">
        <f>'[3]Interim Data-Current Month'!H22</f>
        <v>4934</v>
      </c>
      <c r="I26" s="56">
        <f>'[3]Interim Data-Current Month'!I22</f>
        <v>0</v>
      </c>
      <c r="J26" s="56">
        <f>'[3]Interim Data-Current Month'!C22</f>
        <v>0</v>
      </c>
      <c r="K26" s="56">
        <f>'[3]Interim Data-Current Month'!D22</f>
        <v>833519</v>
      </c>
      <c r="L26" s="56">
        <f>'[3]Interim Data-Current Month'!J22</f>
        <v>0</v>
      </c>
      <c r="M26" s="56">
        <f>'[3]Interim Data-Current Month'!K22/1000</f>
        <v>0</v>
      </c>
      <c r="N26" s="56">
        <f>'[3]Interim Data-Current Month'!L22</f>
        <v>0</v>
      </c>
      <c r="O26" s="56">
        <f>'[3]Interim Data-Current Month'!M22/1000</f>
        <v>0</v>
      </c>
      <c r="P26" s="56">
        <f>'[3]Interim Data-Current Month'!N22+'[3]Interim Data-Current Month'!P22</f>
        <v>0</v>
      </c>
      <c r="Q26" s="56">
        <f>'[3]Interim Data-Current Month'!O22/1000+'[3]Interim Data-Current Month'!Q22/1000</f>
        <v>0</v>
      </c>
      <c r="R26" s="56">
        <f>'[3]Interim Data-Current Month'!R22</f>
        <v>0</v>
      </c>
      <c r="S26" s="56">
        <f>'[3]Interim Data-Current Month'!S22/1000</f>
        <v>0</v>
      </c>
      <c r="T26" s="56">
        <f>'[3]Interim Data-Current Month'!T22</f>
        <v>264522</v>
      </c>
      <c r="U26" s="56">
        <f>'[3]Interim Data-Current Month'!U22/1000</f>
        <v>448376.00704</v>
      </c>
      <c r="V26" s="56">
        <f>'[3]Interim Data-Current Month'!V22</f>
        <v>47562</v>
      </c>
      <c r="W26" s="56">
        <f>'[3]Interim Data-Current Month'!W22/1000</f>
        <v>92575.220260000002</v>
      </c>
      <c r="X26" s="56">
        <f>'[3]Interim Data-Current Month'!X22+'[3]Interim Data-Current Month'!Z22</f>
        <v>2</v>
      </c>
      <c r="Y26" s="56">
        <f>'[3]Interim Data-Current Month'!Y22/1000+'[3]Interim Data-Current Month'!AA22/1000</f>
        <v>0.3</v>
      </c>
      <c r="Z26" s="56">
        <f>'[3]Interim Data-Current Month'!AB22</f>
        <v>501979</v>
      </c>
      <c r="AA26" s="56">
        <f>'[3]Interim Data-Current Month'!AC22/1000</f>
        <v>2325568.9804799999</v>
      </c>
      <c r="AB26" s="56">
        <f>'[3]Interim Data-Current Month'!AD22</f>
        <v>98</v>
      </c>
      <c r="AC26" s="56">
        <f>'[3]Interim Data-Current Month'!AE22/1000</f>
        <v>18.2</v>
      </c>
      <c r="AE26" s="10">
        <f t="shared" si="0"/>
        <v>502077</v>
      </c>
    </row>
    <row r="27" spans="2:31" x14ac:dyDescent="0.25">
      <c r="B27" s="92">
        <v>17</v>
      </c>
      <c r="C27" s="91" t="s">
        <v>45</v>
      </c>
      <c r="D27" s="33">
        <v>372</v>
      </c>
      <c r="E27" s="57">
        <v>8</v>
      </c>
      <c r="F27" s="56">
        <f>'[3]Interim Data-Current Month'!F23</f>
        <v>8983</v>
      </c>
      <c r="G27" s="56">
        <f>'[3]Interim Data-Current Month'!G23</f>
        <v>0</v>
      </c>
      <c r="H27" s="56">
        <f>'[3]Interim Data-Current Month'!H23</f>
        <v>5976</v>
      </c>
      <c r="I27" s="56">
        <f>'[3]Interim Data-Current Month'!I23</f>
        <v>0</v>
      </c>
      <c r="J27" s="56">
        <f>'[3]Interim Data-Current Month'!C23</f>
        <v>3469</v>
      </c>
      <c r="K27" s="56">
        <f>'[3]Interim Data-Current Month'!D23</f>
        <v>895555</v>
      </c>
      <c r="L27" s="56">
        <f>'[3]Interim Data-Current Month'!J23</f>
        <v>5914</v>
      </c>
      <c r="M27" s="56">
        <f>'[3]Interim Data-Current Month'!K23/1000</f>
        <v>13843.308000000001</v>
      </c>
      <c r="N27" s="56">
        <f>'[3]Interim Data-Current Month'!L23</f>
        <v>2417</v>
      </c>
      <c r="O27" s="56">
        <f>'[3]Interim Data-Current Month'!M23/1000</f>
        <v>11122.882</v>
      </c>
      <c r="P27" s="56">
        <f>'[3]Interim Data-Current Month'!N23+'[3]Interim Data-Current Month'!P23</f>
        <v>0</v>
      </c>
      <c r="Q27" s="56">
        <f>'[3]Interim Data-Current Month'!O23/1000+'[3]Interim Data-Current Month'!Q23/1000</f>
        <v>0</v>
      </c>
      <c r="R27" s="56">
        <f>'[3]Interim Data-Current Month'!R23</f>
        <v>124</v>
      </c>
      <c r="S27" s="56">
        <f>'[3]Interim Data-Current Month'!S23/1000</f>
        <v>715.56</v>
      </c>
      <c r="T27" s="56">
        <f>'[3]Interim Data-Current Month'!T23</f>
        <v>282514</v>
      </c>
      <c r="U27" s="56">
        <f>'[3]Interim Data-Current Month'!U23/1000</f>
        <v>540237.61800000002</v>
      </c>
      <c r="V27" s="56">
        <f>'[3]Interim Data-Current Month'!V23</f>
        <v>61642</v>
      </c>
      <c r="W27" s="56">
        <f>'[3]Interim Data-Current Month'!W23/1000</f>
        <v>200136.70499999999</v>
      </c>
      <c r="X27" s="56">
        <f>'[3]Interim Data-Current Month'!X23+'[3]Interim Data-Current Month'!Z23</f>
        <v>433</v>
      </c>
      <c r="Y27" s="56">
        <f>'[3]Interim Data-Current Month'!Y23/1000+'[3]Interim Data-Current Month'!AA23/1000</f>
        <v>14002.418</v>
      </c>
      <c r="Z27" s="56">
        <f>'[3]Interim Data-Current Month'!AB23</f>
        <v>283769</v>
      </c>
      <c r="AA27" s="56">
        <f>'[3]Interim Data-Current Month'!AC23/1000</f>
        <v>1652873.57</v>
      </c>
      <c r="AB27" s="56">
        <f>'[3]Interim Data-Current Month'!AD23</f>
        <v>0</v>
      </c>
      <c r="AC27" s="56">
        <f>'[3]Interim Data-Current Month'!AE23/1000</f>
        <v>0</v>
      </c>
      <c r="AE27" s="10">
        <f t="shared" si="0"/>
        <v>283769</v>
      </c>
    </row>
    <row r="28" spans="2:31" x14ac:dyDescent="0.25">
      <c r="B28" s="92">
        <v>18</v>
      </c>
      <c r="C28" s="91" t="s">
        <v>42</v>
      </c>
      <c r="D28" s="33">
        <v>216</v>
      </c>
      <c r="E28" s="57">
        <v>43</v>
      </c>
      <c r="F28" s="56">
        <f>'[3]Interim Data-Current Month'!F24</f>
        <v>1547</v>
      </c>
      <c r="G28" s="56">
        <f>'[3]Interim Data-Current Month'!G24</f>
        <v>0</v>
      </c>
      <c r="H28" s="56">
        <f>'[3]Interim Data-Current Month'!H24</f>
        <v>0</v>
      </c>
      <c r="I28" s="56">
        <f>'[3]Interim Data-Current Month'!I24</f>
        <v>22467</v>
      </c>
      <c r="J28" s="56">
        <f>'[3]Interim Data-Current Month'!C24</f>
        <v>7645</v>
      </c>
      <c r="K28" s="56">
        <f>'[3]Interim Data-Current Month'!D24</f>
        <v>515156</v>
      </c>
      <c r="L28" s="56">
        <f>'[3]Interim Data-Current Month'!J24</f>
        <v>18374</v>
      </c>
      <c r="M28" s="56">
        <f>'[3]Interim Data-Current Month'!K24/1000</f>
        <v>38376.52147</v>
      </c>
      <c r="N28" s="56">
        <f>'[3]Interim Data-Current Month'!L24</f>
        <v>5594</v>
      </c>
      <c r="O28" s="56">
        <f>'[3]Interim Data-Current Month'!M24/1000</f>
        <v>18654.921690000003</v>
      </c>
      <c r="P28" s="56">
        <f>'[3]Interim Data-Current Month'!N24+'[3]Interim Data-Current Month'!P24</f>
        <v>4</v>
      </c>
      <c r="Q28" s="56">
        <f>'[3]Interim Data-Current Month'!O24/1000+'[3]Interim Data-Current Month'!Q24/1000</f>
        <v>54.322780000000002</v>
      </c>
      <c r="R28" s="56">
        <f>'[3]Interim Data-Current Month'!R24</f>
        <v>123</v>
      </c>
      <c r="S28" s="56">
        <f>'[3]Interim Data-Current Month'!S24/1000</f>
        <v>485.80471999999997</v>
      </c>
      <c r="T28" s="56">
        <f>'[3]Interim Data-Current Month'!T24</f>
        <v>260315</v>
      </c>
      <c r="U28" s="56">
        <f>'[3]Interim Data-Current Month'!U24/1000</f>
        <v>411897.26993999997</v>
      </c>
      <c r="V28" s="56">
        <f>'[3]Interim Data-Current Month'!V24</f>
        <v>46748</v>
      </c>
      <c r="W28" s="56">
        <f>'[3]Interim Data-Current Month'!W24/1000</f>
        <v>86798.03628</v>
      </c>
      <c r="X28" s="56">
        <f>'[3]Interim Data-Current Month'!X24+'[3]Interim Data-Current Month'!Z24</f>
        <v>0</v>
      </c>
      <c r="Y28" s="56">
        <f>'[3]Interim Data-Current Month'!Y24/1000+'[3]Interim Data-Current Month'!AA24/1000</f>
        <v>0</v>
      </c>
      <c r="Z28" s="56">
        <f>'[3]Interim Data-Current Month'!AB24</f>
        <v>470714</v>
      </c>
      <c r="AA28" s="56">
        <f>'[3]Interim Data-Current Month'!AC24/1000</f>
        <v>2000254.86782</v>
      </c>
      <c r="AB28" s="56">
        <f>'[3]Interim Data-Current Month'!AD24</f>
        <v>0</v>
      </c>
      <c r="AC28" s="56">
        <f>'[3]Interim Data-Current Month'!AE24/1000</f>
        <v>0</v>
      </c>
      <c r="AE28" s="10">
        <f t="shared" si="0"/>
        <v>470714</v>
      </c>
    </row>
    <row r="29" spans="2:31" x14ac:dyDescent="0.25">
      <c r="B29" s="92">
        <v>19</v>
      </c>
      <c r="C29" s="91" t="s">
        <v>20</v>
      </c>
      <c r="D29" s="33">
        <v>1511</v>
      </c>
      <c r="E29" s="57">
        <v>353</v>
      </c>
      <c r="F29" s="56">
        <f>'[3]Interim Data-Current Month'!F25</f>
        <v>16175</v>
      </c>
      <c r="G29" s="56">
        <f>'[3]Interim Data-Current Month'!G25</f>
        <v>0</v>
      </c>
      <c r="H29" s="56">
        <f>'[3]Interim Data-Current Month'!H25</f>
        <v>98818</v>
      </c>
      <c r="I29" s="56">
        <f>'[3]Interim Data-Current Month'!I25</f>
        <v>3358314</v>
      </c>
      <c r="J29" s="56">
        <f>'[3]Interim Data-Current Month'!C25</f>
        <v>264497</v>
      </c>
      <c r="K29" s="56">
        <f>'[3]Interim Data-Current Month'!D25</f>
        <v>12437294</v>
      </c>
      <c r="L29" s="56">
        <f>'[3]Interim Data-Current Month'!J25</f>
        <v>595999</v>
      </c>
      <c r="M29" s="56">
        <f>'[3]Interim Data-Current Month'!K25/1000</f>
        <v>1914936.7609999999</v>
      </c>
      <c r="N29" s="56">
        <f>'[3]Interim Data-Current Month'!L25</f>
        <v>568934</v>
      </c>
      <c r="O29" s="56">
        <f>'[3]Interim Data-Current Month'!M25/1000</f>
        <v>3089047.054</v>
      </c>
      <c r="P29" s="56">
        <f>'[3]Interim Data-Current Month'!N25+'[3]Interim Data-Current Month'!P25</f>
        <v>0</v>
      </c>
      <c r="Q29" s="56">
        <f>'[3]Interim Data-Current Month'!O25/1000+'[3]Interim Data-Current Month'!Q25/1000</f>
        <v>0</v>
      </c>
      <c r="R29" s="56">
        <f>'[3]Interim Data-Current Month'!R25</f>
        <v>2560</v>
      </c>
      <c r="S29" s="56">
        <f>'[3]Interim Data-Current Month'!S25/1000</f>
        <v>12532.288359999999</v>
      </c>
      <c r="T29" s="56">
        <f>'[3]Interim Data-Current Month'!T25</f>
        <v>5727724</v>
      </c>
      <c r="U29" s="56">
        <f>'[3]Interim Data-Current Month'!U25/1000</f>
        <v>9972839.2589999996</v>
      </c>
      <c r="V29" s="56">
        <f>'[3]Interim Data-Current Month'!V25</f>
        <v>2124085</v>
      </c>
      <c r="W29" s="56">
        <f>'[3]Interim Data-Current Month'!W25/1000</f>
        <v>4549081.0580000002</v>
      </c>
      <c r="X29" s="56">
        <f>'[3]Interim Data-Current Month'!X25+'[3]Interim Data-Current Month'!Z25</f>
        <v>2232</v>
      </c>
      <c r="Y29" s="56">
        <f>'[3]Interim Data-Current Month'!Y25/1000+'[3]Interim Data-Current Month'!AA25/1000</f>
        <v>25108.678</v>
      </c>
      <c r="Z29" s="56">
        <f>'[3]Interim Data-Current Month'!AB25</f>
        <v>9418683</v>
      </c>
      <c r="AA29" s="56">
        <f>'[3]Interim Data-Current Month'!AC25/1000</f>
        <v>45123828.490000002</v>
      </c>
      <c r="AB29" s="56">
        <f>'[3]Interim Data-Current Month'!AD25</f>
        <v>313</v>
      </c>
      <c r="AC29" s="56">
        <f>'[3]Interim Data-Current Month'!AE25/1000</f>
        <v>265.7</v>
      </c>
      <c r="AE29" s="10">
        <f t="shared" si="0"/>
        <v>9418996</v>
      </c>
    </row>
    <row r="30" spans="2:31" x14ac:dyDescent="0.25">
      <c r="B30" s="92">
        <v>20</v>
      </c>
      <c r="C30" s="91" t="s">
        <v>7</v>
      </c>
      <c r="D30" s="33">
        <v>9106</v>
      </c>
      <c r="E30" s="57">
        <v>9639</v>
      </c>
      <c r="F30" s="56">
        <f>'[3]Interim Data-Current Month'!F26</f>
        <v>1343923</v>
      </c>
      <c r="G30" s="56">
        <f>'[3]Interim Data-Current Month'!G26</f>
        <v>3318</v>
      </c>
      <c r="H30" s="56">
        <f>'[3]Interim Data-Current Month'!H26</f>
        <v>1533482</v>
      </c>
      <c r="I30" s="56">
        <f>'[3]Interim Data-Current Month'!I26</f>
        <v>0</v>
      </c>
      <c r="J30" s="56">
        <f>'[3]Interim Data-Current Month'!C26</f>
        <v>17949861</v>
      </c>
      <c r="K30" s="56">
        <f>'[3]Interim Data-Current Month'!D26</f>
        <v>45803977</v>
      </c>
      <c r="L30" s="56">
        <f>'[3]Interim Data-Current Month'!J26</f>
        <v>31106524</v>
      </c>
      <c r="M30" s="56">
        <f>'[3]Interim Data-Current Month'!K26/1000</f>
        <v>118646627.68799999</v>
      </c>
      <c r="N30" s="56">
        <f>'[3]Interim Data-Current Month'!L26</f>
        <v>28419157</v>
      </c>
      <c r="O30" s="56">
        <f>'[3]Interim Data-Current Month'!M26/1000</f>
        <v>209802098.90799999</v>
      </c>
      <c r="P30" s="56">
        <f>'[3]Interim Data-Current Month'!N26+'[3]Interim Data-Current Month'!P26</f>
        <v>0</v>
      </c>
      <c r="Q30" s="56">
        <f>'[3]Interim Data-Current Month'!O26/1000+'[3]Interim Data-Current Month'!Q26/1000</f>
        <v>0</v>
      </c>
      <c r="R30" s="56">
        <f>'[3]Interim Data-Current Month'!R26</f>
        <v>177877</v>
      </c>
      <c r="S30" s="56">
        <f>'[3]Interim Data-Current Month'!S26/1000</f>
        <v>1030691.562</v>
      </c>
      <c r="T30" s="56">
        <f>'[3]Interim Data-Current Month'!T26</f>
        <v>25061455</v>
      </c>
      <c r="U30" s="56">
        <f>'[3]Interim Data-Current Month'!U26/1000</f>
        <v>58117716.318000004</v>
      </c>
      <c r="V30" s="56">
        <f>'[3]Interim Data-Current Month'!V26</f>
        <v>17162436</v>
      </c>
      <c r="W30" s="56">
        <f>'[3]Interim Data-Current Month'!W26/1000</f>
        <v>47619427.906999998</v>
      </c>
      <c r="X30" s="56">
        <f>'[3]Interim Data-Current Month'!X26+'[3]Interim Data-Current Month'!Z26</f>
        <v>575356</v>
      </c>
      <c r="Y30" s="56">
        <f>'[3]Interim Data-Current Month'!Y26/1000+'[3]Interim Data-Current Month'!AA26/1000</f>
        <v>3337232.2710000002</v>
      </c>
      <c r="Z30" s="56">
        <f>'[3]Interim Data-Current Month'!AB26</f>
        <v>39947824</v>
      </c>
      <c r="AA30" s="56">
        <f>'[3]Interim Data-Current Month'!AC26/1000</f>
        <v>235441316.389</v>
      </c>
      <c r="AB30" s="56">
        <f>'[3]Interim Data-Current Month'!AD26</f>
        <v>51583</v>
      </c>
      <c r="AC30" s="56">
        <f>'[3]Interim Data-Current Month'!AE26/1000</f>
        <v>51572.855000000003</v>
      </c>
      <c r="AE30" s="10">
        <f t="shared" si="0"/>
        <v>39999407</v>
      </c>
    </row>
    <row r="31" spans="2:31" x14ac:dyDescent="0.25">
      <c r="B31" s="92">
        <v>21</v>
      </c>
      <c r="C31" s="91" t="s">
        <v>10</v>
      </c>
      <c r="D31" s="33">
        <v>8611</v>
      </c>
      <c r="E31" s="57">
        <v>7968</v>
      </c>
      <c r="F31" s="56">
        <f>'[3]Interim Data-Current Month'!F27</f>
        <v>1058189</v>
      </c>
      <c r="G31" s="56">
        <f>'[3]Interim Data-Current Month'!G27</f>
        <v>2553</v>
      </c>
      <c r="H31" s="56">
        <f>'[3]Interim Data-Current Month'!H27</f>
        <v>518525</v>
      </c>
      <c r="I31" s="56">
        <f>'[3]Interim Data-Current Month'!I27</f>
        <v>3189402</v>
      </c>
      <c r="J31" s="56">
        <f>'[3]Interim Data-Current Month'!C27</f>
        <v>13725493</v>
      </c>
      <c r="K31" s="56">
        <f>'[3]Interim Data-Current Month'!D27</f>
        <v>35712273</v>
      </c>
      <c r="L31" s="56">
        <f>'[3]Interim Data-Current Month'!J27</f>
        <v>21235622</v>
      </c>
      <c r="M31" s="56">
        <f>'[3]Interim Data-Current Month'!K27/1000</f>
        <v>76230295.82893984</v>
      </c>
      <c r="N31" s="56">
        <f>'[3]Interim Data-Current Month'!L27</f>
        <v>24997303</v>
      </c>
      <c r="O31" s="56">
        <f>'[3]Interim Data-Current Month'!M27/1000</f>
        <v>157232089.33514205</v>
      </c>
      <c r="P31" s="56">
        <f>'[3]Interim Data-Current Month'!N27+'[3]Interim Data-Current Month'!P27</f>
        <v>0</v>
      </c>
      <c r="Q31" s="56">
        <f>'[3]Interim Data-Current Month'!O27/1000+'[3]Interim Data-Current Month'!Q27/1000</f>
        <v>0</v>
      </c>
      <c r="R31" s="56">
        <f>'[3]Interim Data-Current Month'!R27</f>
        <v>47973</v>
      </c>
      <c r="S31" s="56">
        <f>'[3]Interim Data-Current Month'!S27/1000</f>
        <v>238796.62884000002</v>
      </c>
      <c r="T31" s="56">
        <f>'[3]Interim Data-Current Month'!T27</f>
        <v>17163013</v>
      </c>
      <c r="U31" s="56">
        <f>'[3]Interim Data-Current Month'!U27/1000</f>
        <v>42593664.891760297</v>
      </c>
      <c r="V31" s="56">
        <f>'[3]Interim Data-Current Month'!V27</f>
        <v>6638948</v>
      </c>
      <c r="W31" s="56">
        <f>'[3]Interim Data-Current Month'!W27/1000</f>
        <v>27082859.153079733</v>
      </c>
      <c r="X31" s="56">
        <f>'[3]Interim Data-Current Month'!X27+'[3]Interim Data-Current Month'!Z27</f>
        <v>26648</v>
      </c>
      <c r="Y31" s="56">
        <f>'[3]Interim Data-Current Month'!Y27/1000+'[3]Interim Data-Current Month'!AA27/1000</f>
        <v>252042.39840000001</v>
      </c>
      <c r="Z31" s="56">
        <f>'[3]Interim Data-Current Month'!AB27</f>
        <v>22897632</v>
      </c>
      <c r="AA31" s="56">
        <f>'[3]Interim Data-Current Month'!AC27/1000</f>
        <v>142661868.91</v>
      </c>
      <c r="AB31" s="56">
        <f>'[3]Interim Data-Current Month'!AD27</f>
        <v>95</v>
      </c>
      <c r="AC31" s="56">
        <f>'[3]Interim Data-Current Month'!AE27/1000</f>
        <v>63.515209999999996</v>
      </c>
      <c r="AE31" s="10">
        <f t="shared" si="0"/>
        <v>22897727</v>
      </c>
    </row>
    <row r="32" spans="2:31" x14ac:dyDescent="0.25">
      <c r="B32" s="92">
        <v>22</v>
      </c>
      <c r="C32" s="91" t="s">
        <v>38</v>
      </c>
      <c r="D32" s="33">
        <v>2210</v>
      </c>
      <c r="E32" s="57">
        <v>1178</v>
      </c>
      <c r="F32" s="56">
        <f>'[3]Interim Data-Current Month'!F28</f>
        <v>22711</v>
      </c>
      <c r="G32" s="56">
        <f>'[3]Interim Data-Current Month'!G28</f>
        <v>216</v>
      </c>
      <c r="H32" s="56">
        <f>'[3]Interim Data-Current Month'!H28</f>
        <v>6232</v>
      </c>
      <c r="I32" s="56">
        <f>'[3]Interim Data-Current Month'!I28</f>
        <v>185996</v>
      </c>
      <c r="J32" s="56">
        <f>'[3]Interim Data-Current Month'!C28</f>
        <v>42508</v>
      </c>
      <c r="K32" s="56">
        <f>'[3]Interim Data-Current Month'!D28</f>
        <v>12779200</v>
      </c>
      <c r="L32" s="56">
        <f>'[3]Interim Data-Current Month'!J28</f>
        <v>67843</v>
      </c>
      <c r="M32" s="56">
        <f>'[3]Interim Data-Current Month'!K28/1000</f>
        <v>204060.3327</v>
      </c>
      <c r="N32" s="56">
        <f>'[3]Interim Data-Current Month'!L28</f>
        <v>46345</v>
      </c>
      <c r="O32" s="56">
        <f>'[3]Interim Data-Current Month'!M28/1000</f>
        <v>167407.2415</v>
      </c>
      <c r="P32" s="56">
        <f>'[3]Interim Data-Current Month'!N28+'[3]Interim Data-Current Month'!P28</f>
        <v>0</v>
      </c>
      <c r="Q32" s="56">
        <f>'[3]Interim Data-Current Month'!O28/1000+'[3]Interim Data-Current Month'!Q28/1000</f>
        <v>0</v>
      </c>
      <c r="R32" s="56">
        <f>'[3]Interim Data-Current Month'!R28</f>
        <v>354</v>
      </c>
      <c r="S32" s="56">
        <f>'[3]Interim Data-Current Month'!S28/1000</f>
        <v>1924.6161200000001</v>
      </c>
      <c r="T32" s="56">
        <f>'[3]Interim Data-Current Month'!T28</f>
        <v>2657426</v>
      </c>
      <c r="U32" s="56">
        <f>'[3]Interim Data-Current Month'!U28/1000</f>
        <v>5004793.0080000004</v>
      </c>
      <c r="V32" s="56">
        <f>'[3]Interim Data-Current Month'!V28</f>
        <v>828357</v>
      </c>
      <c r="W32" s="56">
        <f>'[3]Interim Data-Current Month'!W28/1000</f>
        <v>1654087.9129999999</v>
      </c>
      <c r="X32" s="56">
        <f>'[3]Interim Data-Current Month'!X28+'[3]Interim Data-Current Month'!Z28</f>
        <v>0</v>
      </c>
      <c r="Y32" s="56">
        <f>'[3]Interim Data-Current Month'!Y28/1000+'[3]Interim Data-Current Month'!AA28/1000</f>
        <v>0</v>
      </c>
      <c r="Z32" s="56">
        <f>'[3]Interim Data-Current Month'!AB28</f>
        <v>6727152</v>
      </c>
      <c r="AA32" s="56">
        <f>'[3]Interim Data-Current Month'!AC28/1000</f>
        <v>32496460.644000001</v>
      </c>
      <c r="AB32" s="56">
        <f>'[3]Interim Data-Current Month'!AD28</f>
        <v>500</v>
      </c>
      <c r="AC32" s="56">
        <f>'[3]Interim Data-Current Month'!AE28/1000</f>
        <v>481.85141999999996</v>
      </c>
      <c r="AE32" s="10">
        <f t="shared" si="0"/>
        <v>6727652</v>
      </c>
    </row>
    <row r="33" spans="2:31" x14ac:dyDescent="0.25">
      <c r="B33" s="92">
        <v>23</v>
      </c>
      <c r="C33" s="91" t="s">
        <v>14</v>
      </c>
      <c r="D33" s="33">
        <v>593</v>
      </c>
      <c r="E33" s="57">
        <v>215</v>
      </c>
      <c r="F33" s="56">
        <f>'[3]Interim Data-Current Month'!F29</f>
        <v>32032</v>
      </c>
      <c r="G33" s="56">
        <f>'[3]Interim Data-Current Month'!G29</f>
        <v>11637</v>
      </c>
      <c r="H33" s="56">
        <f>'[3]Interim Data-Current Month'!H29</f>
        <v>0</v>
      </c>
      <c r="I33" s="56">
        <f>'[3]Interim Data-Current Month'!I29</f>
        <v>38079</v>
      </c>
      <c r="J33" s="56">
        <f>'[3]Interim Data-Current Month'!C29</f>
        <v>1042747</v>
      </c>
      <c r="K33" s="56">
        <f>'[3]Interim Data-Current Month'!D29</f>
        <v>4579140</v>
      </c>
      <c r="L33" s="56">
        <f>'[3]Interim Data-Current Month'!J29</f>
        <v>1513732</v>
      </c>
      <c r="M33" s="56">
        <f>'[3]Interim Data-Current Month'!K29/1000</f>
        <v>5222811.5931400005</v>
      </c>
      <c r="N33" s="56">
        <f>'[3]Interim Data-Current Month'!L29</f>
        <v>1269475</v>
      </c>
      <c r="O33" s="56">
        <f>'[3]Interim Data-Current Month'!M29/1000</f>
        <v>8475636.4321400002</v>
      </c>
      <c r="P33" s="56">
        <f>'[3]Interim Data-Current Month'!N29+'[3]Interim Data-Current Month'!P29</f>
        <v>0</v>
      </c>
      <c r="Q33" s="56">
        <f>'[3]Interim Data-Current Month'!O29/1000+'[3]Interim Data-Current Month'!Q29/1000</f>
        <v>0</v>
      </c>
      <c r="R33" s="56">
        <f>'[3]Interim Data-Current Month'!R29</f>
        <v>13663</v>
      </c>
      <c r="S33" s="56">
        <f>'[3]Interim Data-Current Month'!S29/1000</f>
        <v>48523.6</v>
      </c>
      <c r="T33" s="56">
        <f>'[3]Interim Data-Current Month'!T29</f>
        <v>1435524</v>
      </c>
      <c r="U33" s="56">
        <f>'[3]Interim Data-Current Month'!U29/1000</f>
        <v>2211696.6310000001</v>
      </c>
      <c r="V33" s="56">
        <f>'[3]Interim Data-Current Month'!V29</f>
        <v>450999</v>
      </c>
      <c r="W33" s="56">
        <f>'[3]Interim Data-Current Month'!W29/1000</f>
        <v>1492307.557</v>
      </c>
      <c r="X33" s="56">
        <f>'[3]Interim Data-Current Month'!X29+'[3]Interim Data-Current Month'!Z29</f>
        <v>0</v>
      </c>
      <c r="Y33" s="56">
        <f>'[3]Interim Data-Current Month'!Y29/1000+'[3]Interim Data-Current Month'!AA29/1000</f>
        <v>0</v>
      </c>
      <c r="Z33" s="56">
        <f>'[3]Interim Data-Current Month'!AB29</f>
        <v>3118291</v>
      </c>
      <c r="AA33" s="56">
        <f>'[3]Interim Data-Current Month'!AC29/1000</f>
        <v>12769300.953</v>
      </c>
      <c r="AB33" s="56">
        <f>'[3]Interim Data-Current Month'!AD29</f>
        <v>0</v>
      </c>
      <c r="AC33" s="56">
        <f>'[3]Interim Data-Current Month'!AE29/1000</f>
        <v>0</v>
      </c>
      <c r="AE33" s="10">
        <f t="shared" si="0"/>
        <v>3118291</v>
      </c>
    </row>
    <row r="34" spans="2:31" x14ac:dyDescent="0.25">
      <c r="B34" s="92">
        <v>24</v>
      </c>
      <c r="C34" s="91" t="s">
        <v>15</v>
      </c>
      <c r="D34" s="33">
        <v>1534</v>
      </c>
      <c r="E34" s="57">
        <v>1256</v>
      </c>
      <c r="F34" s="56">
        <f>'[3]Interim Data-Current Month'!F30</f>
        <v>234311</v>
      </c>
      <c r="G34" s="56">
        <f>'[3]Interim Data-Current Month'!G30</f>
        <v>164</v>
      </c>
      <c r="H34" s="56">
        <f>'[3]Interim Data-Current Month'!H30</f>
        <v>36081</v>
      </c>
      <c r="I34" s="56">
        <f>'[3]Interim Data-Current Month'!I30</f>
        <v>65571</v>
      </c>
      <c r="J34" s="56">
        <f>'[3]Interim Data-Current Month'!C30</f>
        <v>1822569</v>
      </c>
      <c r="K34" s="56">
        <f>'[3]Interim Data-Current Month'!D30</f>
        <v>7412670</v>
      </c>
      <c r="L34" s="56">
        <f>'[3]Interim Data-Current Month'!J30</f>
        <v>2428119</v>
      </c>
      <c r="M34" s="56">
        <f>'[3]Interim Data-Current Month'!K30/1000</f>
        <v>10579315.316</v>
      </c>
      <c r="N34" s="56">
        <f>'[3]Interim Data-Current Month'!L30</f>
        <v>2634284</v>
      </c>
      <c r="O34" s="56">
        <f>'[3]Interim Data-Current Month'!M30/1000</f>
        <v>46249642.601999998</v>
      </c>
      <c r="P34" s="56">
        <f>'[3]Interim Data-Current Month'!N30+'[3]Interim Data-Current Month'!P30</f>
        <v>0</v>
      </c>
      <c r="Q34" s="56">
        <f>'[3]Interim Data-Current Month'!O30/1000+'[3]Interim Data-Current Month'!Q30/1000</f>
        <v>0</v>
      </c>
      <c r="R34" s="56">
        <f>'[3]Interim Data-Current Month'!R30</f>
        <v>20879</v>
      </c>
      <c r="S34" s="56">
        <f>'[3]Interim Data-Current Month'!S30/1000</f>
        <v>105309.04300000001</v>
      </c>
      <c r="T34" s="56">
        <f>'[3]Interim Data-Current Month'!T30</f>
        <v>1680339</v>
      </c>
      <c r="U34" s="56">
        <f>'[3]Interim Data-Current Month'!U30/1000</f>
        <v>3441222.3149999999</v>
      </c>
      <c r="V34" s="56">
        <f>'[3]Interim Data-Current Month'!V30</f>
        <v>1035879</v>
      </c>
      <c r="W34" s="56">
        <f>'[3]Interim Data-Current Month'!W30/1000</f>
        <v>3129713.0580000002</v>
      </c>
      <c r="X34" s="56">
        <f>'[3]Interim Data-Current Month'!X30+'[3]Interim Data-Current Month'!Z30</f>
        <v>946</v>
      </c>
      <c r="Y34" s="56">
        <f>'[3]Interim Data-Current Month'!Y30/1000+'[3]Interim Data-Current Month'!AA30/1000</f>
        <v>56791.857799999998</v>
      </c>
      <c r="Z34" s="56">
        <f>'[3]Interim Data-Current Month'!AB30</f>
        <v>5487675</v>
      </c>
      <c r="AA34" s="56">
        <f>'[3]Interim Data-Current Month'!AC30/1000</f>
        <v>24751100.914000001</v>
      </c>
      <c r="AB34" s="56">
        <f>'[3]Interim Data-Current Month'!AD30</f>
        <v>0</v>
      </c>
      <c r="AC34" s="56">
        <f>'[3]Interim Data-Current Month'!AE30/1000</f>
        <v>0</v>
      </c>
      <c r="AE34" s="10">
        <f t="shared" si="0"/>
        <v>5487675</v>
      </c>
    </row>
    <row r="35" spans="2:31" x14ac:dyDescent="0.25">
      <c r="B35" s="92">
        <v>25</v>
      </c>
      <c r="C35" s="91" t="s">
        <v>34</v>
      </c>
      <c r="D35" s="33">
        <v>842</v>
      </c>
      <c r="E35" s="57">
        <v>618</v>
      </c>
      <c r="F35" s="56">
        <f>'[3]Interim Data-Current Month'!F31</f>
        <v>11574</v>
      </c>
      <c r="G35" s="56">
        <f>'[3]Interim Data-Current Month'!G31</f>
        <v>945</v>
      </c>
      <c r="H35" s="56">
        <f>'[3]Interim Data-Current Month'!H31</f>
        <v>0</v>
      </c>
      <c r="I35" s="56">
        <f>'[3]Interim Data-Current Month'!I31</f>
        <v>37622</v>
      </c>
      <c r="J35" s="56">
        <f>'[3]Interim Data-Current Month'!C31</f>
        <v>81101</v>
      </c>
      <c r="K35" s="56">
        <f>'[3]Interim Data-Current Month'!D31</f>
        <v>3574096</v>
      </c>
      <c r="L35" s="56">
        <f>'[3]Interim Data-Current Month'!J31</f>
        <v>122521</v>
      </c>
      <c r="M35" s="56">
        <f>'[3]Interim Data-Current Month'!K31/1000</f>
        <v>762696.28940999997</v>
      </c>
      <c r="N35" s="56">
        <f>'[3]Interim Data-Current Month'!L31</f>
        <v>100480</v>
      </c>
      <c r="O35" s="56">
        <f>'[3]Interim Data-Current Month'!M31/1000</f>
        <v>264449.75597</v>
      </c>
      <c r="P35" s="56">
        <f>'[3]Interim Data-Current Month'!N31+'[3]Interim Data-Current Month'!P31</f>
        <v>0</v>
      </c>
      <c r="Q35" s="56">
        <f>'[3]Interim Data-Current Month'!O31/1000+'[3]Interim Data-Current Month'!Q31/1000</f>
        <v>0</v>
      </c>
      <c r="R35" s="56">
        <f>'[3]Interim Data-Current Month'!R31</f>
        <v>5749</v>
      </c>
      <c r="S35" s="56">
        <f>'[3]Interim Data-Current Month'!S31/1000</f>
        <v>24704.799999999999</v>
      </c>
      <c r="T35" s="56">
        <f>'[3]Interim Data-Current Month'!T31</f>
        <v>1168365</v>
      </c>
      <c r="U35" s="56">
        <f>'[3]Interim Data-Current Month'!U31/1000</f>
        <v>2650718.9135199999</v>
      </c>
      <c r="V35" s="56">
        <f>'[3]Interim Data-Current Month'!V31</f>
        <v>3250074</v>
      </c>
      <c r="W35" s="56">
        <f>'[3]Interim Data-Current Month'!W31/1000</f>
        <v>1525872.3641700002</v>
      </c>
      <c r="X35" s="56">
        <f>'[3]Interim Data-Current Month'!X31+'[3]Interim Data-Current Month'!Z31</f>
        <v>0</v>
      </c>
      <c r="Y35" s="56">
        <f>'[3]Interim Data-Current Month'!Y31/1000+'[3]Interim Data-Current Month'!AA31/1000</f>
        <v>0</v>
      </c>
      <c r="Z35" s="56">
        <f>'[3]Interim Data-Current Month'!AB31</f>
        <v>6030376</v>
      </c>
      <c r="AA35" s="56">
        <f>'[3]Interim Data-Current Month'!AC31/1000</f>
        <v>32100092.579</v>
      </c>
      <c r="AB35" s="56">
        <f>'[3]Interim Data-Current Month'!AD31</f>
        <v>3</v>
      </c>
      <c r="AC35" s="56">
        <f>'[3]Interim Data-Current Month'!AE31/1000</f>
        <v>0.9</v>
      </c>
      <c r="AE35" s="10">
        <f t="shared" si="0"/>
        <v>6030379</v>
      </c>
    </row>
    <row r="36" spans="2:31" x14ac:dyDescent="0.25">
      <c r="B36" s="92">
        <v>26</v>
      </c>
      <c r="C36" s="91" t="s">
        <v>53</v>
      </c>
      <c r="D36" s="33">
        <v>835</v>
      </c>
      <c r="E36" s="57">
        <v>619</v>
      </c>
      <c r="F36" s="56">
        <f>'[3]Interim Data-Current Month'!F32</f>
        <v>9103</v>
      </c>
      <c r="G36" s="56">
        <f>'[3]Interim Data-Current Month'!G32</f>
        <v>0</v>
      </c>
      <c r="H36" s="56">
        <f>'[3]Interim Data-Current Month'!H32</f>
        <v>0</v>
      </c>
      <c r="I36" s="56">
        <f>'[3]Interim Data-Current Month'!I32</f>
        <v>36423</v>
      </c>
      <c r="J36" s="56">
        <f>'[3]Interim Data-Current Month'!C32</f>
        <v>0</v>
      </c>
      <c r="K36" s="56">
        <f>'[3]Interim Data-Current Month'!D32</f>
        <v>5186059</v>
      </c>
      <c r="L36" s="56">
        <f>'[3]Interim Data-Current Month'!J32</f>
        <v>0</v>
      </c>
      <c r="M36" s="56">
        <f>'[3]Interim Data-Current Month'!K32/1000</f>
        <v>0</v>
      </c>
      <c r="N36" s="56">
        <f>'[3]Interim Data-Current Month'!L32</f>
        <v>0</v>
      </c>
      <c r="O36" s="56">
        <f>'[3]Interim Data-Current Month'!M32/1000</f>
        <v>0</v>
      </c>
      <c r="P36" s="56">
        <f>'[3]Interim Data-Current Month'!N32+'[3]Interim Data-Current Month'!P32</f>
        <v>0</v>
      </c>
      <c r="Q36" s="56">
        <f>'[3]Interim Data-Current Month'!O32/1000+'[3]Interim Data-Current Month'!Q32/1000</f>
        <v>0</v>
      </c>
      <c r="R36" s="56">
        <f>'[3]Interim Data-Current Month'!R32</f>
        <v>0</v>
      </c>
      <c r="S36" s="56">
        <f>'[3]Interim Data-Current Month'!S32/1000</f>
        <v>0</v>
      </c>
      <c r="T36" s="56">
        <f>'[3]Interim Data-Current Month'!T32</f>
        <v>1954061</v>
      </c>
      <c r="U36" s="56">
        <f>'[3]Interim Data-Current Month'!U32/1000</f>
        <v>2772802.0816100002</v>
      </c>
      <c r="V36" s="56">
        <f>'[3]Interim Data-Current Month'!V32</f>
        <v>398693</v>
      </c>
      <c r="W36" s="56">
        <f>'[3]Interim Data-Current Month'!W32/1000</f>
        <v>643224.80501000001</v>
      </c>
      <c r="X36" s="56">
        <f>'[3]Interim Data-Current Month'!X32+'[3]Interim Data-Current Month'!Z32</f>
        <v>0</v>
      </c>
      <c r="Y36" s="56">
        <f>'[3]Interim Data-Current Month'!Y32/1000+'[3]Interim Data-Current Month'!AA32/1000</f>
        <v>0</v>
      </c>
      <c r="Z36" s="56">
        <f>'[3]Interim Data-Current Month'!AB32</f>
        <v>4446443</v>
      </c>
      <c r="AA36" s="56">
        <f>'[3]Interim Data-Current Month'!AC32/1000</f>
        <v>18837140.063000001</v>
      </c>
      <c r="AB36" s="56">
        <f>'[3]Interim Data-Current Month'!AD32</f>
        <v>0</v>
      </c>
      <c r="AC36" s="56">
        <f>'[3]Interim Data-Current Month'!AE32/1000</f>
        <v>0</v>
      </c>
      <c r="AE36" s="10">
        <f t="shared" si="0"/>
        <v>4446443</v>
      </c>
    </row>
    <row r="37" spans="2:31" x14ac:dyDescent="0.25">
      <c r="B37" s="92">
        <v>27</v>
      </c>
      <c r="C37" s="91" t="s">
        <v>43</v>
      </c>
      <c r="D37" s="33">
        <v>1376</v>
      </c>
      <c r="E37" s="57">
        <v>860</v>
      </c>
      <c r="F37" s="56">
        <f>'[3]Interim Data-Current Month'!F33</f>
        <v>12216</v>
      </c>
      <c r="G37" s="56">
        <f>'[3]Interim Data-Current Month'!G33</f>
        <v>0</v>
      </c>
      <c r="H37" s="56">
        <f>'[3]Interim Data-Current Month'!H33</f>
        <v>0</v>
      </c>
      <c r="I37" s="56">
        <f>'[3]Interim Data-Current Month'!I33</f>
        <v>18515</v>
      </c>
      <c r="J37" s="56">
        <f>'[3]Interim Data-Current Month'!C33</f>
        <v>9680</v>
      </c>
      <c r="K37" s="56">
        <f>'[3]Interim Data-Current Month'!D33</f>
        <v>3991619</v>
      </c>
      <c r="L37" s="56">
        <f>'[3]Interim Data-Current Month'!J33</f>
        <v>19715</v>
      </c>
      <c r="M37" s="56">
        <f>'[3]Interim Data-Current Month'!K33/1000</f>
        <v>105246.35960000001</v>
      </c>
      <c r="N37" s="56">
        <f>'[3]Interim Data-Current Month'!L33</f>
        <v>5541</v>
      </c>
      <c r="O37" s="56">
        <f>'[3]Interim Data-Current Month'!M33/1000</f>
        <v>53971.944720000007</v>
      </c>
      <c r="P37" s="56">
        <f>'[3]Interim Data-Current Month'!N33+'[3]Interim Data-Current Month'!P33</f>
        <v>0</v>
      </c>
      <c r="Q37" s="56">
        <f>'[3]Interim Data-Current Month'!O33/1000+'[3]Interim Data-Current Month'!Q33/1000</f>
        <v>0</v>
      </c>
      <c r="R37" s="56">
        <f>'[3]Interim Data-Current Month'!R33</f>
        <v>459</v>
      </c>
      <c r="S37" s="56">
        <f>'[3]Interim Data-Current Month'!S33/1000</f>
        <v>3526.77115</v>
      </c>
      <c r="T37" s="56">
        <f>'[3]Interim Data-Current Month'!T33</f>
        <v>1975517</v>
      </c>
      <c r="U37" s="56">
        <f>'[3]Interim Data-Current Month'!U33/1000</f>
        <v>4055695.4244299987</v>
      </c>
      <c r="V37" s="56">
        <f>'[3]Interim Data-Current Month'!V33</f>
        <v>410368</v>
      </c>
      <c r="W37" s="56">
        <f>'[3]Interim Data-Current Month'!W33/1000</f>
        <v>1135651.4587099997</v>
      </c>
      <c r="X37" s="56">
        <f>'[3]Interim Data-Current Month'!X33+'[3]Interim Data-Current Month'!Z33</f>
        <v>10337</v>
      </c>
      <c r="Y37" s="56">
        <f>'[3]Interim Data-Current Month'!Y33/1000+'[3]Interim Data-Current Month'!AA33/1000</f>
        <v>206385.01647000003</v>
      </c>
      <c r="Z37" s="56">
        <f>'[3]Interim Data-Current Month'!AB33</f>
        <v>5175839</v>
      </c>
      <c r="AA37" s="56">
        <f>'[3]Interim Data-Current Month'!AC33/1000</f>
        <v>24526286.855010003</v>
      </c>
      <c r="AB37" s="56">
        <f>'[3]Interim Data-Current Month'!AD33</f>
        <v>0</v>
      </c>
      <c r="AC37" s="56">
        <f>'[3]Interim Data-Current Month'!AE33/1000</f>
        <v>0</v>
      </c>
      <c r="AE37" s="10">
        <f t="shared" si="0"/>
        <v>5175839</v>
      </c>
    </row>
    <row r="38" spans="2:31" x14ac:dyDescent="0.25">
      <c r="B38" s="92">
        <v>28</v>
      </c>
      <c r="C38" s="91" t="s">
        <v>13</v>
      </c>
      <c r="D38" s="33">
        <v>1434</v>
      </c>
      <c r="E38" s="57">
        <v>1348</v>
      </c>
      <c r="F38" s="56">
        <f>'[3]Interim Data-Current Month'!F34</f>
        <v>61547</v>
      </c>
      <c r="G38" s="56">
        <f>'[3]Interim Data-Current Month'!G34</f>
        <v>6715</v>
      </c>
      <c r="H38" s="56">
        <f>'[3]Interim Data-Current Month'!H34</f>
        <v>28802</v>
      </c>
      <c r="I38" s="56">
        <f>'[3]Interim Data-Current Month'!I34</f>
        <v>285595</v>
      </c>
      <c r="J38" s="56">
        <f>'[3]Interim Data-Current Month'!C34</f>
        <v>4052093</v>
      </c>
      <c r="K38" s="56">
        <f>'[3]Interim Data-Current Month'!D34</f>
        <v>24983429</v>
      </c>
      <c r="L38" s="56">
        <f>'[3]Interim Data-Current Month'!J34</f>
        <v>4441587</v>
      </c>
      <c r="M38" s="56">
        <f>'[3]Interim Data-Current Month'!K34/1000</f>
        <v>14361016.554</v>
      </c>
      <c r="N38" s="56">
        <f>'[3]Interim Data-Current Month'!L34</f>
        <v>3628302</v>
      </c>
      <c r="O38" s="56">
        <f>'[3]Interim Data-Current Month'!M34/1000</f>
        <v>21958720.866</v>
      </c>
      <c r="P38" s="56">
        <f>'[3]Interim Data-Current Month'!N34+'[3]Interim Data-Current Month'!P34</f>
        <v>0</v>
      </c>
      <c r="Q38" s="56">
        <f>'[3]Interim Data-Current Month'!O34/1000+'[3]Interim Data-Current Month'!Q34/1000</f>
        <v>0</v>
      </c>
      <c r="R38" s="56">
        <f>'[3]Interim Data-Current Month'!R34</f>
        <v>39354</v>
      </c>
      <c r="S38" s="56">
        <f>'[3]Interim Data-Current Month'!S34/1000</f>
        <v>152583.28419999999</v>
      </c>
      <c r="T38" s="56">
        <f>'[3]Interim Data-Current Month'!T34</f>
        <v>5237184</v>
      </c>
      <c r="U38" s="56">
        <f>'[3]Interim Data-Current Month'!U34/1000</f>
        <v>9182085.3660000004</v>
      </c>
      <c r="V38" s="56">
        <f>'[3]Interim Data-Current Month'!V34</f>
        <v>3811352</v>
      </c>
      <c r="W38" s="56">
        <f>'[3]Interim Data-Current Month'!W34/1000</f>
        <v>8280605.625</v>
      </c>
      <c r="X38" s="56">
        <f>'[3]Interim Data-Current Month'!X34+'[3]Interim Data-Current Month'!Z34</f>
        <v>0</v>
      </c>
      <c r="Y38" s="56">
        <f>'[3]Interim Data-Current Month'!Y34/1000+'[3]Interim Data-Current Month'!AA34/1000</f>
        <v>0</v>
      </c>
      <c r="Z38" s="56">
        <f>'[3]Interim Data-Current Month'!AB34</f>
        <v>10473227</v>
      </c>
      <c r="AA38" s="56">
        <f>'[3]Interim Data-Current Month'!AC34/1000</f>
        <v>46907868.509000003</v>
      </c>
      <c r="AB38" s="56">
        <f>'[3]Interim Data-Current Month'!AD34</f>
        <v>0</v>
      </c>
      <c r="AC38" s="56">
        <f>'[3]Interim Data-Current Month'!AE34/1000</f>
        <v>0</v>
      </c>
      <c r="AE38" s="10">
        <f t="shared" si="0"/>
        <v>10473227</v>
      </c>
    </row>
    <row r="39" spans="2:31" x14ac:dyDescent="0.25">
      <c r="B39" s="92">
        <v>29</v>
      </c>
      <c r="C39" s="91" t="s">
        <v>12</v>
      </c>
      <c r="D39" s="33">
        <v>375</v>
      </c>
      <c r="E39" s="57">
        <v>41</v>
      </c>
      <c r="F39" s="56">
        <f>'[3]Interim Data-Current Month'!F35</f>
        <v>1022066</v>
      </c>
      <c r="G39" s="56">
        <f>'[3]Interim Data-Current Month'!G35</f>
        <v>0</v>
      </c>
      <c r="H39" s="56">
        <f>'[3]Interim Data-Current Month'!H35</f>
        <v>47147</v>
      </c>
      <c r="I39" s="56">
        <f>'[3]Interim Data-Current Month'!I35</f>
        <v>62244</v>
      </c>
      <c r="J39" s="56">
        <f>'[3]Interim Data-Current Month'!C35</f>
        <v>4005255</v>
      </c>
      <c r="K39" s="56">
        <f>'[3]Interim Data-Current Month'!D35</f>
        <v>1404224</v>
      </c>
      <c r="L39" s="56">
        <f>'[3]Interim Data-Current Month'!J35</f>
        <v>5500699</v>
      </c>
      <c r="M39" s="56">
        <f>'[3]Interim Data-Current Month'!K35/1000</f>
        <v>20506676.129999999</v>
      </c>
      <c r="N39" s="56">
        <f>'[3]Interim Data-Current Month'!L35</f>
        <v>4230708</v>
      </c>
      <c r="O39" s="56">
        <f>'[3]Interim Data-Current Month'!M35/1000</f>
        <v>26244885.261999998</v>
      </c>
      <c r="P39" s="56">
        <f>'[3]Interim Data-Current Month'!N35+'[3]Interim Data-Current Month'!P35</f>
        <v>0</v>
      </c>
      <c r="Q39" s="56">
        <f>'[3]Interim Data-Current Month'!O35/1000+'[3]Interim Data-Current Month'!Q35/1000</f>
        <v>0</v>
      </c>
      <c r="R39" s="56">
        <f>'[3]Interim Data-Current Month'!R35</f>
        <v>36004</v>
      </c>
      <c r="S39" s="56">
        <f>'[3]Interim Data-Current Month'!S35/1000</f>
        <v>120749.18740000001</v>
      </c>
      <c r="T39" s="56">
        <f>'[3]Interim Data-Current Month'!T35</f>
        <v>320132</v>
      </c>
      <c r="U39" s="56">
        <f>'[3]Interim Data-Current Month'!U35/1000</f>
        <v>625691.94370000006</v>
      </c>
      <c r="V39" s="56">
        <f>'[3]Interim Data-Current Month'!V35</f>
        <v>148382</v>
      </c>
      <c r="W39" s="56">
        <f>'[3]Interim Data-Current Month'!W35/1000</f>
        <v>466511.54560000001</v>
      </c>
      <c r="X39" s="56">
        <f>'[3]Interim Data-Current Month'!X35+'[3]Interim Data-Current Month'!Z35</f>
        <v>138</v>
      </c>
      <c r="Y39" s="56">
        <f>'[3]Interim Data-Current Month'!Y35/1000+'[3]Interim Data-Current Month'!AA35/1000</f>
        <v>5680.3021200000003</v>
      </c>
      <c r="Z39" s="56">
        <f>'[3]Interim Data-Current Month'!AB35</f>
        <v>614671</v>
      </c>
      <c r="AA39" s="56">
        <f>'[3]Interim Data-Current Month'!AC35/1000</f>
        <v>3022858.412</v>
      </c>
      <c r="AB39" s="56">
        <f>'[3]Interim Data-Current Month'!AD35</f>
        <v>0</v>
      </c>
      <c r="AC39" s="56">
        <f>'[3]Interim Data-Current Month'!AE35/1000</f>
        <v>0</v>
      </c>
      <c r="AE39" s="10">
        <f t="shared" si="0"/>
        <v>614671</v>
      </c>
    </row>
    <row r="40" spans="2:31" x14ac:dyDescent="0.25">
      <c r="B40" s="92">
        <v>30</v>
      </c>
      <c r="C40" s="91" t="s">
        <v>30</v>
      </c>
      <c r="D40" s="33">
        <v>856</v>
      </c>
      <c r="E40" s="57">
        <v>417</v>
      </c>
      <c r="F40" s="56">
        <f>'[3]Interim Data-Current Month'!F36</f>
        <v>12296</v>
      </c>
      <c r="G40" s="56">
        <f>'[3]Interim Data-Current Month'!G36</f>
        <v>0</v>
      </c>
      <c r="H40" s="56">
        <f>'[3]Interim Data-Current Month'!H36</f>
        <v>4794</v>
      </c>
      <c r="I40" s="56">
        <f>'[3]Interim Data-Current Month'!I36</f>
        <v>59220</v>
      </c>
      <c r="J40" s="56">
        <f>'[3]Interim Data-Current Month'!C36</f>
        <v>115538</v>
      </c>
      <c r="K40" s="56">
        <f>'[3]Interim Data-Current Month'!D36</f>
        <v>3668438</v>
      </c>
      <c r="L40" s="56">
        <f>'[3]Interim Data-Current Month'!J36</f>
        <v>319340</v>
      </c>
      <c r="M40" s="56">
        <f>'[3]Interim Data-Current Month'!K36/1000</f>
        <v>1009014.029</v>
      </c>
      <c r="N40" s="56">
        <f>'[3]Interim Data-Current Month'!L36</f>
        <v>291038</v>
      </c>
      <c r="O40" s="56">
        <f>'[3]Interim Data-Current Month'!M36/1000</f>
        <v>1659152.9950000001</v>
      </c>
      <c r="P40" s="56">
        <f>'[3]Interim Data-Current Month'!N36+'[3]Interim Data-Current Month'!P36</f>
        <v>0</v>
      </c>
      <c r="Q40" s="56">
        <f>'[3]Interim Data-Current Month'!O36/1000+'[3]Interim Data-Current Month'!Q36/1000</f>
        <v>0</v>
      </c>
      <c r="R40" s="56">
        <f>'[3]Interim Data-Current Month'!R36</f>
        <v>0</v>
      </c>
      <c r="S40" s="56">
        <f>'[3]Interim Data-Current Month'!S36/1000</f>
        <v>0</v>
      </c>
      <c r="T40" s="56">
        <f>'[3]Interim Data-Current Month'!T36</f>
        <v>1969550</v>
      </c>
      <c r="U40" s="56">
        <f>'[3]Interim Data-Current Month'!U36/1000</f>
        <v>3568324.8059999999</v>
      </c>
      <c r="V40" s="56">
        <f>'[3]Interim Data-Current Month'!V36</f>
        <v>424386</v>
      </c>
      <c r="W40" s="56">
        <f>'[3]Interim Data-Current Month'!W36/1000</f>
        <v>1013287.319</v>
      </c>
      <c r="X40" s="56">
        <f>'[3]Interim Data-Current Month'!X36+'[3]Interim Data-Current Month'!Z36</f>
        <v>0</v>
      </c>
      <c r="Y40" s="56">
        <f>'[3]Interim Data-Current Month'!Y36/1000+'[3]Interim Data-Current Month'!AA36/1000</f>
        <v>0</v>
      </c>
      <c r="Z40" s="56">
        <f>'[3]Interim Data-Current Month'!AB36</f>
        <v>3172357</v>
      </c>
      <c r="AA40" s="56">
        <f>'[3]Interim Data-Current Month'!AC36/1000</f>
        <v>14184811.268999999</v>
      </c>
      <c r="AB40" s="56">
        <f>'[3]Interim Data-Current Month'!AD36</f>
        <v>0</v>
      </c>
      <c r="AC40" s="56">
        <f>'[3]Interim Data-Current Month'!AE36/1000</f>
        <v>0</v>
      </c>
      <c r="AE40" s="10">
        <f t="shared" si="0"/>
        <v>3172357</v>
      </c>
    </row>
    <row r="41" spans="2:31" x14ac:dyDescent="0.25">
      <c r="B41" s="92">
        <v>31</v>
      </c>
      <c r="C41" s="91" t="s">
        <v>39</v>
      </c>
      <c r="D41" s="33">
        <v>477</v>
      </c>
      <c r="E41" s="57">
        <v>670</v>
      </c>
      <c r="F41" s="56">
        <f>'[3]Interim Data-Current Month'!F37</f>
        <v>4704</v>
      </c>
      <c r="G41" s="56">
        <f>'[3]Interim Data-Current Month'!G37</f>
        <v>0</v>
      </c>
      <c r="H41" s="56">
        <f>'[3]Interim Data-Current Month'!H37</f>
        <v>0</v>
      </c>
      <c r="I41" s="56">
        <f>'[3]Interim Data-Current Month'!I37</f>
        <v>0</v>
      </c>
      <c r="J41" s="56">
        <f>'[3]Interim Data-Current Month'!C37</f>
        <v>40991</v>
      </c>
      <c r="K41" s="56">
        <f>'[3]Interim Data-Current Month'!D37</f>
        <v>2105557</v>
      </c>
      <c r="L41" s="56">
        <f>'[3]Interim Data-Current Month'!J37</f>
        <v>49344</v>
      </c>
      <c r="M41" s="56">
        <f>'[3]Interim Data-Current Month'!K37/1000</f>
        <v>215154.11</v>
      </c>
      <c r="N41" s="56">
        <f>'[3]Interim Data-Current Month'!L37</f>
        <v>21653</v>
      </c>
      <c r="O41" s="56">
        <f>'[3]Interim Data-Current Month'!M37/1000</f>
        <v>106219.681</v>
      </c>
      <c r="P41" s="56">
        <f>'[3]Interim Data-Current Month'!N37+'[3]Interim Data-Current Month'!P37</f>
        <v>0</v>
      </c>
      <c r="Q41" s="56">
        <f>'[3]Interim Data-Current Month'!O37/1000+'[3]Interim Data-Current Month'!Q37/1000</f>
        <v>0</v>
      </c>
      <c r="R41" s="56">
        <f>'[3]Interim Data-Current Month'!R37</f>
        <v>2225</v>
      </c>
      <c r="S41" s="56">
        <f>'[3]Interim Data-Current Month'!S37/1000</f>
        <v>8667.7000000000007</v>
      </c>
      <c r="T41" s="56">
        <f>'[3]Interim Data-Current Month'!T37</f>
        <v>486404</v>
      </c>
      <c r="U41" s="56">
        <f>'[3]Interim Data-Current Month'!U37/1000</f>
        <v>1001048.85466</v>
      </c>
      <c r="V41" s="56">
        <f>'[3]Interim Data-Current Month'!V37</f>
        <v>136359</v>
      </c>
      <c r="W41" s="56">
        <f>'[3]Interim Data-Current Month'!W37/1000</f>
        <v>239329.04822999999</v>
      </c>
      <c r="X41" s="56">
        <f>'[3]Interim Data-Current Month'!X37+'[3]Interim Data-Current Month'!Z37</f>
        <v>123</v>
      </c>
      <c r="Y41" s="56">
        <f>'[3]Interim Data-Current Month'!Y37/1000+'[3]Interim Data-Current Month'!AA37/1000</f>
        <v>353.27499999999998</v>
      </c>
      <c r="Z41" s="56">
        <f>'[3]Interim Data-Current Month'!AB37</f>
        <v>5299032</v>
      </c>
      <c r="AA41" s="56">
        <f>'[3]Interim Data-Current Month'!AC37/1000</f>
        <v>22071216.300000001</v>
      </c>
      <c r="AB41" s="56">
        <f>'[3]Interim Data-Current Month'!AD37</f>
        <v>0</v>
      </c>
      <c r="AC41" s="56">
        <f>'[3]Interim Data-Current Month'!AE37/1000</f>
        <v>0</v>
      </c>
      <c r="AE41" s="10">
        <f t="shared" si="0"/>
        <v>5299032</v>
      </c>
    </row>
    <row r="42" spans="2:31" x14ac:dyDescent="0.25">
      <c r="B42" s="92">
        <v>32</v>
      </c>
      <c r="C42" s="91" t="s">
        <v>17</v>
      </c>
      <c r="D42" s="33">
        <v>1066</v>
      </c>
      <c r="E42" s="57">
        <v>190</v>
      </c>
      <c r="F42" s="56">
        <f>'[3]Interim Data-Current Month'!F38</f>
        <v>57662</v>
      </c>
      <c r="G42" s="56">
        <f>'[3]Interim Data-Current Month'!G38</f>
        <v>95630</v>
      </c>
      <c r="H42" s="56">
        <f>'[3]Interim Data-Current Month'!H38</f>
        <v>303938</v>
      </c>
      <c r="I42" s="56">
        <f>'[3]Interim Data-Current Month'!I38</f>
        <v>117226656</v>
      </c>
      <c r="J42" s="56">
        <f>'[3]Interim Data-Current Month'!C38</f>
        <v>1331990</v>
      </c>
      <c r="K42" s="56">
        <f>'[3]Interim Data-Current Month'!D38</f>
        <v>3958870</v>
      </c>
      <c r="L42" s="56">
        <f>'[3]Interim Data-Current Month'!J38</f>
        <v>1591393</v>
      </c>
      <c r="M42" s="56">
        <f>'[3]Interim Data-Current Month'!K38/1000</f>
        <v>4619925.72542</v>
      </c>
      <c r="N42" s="56">
        <f>'[3]Interim Data-Current Month'!L38</f>
        <v>1089753</v>
      </c>
      <c r="O42" s="56">
        <f>'[3]Interim Data-Current Month'!M38/1000</f>
        <v>7168965.0726000005</v>
      </c>
      <c r="P42" s="56">
        <f>'[3]Interim Data-Current Month'!N38+'[3]Interim Data-Current Month'!P38</f>
        <v>0</v>
      </c>
      <c r="Q42" s="56">
        <f>'[3]Interim Data-Current Month'!O38/1000+'[3]Interim Data-Current Month'!Q38/1000</f>
        <v>0</v>
      </c>
      <c r="R42" s="56">
        <f>'[3]Interim Data-Current Month'!R38</f>
        <v>17207</v>
      </c>
      <c r="S42" s="56">
        <f>'[3]Interim Data-Current Month'!S38/1000</f>
        <v>73404.55</v>
      </c>
      <c r="T42" s="56">
        <v>1326752</v>
      </c>
      <c r="U42" s="56">
        <v>2479897.1645900002</v>
      </c>
      <c r="V42" s="56">
        <v>685565</v>
      </c>
      <c r="W42" s="56">
        <v>1648316.9237500001</v>
      </c>
      <c r="X42" s="56">
        <f>'[3]Interim Data-Current Month'!X38+'[3]Interim Data-Current Month'!Z38</f>
        <v>56</v>
      </c>
      <c r="Y42" s="56">
        <f>'[3]Interim Data-Current Month'!Y38/1000+'[3]Interim Data-Current Month'!AA38/1000</f>
        <v>1114.277</v>
      </c>
      <c r="Z42" s="56">
        <f>'[3]Interim Data-Current Month'!AB38</f>
        <v>2608071</v>
      </c>
      <c r="AA42" s="56">
        <f>'[3]Interim Data-Current Month'!AC38/1000</f>
        <v>12127747.5</v>
      </c>
      <c r="AB42" s="56">
        <f>'[3]Interim Data-Current Month'!AD38</f>
        <v>1128</v>
      </c>
      <c r="AC42" s="56">
        <f>'[3]Interim Data-Current Month'!AE38/1000</f>
        <v>1121.6500000000001</v>
      </c>
      <c r="AE42" s="10">
        <f t="shared" si="0"/>
        <v>2609199</v>
      </c>
    </row>
    <row r="43" spans="2:31" ht="13" x14ac:dyDescent="0.25">
      <c r="B43" s="111" t="s">
        <v>18</v>
      </c>
      <c r="C43" s="110"/>
      <c r="D43" s="58"/>
      <c r="E43" s="58"/>
      <c r="F43" s="53"/>
      <c r="G43" s="53"/>
      <c r="H43" s="53"/>
      <c r="I43" s="53"/>
      <c r="J43" s="53"/>
      <c r="K43" s="53"/>
      <c r="L43" s="53"/>
      <c r="M43" s="56"/>
      <c r="N43" s="53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E43" s="10">
        <f t="shared" si="0"/>
        <v>0</v>
      </c>
    </row>
    <row r="44" spans="2:31" x14ac:dyDescent="0.25">
      <c r="B44" s="92">
        <v>33</v>
      </c>
      <c r="C44" s="91" t="s">
        <v>19</v>
      </c>
      <c r="D44" s="33">
        <v>0</v>
      </c>
      <c r="E44" s="33">
        <v>0</v>
      </c>
      <c r="F44" s="56">
        <f>'[3]Interim Data-Current Month'!F39</f>
        <v>47948</v>
      </c>
      <c r="G44" s="56">
        <f>'[3]Interim Data-Current Month'!G39</f>
        <v>0</v>
      </c>
      <c r="H44" s="56">
        <f>'[3]Interim Data-Current Month'!H39</f>
        <v>0</v>
      </c>
      <c r="I44" s="56">
        <f>'[3]Interim Data-Current Month'!I39</f>
        <v>0</v>
      </c>
      <c r="J44" s="56">
        <f>'[3]Interim Data-Current Month'!C39</f>
        <v>1356420</v>
      </c>
      <c r="K44" s="56">
        <f>'[3]Interim Data-Current Month'!D39</f>
        <v>0</v>
      </c>
      <c r="L44" s="56">
        <f>'[3]Interim Data-Current Month'!J39</f>
        <v>1005261</v>
      </c>
      <c r="M44" s="56">
        <f>'[3]Interim Data-Current Month'!K39/1000</f>
        <v>7204702.2690000003</v>
      </c>
      <c r="N44" s="56">
        <f>'[3]Interim Data-Current Month'!L39</f>
        <v>3246269</v>
      </c>
      <c r="O44" s="56">
        <f>'[3]Interim Data-Current Month'!M39/1000</f>
        <v>22976105.784000002</v>
      </c>
      <c r="P44" s="56">
        <f>'[3]Interim Data-Current Month'!N39+'[3]Interim Data-Current Month'!P39</f>
        <v>0</v>
      </c>
      <c r="Q44" s="56">
        <f>'[3]Interim Data-Current Month'!O39/1000+'[3]Interim Data-Current Month'!Q39/1000</f>
        <v>0</v>
      </c>
      <c r="R44" s="56">
        <f>'[3]Interim Data-Current Month'!R39</f>
        <v>0</v>
      </c>
      <c r="S44" s="56">
        <f>'[3]Interim Data-Current Month'!S39/1000</f>
        <v>0</v>
      </c>
      <c r="T44" s="56">
        <f>'[3]Interim Data-Current Month'!T39</f>
        <v>0</v>
      </c>
      <c r="U44" s="56">
        <f>'[3]Interim Data-Current Month'!U39/1000</f>
        <v>0</v>
      </c>
      <c r="V44" s="56">
        <f>'[3]Interim Data-Current Month'!V39</f>
        <v>0</v>
      </c>
      <c r="W44" s="56">
        <f>'[3]Interim Data-Current Month'!W39/1000</f>
        <v>0</v>
      </c>
      <c r="X44" s="56">
        <f>'[3]Interim Data-Current Month'!X39+'[3]Interim Data-Current Month'!Z39</f>
        <v>0</v>
      </c>
      <c r="Y44" s="56">
        <f>'[3]Interim Data-Current Month'!Y39/1000+'[3]Interim Data-Current Month'!AA39/1000</f>
        <v>0</v>
      </c>
      <c r="Z44" s="56">
        <f>'[3]Interim Data-Current Month'!AB39</f>
        <v>0</v>
      </c>
      <c r="AA44" s="56">
        <f>'[3]Interim Data-Current Month'!AC39/1000</f>
        <v>0</v>
      </c>
      <c r="AB44" s="56">
        <f>'[3]Interim Data-Current Month'!AD39</f>
        <v>0</v>
      </c>
      <c r="AC44" s="56">
        <f>'[3]Interim Data-Current Month'!AE39/1000</f>
        <v>0</v>
      </c>
      <c r="AE44" s="10">
        <f t="shared" si="0"/>
        <v>0</v>
      </c>
    </row>
    <row r="45" spans="2:31" x14ac:dyDescent="0.25">
      <c r="B45" s="92">
        <v>34</v>
      </c>
      <c r="C45" s="91" t="s">
        <v>55</v>
      </c>
      <c r="D45" s="33">
        <v>0</v>
      </c>
      <c r="E45" s="33">
        <v>0</v>
      </c>
      <c r="F45" s="56">
        <f>'[3]Interim Data-Current Month'!F40</f>
        <v>0</v>
      </c>
      <c r="G45" s="56">
        <f>'[3]Interim Data-Current Month'!G40</f>
        <v>0</v>
      </c>
      <c r="H45" s="56">
        <f>'[3]Interim Data-Current Month'!H40</f>
        <v>0</v>
      </c>
      <c r="I45" s="56">
        <f>'[3]Interim Data-Current Month'!I40</f>
        <v>0</v>
      </c>
      <c r="J45" s="56">
        <f>'[3]Interim Data-Current Month'!C40</f>
        <v>21092</v>
      </c>
      <c r="K45" s="56">
        <f>'[3]Interim Data-Current Month'!D40</f>
        <v>0</v>
      </c>
      <c r="L45" s="56">
        <f>'[3]Interim Data-Current Month'!J40</f>
        <v>29471</v>
      </c>
      <c r="M45" s="56">
        <f>'[3]Interim Data-Current Month'!K40/1000</f>
        <v>125099.09194999999</v>
      </c>
      <c r="N45" s="56">
        <f>'[3]Interim Data-Current Month'!L40</f>
        <v>13528</v>
      </c>
      <c r="O45" s="56">
        <f>'[3]Interim Data-Current Month'!M40/1000</f>
        <v>171900.57734999998</v>
      </c>
      <c r="P45" s="56">
        <f>'[3]Interim Data-Current Month'!N40+'[3]Interim Data-Current Month'!P40</f>
        <v>0</v>
      </c>
      <c r="Q45" s="56">
        <f>'[3]Interim Data-Current Month'!O40/1000+'[3]Interim Data-Current Month'!Q40/1000</f>
        <v>0</v>
      </c>
      <c r="R45" s="56">
        <f>'[3]Interim Data-Current Month'!R40</f>
        <v>1</v>
      </c>
      <c r="S45" s="56">
        <f>'[3]Interim Data-Current Month'!S40/1000</f>
        <v>10</v>
      </c>
      <c r="T45" s="56">
        <f>'[3]Interim Data-Current Month'!T40</f>
        <v>0</v>
      </c>
      <c r="U45" s="56">
        <f>'[3]Interim Data-Current Month'!U40/1000</f>
        <v>0</v>
      </c>
      <c r="V45" s="56">
        <f>'[3]Interim Data-Current Month'!V40</f>
        <v>0</v>
      </c>
      <c r="W45" s="56">
        <f>'[3]Interim Data-Current Month'!W40/1000</f>
        <v>0</v>
      </c>
      <c r="X45" s="56">
        <f>'[3]Interim Data-Current Month'!X40+'[3]Interim Data-Current Month'!Z40</f>
        <v>0</v>
      </c>
      <c r="Y45" s="56">
        <f>'[3]Interim Data-Current Month'!Y40/1000+'[3]Interim Data-Current Month'!AA40/1000</f>
        <v>0</v>
      </c>
      <c r="Z45" s="56">
        <f>'[3]Interim Data-Current Month'!AB40</f>
        <v>0</v>
      </c>
      <c r="AA45" s="56">
        <f>'[3]Interim Data-Current Month'!AC40/1000</f>
        <v>0</v>
      </c>
      <c r="AB45" s="56">
        <f>'[3]Interim Data-Current Month'!AD40</f>
        <v>0</v>
      </c>
      <c r="AC45" s="56">
        <f>'[3]Interim Data-Current Month'!AE40/1000</f>
        <v>0</v>
      </c>
      <c r="AE45" s="10">
        <f t="shared" si="0"/>
        <v>0</v>
      </c>
    </row>
    <row r="46" spans="2:31" x14ac:dyDescent="0.25">
      <c r="B46" s="92">
        <v>35</v>
      </c>
      <c r="C46" s="91" t="s">
        <v>57</v>
      </c>
      <c r="D46" s="33">
        <v>0</v>
      </c>
      <c r="E46" s="33">
        <v>0</v>
      </c>
      <c r="F46" s="56">
        <f>'[3]Interim Data-Current Month'!F41</f>
        <v>0</v>
      </c>
      <c r="G46" s="56">
        <f>'[3]Interim Data-Current Month'!G41</f>
        <v>0</v>
      </c>
      <c r="H46" s="56">
        <f>'[3]Interim Data-Current Month'!H41</f>
        <v>1</v>
      </c>
      <c r="I46" s="56">
        <f>'[3]Interim Data-Current Month'!I41</f>
        <v>0</v>
      </c>
      <c r="J46" s="56">
        <f>'[3]Interim Data-Current Month'!C41</f>
        <v>0</v>
      </c>
      <c r="K46" s="56">
        <f>'[3]Interim Data-Current Month'!D41</f>
        <v>1645</v>
      </c>
      <c r="L46" s="56">
        <f>'[3]Interim Data-Current Month'!J41</f>
        <v>0</v>
      </c>
      <c r="M46" s="56">
        <f>'[3]Interim Data-Current Month'!K41/1000</f>
        <v>0</v>
      </c>
      <c r="N46" s="56">
        <f>'[3]Interim Data-Current Month'!L41</f>
        <v>0</v>
      </c>
      <c r="O46" s="56">
        <f>'[3]Interim Data-Current Month'!M41/1000</f>
        <v>0</v>
      </c>
      <c r="P46" s="56">
        <f>'[3]Interim Data-Current Month'!N41+'[3]Interim Data-Current Month'!P41</f>
        <v>0</v>
      </c>
      <c r="Q46" s="56">
        <f>'[3]Interim Data-Current Month'!O41/1000+'[3]Interim Data-Current Month'!Q41/1000</f>
        <v>0</v>
      </c>
      <c r="R46" s="56">
        <f>'[3]Interim Data-Current Month'!R41</f>
        <v>0</v>
      </c>
      <c r="S46" s="56">
        <f>'[3]Interim Data-Current Month'!S41/1000</f>
        <v>0</v>
      </c>
      <c r="T46" s="56">
        <f>'[3]Interim Data-Current Month'!T41</f>
        <v>50</v>
      </c>
      <c r="U46" s="56">
        <f>'[3]Interim Data-Current Month'!U41/1000</f>
        <v>211.53800000000001</v>
      </c>
      <c r="V46" s="56">
        <f>'[3]Interim Data-Current Month'!V41</f>
        <v>19</v>
      </c>
      <c r="W46" s="56">
        <f>'[3]Interim Data-Current Month'!W41/1000</f>
        <v>14.129799999999999</v>
      </c>
      <c r="X46" s="56">
        <f>'[3]Interim Data-Current Month'!X41+'[3]Interim Data-Current Month'!Z41</f>
        <v>0</v>
      </c>
      <c r="Y46" s="56">
        <f>'[3]Interim Data-Current Month'!Y41/1000+'[3]Interim Data-Current Month'!AA41/1000</f>
        <v>0</v>
      </c>
      <c r="Z46" s="56">
        <f>'[3]Interim Data-Current Month'!AB41</f>
        <v>395</v>
      </c>
      <c r="AA46" s="56">
        <f>'[3]Interim Data-Current Month'!AC41/1000</f>
        <v>3554.5</v>
      </c>
      <c r="AB46" s="56">
        <f>'[3]Interim Data-Current Month'!AD41</f>
        <v>0</v>
      </c>
      <c r="AC46" s="56">
        <f>'[3]Interim Data-Current Month'!AE41/1000</f>
        <v>0</v>
      </c>
      <c r="AE46" s="10">
        <f t="shared" si="0"/>
        <v>395</v>
      </c>
    </row>
    <row r="47" spans="2:31" x14ac:dyDescent="0.25">
      <c r="B47" s="92">
        <v>36</v>
      </c>
      <c r="C47" s="91" t="s">
        <v>32</v>
      </c>
      <c r="D47" s="33">
        <v>47</v>
      </c>
      <c r="E47" s="57">
        <v>439</v>
      </c>
      <c r="F47" s="56">
        <f>'[3]Interim Data-Current Month'!F42</f>
        <v>0</v>
      </c>
      <c r="G47" s="56">
        <f>'[3]Interim Data-Current Month'!G42</f>
        <v>0</v>
      </c>
      <c r="H47" s="56">
        <f>'[3]Interim Data-Current Month'!H42</f>
        <v>0</v>
      </c>
      <c r="I47" s="56">
        <f>'[3]Interim Data-Current Month'!I42</f>
        <v>0</v>
      </c>
      <c r="J47" s="56">
        <f>'[3]Interim Data-Current Month'!C42</f>
        <v>2545671</v>
      </c>
      <c r="K47" s="56">
        <f>'[3]Interim Data-Current Month'!D42</f>
        <v>1333354</v>
      </c>
      <c r="L47" s="56">
        <f>'[3]Interim Data-Current Month'!J42</f>
        <v>6427826</v>
      </c>
      <c r="M47" s="56">
        <f>'[3]Interim Data-Current Month'!K42/1000</f>
        <v>17346416.2247</v>
      </c>
      <c r="N47" s="56">
        <f>'[3]Interim Data-Current Month'!L42</f>
        <v>5721055</v>
      </c>
      <c r="O47" s="56">
        <f>'[3]Interim Data-Current Month'!M42/1000</f>
        <v>24657323.492259998</v>
      </c>
      <c r="P47" s="56">
        <f>'[3]Interim Data-Current Month'!N42+'[3]Interim Data-Current Month'!P42</f>
        <v>0</v>
      </c>
      <c r="Q47" s="56">
        <f>'[3]Interim Data-Current Month'!O42/1000+'[3]Interim Data-Current Month'!Q42/1000</f>
        <v>0</v>
      </c>
      <c r="R47" s="56">
        <f>'[3]Interim Data-Current Month'!R42</f>
        <v>10881</v>
      </c>
      <c r="S47" s="56">
        <f>'[3]Interim Data-Current Month'!S42/1000</f>
        <v>64539.5</v>
      </c>
      <c r="T47" s="56">
        <f>'[3]Interim Data-Current Month'!T42</f>
        <v>972795</v>
      </c>
      <c r="U47" s="56">
        <f>'[3]Interim Data-Current Month'!U42/1000</f>
        <v>2416645.79587</v>
      </c>
      <c r="V47" s="56">
        <f>'[3]Interim Data-Current Month'!V42</f>
        <v>988675</v>
      </c>
      <c r="W47" s="56">
        <f>'[3]Interim Data-Current Month'!W42/1000</f>
        <v>2907840.2211000002</v>
      </c>
      <c r="X47" s="56">
        <f>'[3]Interim Data-Current Month'!X42+'[3]Interim Data-Current Month'!Z42</f>
        <v>0</v>
      </c>
      <c r="Y47" s="56">
        <f>'[3]Interim Data-Current Month'!Y42/1000+'[3]Interim Data-Current Month'!AA42/1000</f>
        <v>0</v>
      </c>
      <c r="Z47" s="56">
        <f>'[3]Interim Data-Current Month'!AB42</f>
        <v>873389</v>
      </c>
      <c r="AA47" s="56">
        <f>'[3]Interim Data-Current Month'!AC42/1000</f>
        <v>4901371.0609999998</v>
      </c>
      <c r="AB47" s="56">
        <f>'[3]Interim Data-Current Month'!AD42</f>
        <v>0</v>
      </c>
      <c r="AC47" s="56">
        <f>'[3]Interim Data-Current Month'!AE42/1000</f>
        <v>0</v>
      </c>
      <c r="AE47" s="10">
        <f t="shared" si="0"/>
        <v>873389</v>
      </c>
    </row>
    <row r="48" spans="2:31" x14ac:dyDescent="0.25">
      <c r="B48" s="92">
        <v>37</v>
      </c>
      <c r="C48" s="91" t="s">
        <v>29</v>
      </c>
      <c r="D48" s="33">
        <v>453</v>
      </c>
      <c r="E48" s="57">
        <v>515</v>
      </c>
      <c r="F48" s="56">
        <f>'[3]Interim Data-Current Month'!F43</f>
        <v>389</v>
      </c>
      <c r="G48" s="56">
        <f>'[3]Interim Data-Current Month'!G43</f>
        <v>99</v>
      </c>
      <c r="H48" s="56">
        <f>'[3]Interim Data-Current Month'!H43</f>
        <v>0</v>
      </c>
      <c r="I48" s="56">
        <f>'[3]Interim Data-Current Month'!I43</f>
        <v>2400</v>
      </c>
      <c r="J48" s="56">
        <f>'[3]Interim Data-Current Month'!C43</f>
        <v>34686</v>
      </c>
      <c r="K48" s="56">
        <f>'[3]Interim Data-Current Month'!D43</f>
        <v>2038403</v>
      </c>
      <c r="L48" s="56">
        <f>'[3]Interim Data-Current Month'!J43</f>
        <v>33022</v>
      </c>
      <c r="M48" s="56">
        <f>'[3]Interim Data-Current Month'!K43/1000</f>
        <v>113664.88695</v>
      </c>
      <c r="N48" s="56">
        <f>'[3]Interim Data-Current Month'!L43</f>
        <v>22266</v>
      </c>
      <c r="O48" s="56">
        <f>'[3]Interim Data-Current Month'!M43/1000</f>
        <v>167807.90788999997</v>
      </c>
      <c r="P48" s="56">
        <f>'[3]Interim Data-Current Month'!N43+'[3]Interim Data-Current Month'!P43</f>
        <v>0</v>
      </c>
      <c r="Q48" s="56">
        <f>'[3]Interim Data-Current Month'!O43/1000+'[3]Interim Data-Current Month'!Q43/1000</f>
        <v>0</v>
      </c>
      <c r="R48" s="56">
        <f>'[3]Interim Data-Current Month'!R43</f>
        <v>305</v>
      </c>
      <c r="S48" s="56">
        <f>'[3]Interim Data-Current Month'!S43/1000</f>
        <v>991.62919999999997</v>
      </c>
      <c r="T48" s="56">
        <f>'[3]Interim Data-Current Month'!T43</f>
        <v>649780</v>
      </c>
      <c r="U48" s="56">
        <f>'[3]Interim Data-Current Month'!U43/1000</f>
        <v>952846.37138999999</v>
      </c>
      <c r="V48" s="56">
        <f>'[3]Interim Data-Current Month'!V43</f>
        <v>262948</v>
      </c>
      <c r="W48" s="56">
        <f>'[3]Interim Data-Current Month'!W43/1000</f>
        <v>483032.69485000003</v>
      </c>
      <c r="X48" s="56">
        <f>'[3]Interim Data-Current Month'!X43+'[3]Interim Data-Current Month'!Z43</f>
        <v>441</v>
      </c>
      <c r="Y48" s="56">
        <f>'[3]Interim Data-Current Month'!Y43/1000+'[3]Interim Data-Current Month'!AA43/1000</f>
        <v>7276.3180000000002</v>
      </c>
      <c r="Z48" s="56">
        <f>'[3]Interim Data-Current Month'!AB43</f>
        <v>1198505</v>
      </c>
      <c r="AA48" s="56">
        <f>'[3]Interim Data-Current Month'!AC43/1000</f>
        <v>5324916.9674300002</v>
      </c>
      <c r="AB48" s="56">
        <f>'[3]Interim Data-Current Month'!AD43</f>
        <v>55</v>
      </c>
      <c r="AC48" s="56">
        <f>'[3]Interim Data-Current Month'!AE43/1000</f>
        <v>47.91</v>
      </c>
      <c r="AE48" s="10">
        <f t="shared" si="0"/>
        <v>1198560</v>
      </c>
    </row>
    <row r="49" spans="1:31" x14ac:dyDescent="0.25">
      <c r="B49" s="92">
        <v>38</v>
      </c>
      <c r="C49" s="91" t="s">
        <v>58</v>
      </c>
      <c r="D49" s="33">
        <v>13</v>
      </c>
      <c r="E49" s="57">
        <v>18</v>
      </c>
      <c r="F49" s="56">
        <f>'[3]Interim Data-Current Month'!F44</f>
        <v>0</v>
      </c>
      <c r="G49" s="56">
        <f>'[3]Interim Data-Current Month'!G44</f>
        <v>0</v>
      </c>
      <c r="H49" s="56">
        <f>'[3]Interim Data-Current Month'!H44</f>
        <v>0</v>
      </c>
      <c r="I49" s="56">
        <f>'[3]Interim Data-Current Month'!I44</f>
        <v>6</v>
      </c>
      <c r="J49" s="56">
        <f>'[3]Interim Data-Current Month'!C44</f>
        <v>0</v>
      </c>
      <c r="K49" s="56">
        <f>'[3]Interim Data-Current Month'!D44</f>
        <v>121353</v>
      </c>
      <c r="L49" s="56">
        <f>'[3]Interim Data-Current Month'!J44</f>
        <v>0</v>
      </c>
      <c r="M49" s="56">
        <f>'[3]Interim Data-Current Month'!K44/1000</f>
        <v>0</v>
      </c>
      <c r="N49" s="56">
        <f>'[3]Interim Data-Current Month'!L44</f>
        <v>0</v>
      </c>
      <c r="O49" s="56">
        <f>'[3]Interim Data-Current Month'!M44/1000</f>
        <v>0</v>
      </c>
      <c r="P49" s="56">
        <f>'[3]Interim Data-Current Month'!N44+'[3]Interim Data-Current Month'!P44</f>
        <v>0</v>
      </c>
      <c r="Q49" s="56">
        <f>'[3]Interim Data-Current Month'!O44/1000+'[3]Interim Data-Current Month'!Q44/1000</f>
        <v>0</v>
      </c>
      <c r="R49" s="56">
        <f>'[3]Interim Data-Current Month'!R44</f>
        <v>0</v>
      </c>
      <c r="S49" s="56">
        <f>'[3]Interim Data-Current Month'!S44/1000</f>
        <v>0</v>
      </c>
      <c r="T49" s="56">
        <f>'[3]Interim Data-Current Month'!T44</f>
        <v>66553</v>
      </c>
      <c r="U49" s="56">
        <f>'[3]Interim Data-Current Month'!U44/1000</f>
        <v>163656.93610999957</v>
      </c>
      <c r="V49" s="56">
        <f>'[3]Interim Data-Current Month'!V44</f>
        <v>26256</v>
      </c>
      <c r="W49" s="56">
        <f>'[3]Interim Data-Current Month'!W44/1000</f>
        <v>77109.086230000001</v>
      </c>
      <c r="X49" s="56">
        <f>'[3]Interim Data-Current Month'!X44+'[3]Interim Data-Current Month'!Z44</f>
        <v>0</v>
      </c>
      <c r="Y49" s="56">
        <f>'[3]Interim Data-Current Month'!Y44/1000+'[3]Interim Data-Current Month'!AA44/1000</f>
        <v>0</v>
      </c>
      <c r="Z49" s="56">
        <f>'[3]Interim Data-Current Month'!AB44</f>
        <v>48481</v>
      </c>
      <c r="AA49" s="56">
        <f>'[3]Interim Data-Current Month'!AC44/1000</f>
        <v>275393.59563</v>
      </c>
      <c r="AB49" s="56">
        <f>'[3]Interim Data-Current Month'!AD44</f>
        <v>0</v>
      </c>
      <c r="AC49" s="56">
        <f>'[3]Interim Data-Current Month'!AE44/1000</f>
        <v>0</v>
      </c>
      <c r="AE49" s="10">
        <f t="shared" si="0"/>
        <v>48481</v>
      </c>
    </row>
    <row r="50" spans="1:31" x14ac:dyDescent="0.25">
      <c r="B50" s="92">
        <v>39</v>
      </c>
      <c r="C50" s="91" t="s">
        <v>25</v>
      </c>
      <c r="D50" s="33">
        <v>46</v>
      </c>
      <c r="E50" s="57">
        <v>28</v>
      </c>
      <c r="F50" s="56">
        <f>'[3]Interim Data-Current Month'!F45</f>
        <v>0</v>
      </c>
      <c r="G50" s="56">
        <f>'[3]Interim Data-Current Month'!G45</f>
        <v>0</v>
      </c>
      <c r="H50" s="56">
        <f>'[3]Interim Data-Current Month'!H45</f>
        <v>0</v>
      </c>
      <c r="I50" s="56">
        <f>'[3]Interim Data-Current Month'!I45</f>
        <v>0</v>
      </c>
      <c r="J50" s="56">
        <f>'[3]Interim Data-Current Month'!C45</f>
        <v>762067</v>
      </c>
      <c r="K50" s="56">
        <f>'[3]Interim Data-Current Month'!D45</f>
        <v>530747</v>
      </c>
      <c r="L50" s="56">
        <f>'[3]Interim Data-Current Month'!J45</f>
        <v>664528</v>
      </c>
      <c r="M50" s="56">
        <f>'[3]Interim Data-Current Month'!K45/1000</f>
        <v>3621771.76137</v>
      </c>
      <c r="N50" s="56">
        <f>'[3]Interim Data-Current Month'!L45</f>
        <v>1055283</v>
      </c>
      <c r="O50" s="56">
        <f>'[3]Interim Data-Current Month'!M45/1000</f>
        <v>3878482.8190000001</v>
      </c>
      <c r="P50" s="56">
        <f>'[3]Interim Data-Current Month'!N45+'[3]Interim Data-Current Month'!P45</f>
        <v>0</v>
      </c>
      <c r="Q50" s="56">
        <f>'[3]Interim Data-Current Month'!O45/1000+'[3]Interim Data-Current Month'!Q45/1000</f>
        <v>0</v>
      </c>
      <c r="R50" s="56">
        <f>'[3]Interim Data-Current Month'!R45</f>
        <v>1503</v>
      </c>
      <c r="S50" s="56">
        <f>'[3]Interim Data-Current Month'!S45/1000</f>
        <v>11525.142039999999</v>
      </c>
      <c r="T50" s="56">
        <f>'[3]Interim Data-Current Month'!T45</f>
        <v>383322</v>
      </c>
      <c r="U50" s="56">
        <f>'[3]Interim Data-Current Month'!U45/1000</f>
        <v>1095028.8880399999</v>
      </c>
      <c r="V50" s="56">
        <f>'[3]Interim Data-Current Month'!V45</f>
        <v>0</v>
      </c>
      <c r="W50" s="56">
        <f>'[3]Interim Data-Current Month'!W45/1000</f>
        <v>0</v>
      </c>
      <c r="X50" s="56">
        <f>'[3]Interim Data-Current Month'!X45+'[3]Interim Data-Current Month'!Z45</f>
        <v>0</v>
      </c>
      <c r="Y50" s="56">
        <f>'[3]Interim Data-Current Month'!Y45/1000+'[3]Interim Data-Current Month'!AA45/1000</f>
        <v>0</v>
      </c>
      <c r="Z50" s="56">
        <f>'[3]Interim Data-Current Month'!AB45</f>
        <v>254073</v>
      </c>
      <c r="AA50" s="56">
        <f>'[3]Interim Data-Current Month'!AC45/1000</f>
        <v>1457471.4534</v>
      </c>
      <c r="AB50" s="56">
        <f>'[3]Interim Data-Current Month'!AD45</f>
        <v>0</v>
      </c>
      <c r="AC50" s="56">
        <f>'[3]Interim Data-Current Month'!AE45/1000</f>
        <v>0</v>
      </c>
      <c r="AE50" s="10">
        <f t="shared" si="0"/>
        <v>254073</v>
      </c>
    </row>
    <row r="51" spans="1:31" x14ac:dyDescent="0.25">
      <c r="A51" s="40" t="s">
        <v>159</v>
      </c>
      <c r="B51" s="92">
        <v>40</v>
      </c>
      <c r="C51" s="91" t="s">
        <v>26</v>
      </c>
      <c r="D51" s="33">
        <v>8</v>
      </c>
      <c r="E51" s="57">
        <v>0</v>
      </c>
      <c r="F51" s="56">
        <f>'[3]Interim Data-Current Month'!F46</f>
        <v>0</v>
      </c>
      <c r="G51" s="56">
        <f>'[3]Interim Data-Current Month'!G46</f>
        <v>230651</v>
      </c>
      <c r="H51" s="56">
        <f>'[3]Interim Data-Current Month'!H46</f>
        <v>0</v>
      </c>
      <c r="I51" s="56">
        <f>'[3]Interim Data-Current Month'!I46</f>
        <v>0</v>
      </c>
      <c r="J51" s="56">
        <f>'[3]Interim Data-Current Month'!C46</f>
        <v>1275573</v>
      </c>
      <c r="K51" s="56">
        <f>'[3]Interim Data-Current Month'!D46</f>
        <v>134661</v>
      </c>
      <c r="L51" s="56">
        <f>'[3]Interim Data-Current Month'!J46</f>
        <v>510945</v>
      </c>
      <c r="M51" s="56">
        <f>'[3]Interim Data-Current Month'!K46/1000</f>
        <v>2386880.182</v>
      </c>
      <c r="N51" s="56">
        <f>'[3]Interim Data-Current Month'!L46</f>
        <v>1429038</v>
      </c>
      <c r="O51" s="56">
        <f>'[3]Interim Data-Current Month'!M46/1000</f>
        <v>7030080.5470000003</v>
      </c>
      <c r="P51" s="56">
        <f>'[3]Interim Data-Current Month'!N46+'[3]Interim Data-Current Month'!P46</f>
        <v>0</v>
      </c>
      <c r="Q51" s="56">
        <f>'[3]Interim Data-Current Month'!O46/1000+'[3]Interim Data-Current Month'!Q46/1000</f>
        <v>0</v>
      </c>
      <c r="R51" s="56">
        <f>'[3]Interim Data-Current Month'!R46</f>
        <v>66276</v>
      </c>
      <c r="S51" s="56">
        <f>'[3]Interim Data-Current Month'!S46/1000</f>
        <v>410729.17627999996</v>
      </c>
      <c r="T51" s="56">
        <f>'[3]Interim Data-Current Month'!T46</f>
        <v>7516</v>
      </c>
      <c r="U51" s="56">
        <f>'[3]Interim Data-Current Month'!U46/1000</f>
        <v>15774.655167500001</v>
      </c>
      <c r="V51" s="56">
        <f>'[3]Interim Data-Current Month'!V46</f>
        <v>20762</v>
      </c>
      <c r="W51" s="56">
        <f>'[3]Interim Data-Current Month'!W46/1000</f>
        <v>42366.501052500003</v>
      </c>
      <c r="X51" s="56">
        <f>'[3]Interim Data-Current Month'!X46+'[3]Interim Data-Current Month'!Z46</f>
        <v>0</v>
      </c>
      <c r="Y51" s="56">
        <f>'[3]Interim Data-Current Month'!Y46/1000+'[3]Interim Data-Current Month'!AA46/1000</f>
        <v>0</v>
      </c>
      <c r="Z51" s="56">
        <f>'[3]Interim Data-Current Month'!AB46</f>
        <v>13762</v>
      </c>
      <c r="AA51" s="56">
        <f>'[3]Interim Data-Current Month'!AC46/1000</f>
        <v>54053.934999999998</v>
      </c>
      <c r="AB51" s="56">
        <f>'[3]Interim Data-Current Month'!AD46</f>
        <v>0</v>
      </c>
      <c r="AC51" s="56">
        <f>'[3]Interim Data-Current Month'!AE46/1000</f>
        <v>0</v>
      </c>
      <c r="AE51" s="10">
        <f t="shared" si="0"/>
        <v>13762</v>
      </c>
    </row>
    <row r="52" spans="1:31" x14ac:dyDescent="0.25">
      <c r="B52" s="92">
        <v>41</v>
      </c>
      <c r="C52" s="110" t="s">
        <v>24</v>
      </c>
      <c r="D52" s="33">
        <v>99</v>
      </c>
      <c r="E52" s="57">
        <v>73</v>
      </c>
      <c r="F52" s="56">
        <f>'[3]Interim Data-Current Month'!F47</f>
        <v>0</v>
      </c>
      <c r="G52" s="56">
        <f>'[3]Interim Data-Current Month'!G47</f>
        <v>0</v>
      </c>
      <c r="H52" s="56">
        <f>'[3]Interim Data-Current Month'!H47</f>
        <v>0</v>
      </c>
      <c r="I52" s="56">
        <f>'[3]Interim Data-Current Month'!I47</f>
        <v>0</v>
      </c>
      <c r="J52" s="56">
        <f>'[3]Interim Data-Current Month'!C47</f>
        <v>1321772</v>
      </c>
      <c r="K52" s="56">
        <f>'[3]Interim Data-Current Month'!D47</f>
        <v>1166145</v>
      </c>
      <c r="L52" s="56">
        <f>'[3]Interim Data-Current Month'!J47</f>
        <v>1617835</v>
      </c>
      <c r="M52" s="56">
        <f>'[3]Interim Data-Current Month'!K47/1000</f>
        <v>4840811.7340000002</v>
      </c>
      <c r="N52" s="56">
        <f>'[3]Interim Data-Current Month'!L47</f>
        <v>1381403</v>
      </c>
      <c r="O52" s="56">
        <f>'[3]Interim Data-Current Month'!M47/1000</f>
        <v>6461998.9589999998</v>
      </c>
      <c r="P52" s="56">
        <f>'[3]Interim Data-Current Month'!N47+'[3]Interim Data-Current Month'!P47</f>
        <v>0</v>
      </c>
      <c r="Q52" s="56">
        <f>'[3]Interim Data-Current Month'!O47/1000+'[3]Interim Data-Current Month'!Q47/1000</f>
        <v>0</v>
      </c>
      <c r="R52" s="56">
        <f>'[3]Interim Data-Current Month'!R47</f>
        <v>2744</v>
      </c>
      <c r="S52" s="56">
        <f>'[3]Interim Data-Current Month'!S47/1000</f>
        <v>18453.678</v>
      </c>
      <c r="T52" s="56">
        <f>'[3]Interim Data-Current Month'!T47</f>
        <v>911279</v>
      </c>
      <c r="U52" s="56">
        <f>'[3]Interim Data-Current Month'!U47/1000</f>
        <v>2192401.8480000002</v>
      </c>
      <c r="V52" s="56">
        <f>'[3]Interim Data-Current Month'!V47</f>
        <v>546969</v>
      </c>
      <c r="W52" s="56">
        <f>'[3]Interim Data-Current Month'!W47/1000</f>
        <v>1141747.8829999999</v>
      </c>
      <c r="X52" s="56">
        <f>'[3]Interim Data-Current Month'!X47+'[3]Interim Data-Current Month'!Z47</f>
        <v>35</v>
      </c>
      <c r="Y52" s="56">
        <f>'[3]Interim Data-Current Month'!Y47/1000+'[3]Interim Data-Current Month'!AA47/1000</f>
        <v>622.65300000000002</v>
      </c>
      <c r="Z52" s="56">
        <f>'[3]Interim Data-Current Month'!AB47</f>
        <v>1001958</v>
      </c>
      <c r="AA52" s="56">
        <f>'[3]Interim Data-Current Month'!AC47/1000</f>
        <v>4676411.5539999995</v>
      </c>
      <c r="AB52" s="56">
        <f>'[3]Interim Data-Current Month'!AD47</f>
        <v>0</v>
      </c>
      <c r="AC52" s="56">
        <f>'[3]Interim Data-Current Month'!AE47/1000</f>
        <v>0</v>
      </c>
      <c r="AE52" s="10">
        <f t="shared" si="0"/>
        <v>1001958</v>
      </c>
    </row>
    <row r="53" spans="1:31" ht="13" x14ac:dyDescent="0.25">
      <c r="B53" s="111" t="s">
        <v>63</v>
      </c>
      <c r="C53" s="110"/>
      <c r="D53" s="58"/>
      <c r="E53" s="58"/>
      <c r="F53" s="53"/>
      <c r="G53" s="53"/>
      <c r="H53" s="53"/>
      <c r="I53" s="53"/>
      <c r="J53" s="53"/>
      <c r="K53" s="53"/>
      <c r="L53" s="53"/>
      <c r="M53" s="56"/>
      <c r="N53" s="53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E53" s="10">
        <f t="shared" si="0"/>
        <v>0</v>
      </c>
    </row>
    <row r="54" spans="1:31" s="59" customFormat="1" x14ac:dyDescent="0.25">
      <c r="A54" s="65"/>
      <c r="B54" s="96">
        <v>42</v>
      </c>
      <c r="C54" s="99" t="s">
        <v>64</v>
      </c>
      <c r="D54" s="62">
        <v>0</v>
      </c>
      <c r="E54" s="62">
        <v>0</v>
      </c>
      <c r="F54" s="60">
        <f>'[3]Interim Data-Current Month'!F48</f>
        <v>0</v>
      </c>
      <c r="G54" s="60">
        <f>'[3]Interim Data-Current Month'!G48</f>
        <v>0</v>
      </c>
      <c r="H54" s="60">
        <f>'[3]Interim Data-Current Month'!H48</f>
        <v>0</v>
      </c>
      <c r="I54" s="60">
        <f>'[3]Interim Data-Current Month'!I48</f>
        <v>3682568</v>
      </c>
      <c r="J54" s="60">
        <f>'[3]Interim Data-Current Month'!C48</f>
        <v>0</v>
      </c>
      <c r="K54" s="60">
        <f>'[3]Interim Data-Current Month'!D48</f>
        <v>2348434</v>
      </c>
      <c r="L54" s="60">
        <f>'[3]Interim Data-Current Month'!J48</f>
        <v>0</v>
      </c>
      <c r="M54" s="60">
        <f>'[3]Interim Data-Current Month'!K48/1000</f>
        <v>0</v>
      </c>
      <c r="N54" s="60">
        <f>'[3]Interim Data-Current Month'!L48</f>
        <v>0</v>
      </c>
      <c r="O54" s="60">
        <f>'[3]Interim Data-Current Month'!M48/1000</f>
        <v>0</v>
      </c>
      <c r="P54" s="60">
        <f>'[3]Interim Data-Current Month'!N48+'[3]Interim Data-Current Month'!P48</f>
        <v>0</v>
      </c>
      <c r="Q54" s="60">
        <f>'[3]Interim Data-Current Month'!O48/1000+'[3]Interim Data-Current Month'!Q48/1000</f>
        <v>0</v>
      </c>
      <c r="R54" s="60">
        <f>'[3]Interim Data-Current Month'!R48</f>
        <v>0</v>
      </c>
      <c r="S54" s="60">
        <f>'[3]Interim Data-Current Month'!S48/1000</f>
        <v>0</v>
      </c>
      <c r="T54" s="60">
        <f>'[3]Interim Data-Current Month'!T48</f>
        <v>0</v>
      </c>
      <c r="U54" s="60">
        <f>'[3]Interim Data-Current Month'!U48/1000</f>
        <v>0</v>
      </c>
      <c r="V54" s="60">
        <f>'[3]Interim Data-Current Month'!V48</f>
        <v>241706</v>
      </c>
      <c r="W54" s="60">
        <f>'[3]Interim Data-Current Month'!W48/1000</f>
        <v>180149.84170999998</v>
      </c>
      <c r="X54" s="60">
        <f>'[3]Interim Data-Current Month'!X48+'[3]Interim Data-Current Month'!Z48</f>
        <v>0</v>
      </c>
      <c r="Y54" s="60">
        <f>'[3]Interim Data-Current Month'!Y48/1000+'[3]Interim Data-Current Month'!AA48/1000</f>
        <v>0</v>
      </c>
      <c r="Z54" s="60">
        <f>'[3]Interim Data-Current Month'!AB48</f>
        <v>0</v>
      </c>
      <c r="AA54" s="60">
        <f>'[3]Interim Data-Current Month'!AC48/1000</f>
        <v>0</v>
      </c>
      <c r="AB54" s="60">
        <f>'[3]Interim Data-Current Month'!AD48</f>
        <v>0</v>
      </c>
      <c r="AC54" s="60">
        <f>'[3]Interim Data-Current Month'!AE48/1000</f>
        <v>0</v>
      </c>
      <c r="AE54" s="10">
        <f t="shared" si="0"/>
        <v>0</v>
      </c>
    </row>
    <row r="55" spans="1:31" s="59" customFormat="1" x14ac:dyDescent="0.25">
      <c r="A55" s="65"/>
      <c r="B55" s="96">
        <v>43</v>
      </c>
      <c r="C55" s="99" t="s">
        <v>65</v>
      </c>
      <c r="D55" s="62">
        <v>0</v>
      </c>
      <c r="E55" s="62">
        <v>0</v>
      </c>
      <c r="F55" s="60">
        <f>'[3]Interim Data-Current Month'!F49</f>
        <v>0</v>
      </c>
      <c r="G55" s="60">
        <f>'[3]Interim Data-Current Month'!G49</f>
        <v>327162</v>
      </c>
      <c r="H55" s="60">
        <f>'[3]Interim Data-Current Month'!H49</f>
        <v>0</v>
      </c>
      <c r="I55" s="60">
        <f>'[3]Interim Data-Current Month'!I49</f>
        <v>15526</v>
      </c>
      <c r="J55" s="60">
        <f>'[3]Interim Data-Current Month'!C49</f>
        <v>0</v>
      </c>
      <c r="K55" s="60">
        <f>'[3]Interim Data-Current Month'!D49</f>
        <v>4987071</v>
      </c>
      <c r="L55" s="60">
        <f>'[3]Interim Data-Current Month'!J49</f>
        <v>0</v>
      </c>
      <c r="M55" s="60">
        <f>'[3]Interim Data-Current Month'!K49/1000</f>
        <v>0</v>
      </c>
      <c r="N55" s="60">
        <f>'[3]Interim Data-Current Month'!L49</f>
        <v>0</v>
      </c>
      <c r="O55" s="60">
        <f>'[3]Interim Data-Current Month'!M49/1000</f>
        <v>0</v>
      </c>
      <c r="P55" s="60">
        <f>'[3]Interim Data-Current Month'!N49+'[3]Interim Data-Current Month'!P49</f>
        <v>0</v>
      </c>
      <c r="Q55" s="60">
        <f>'[3]Interim Data-Current Month'!O49/1000+'[3]Interim Data-Current Month'!Q49/1000</f>
        <v>0</v>
      </c>
      <c r="R55" s="60">
        <f>'[3]Interim Data-Current Month'!R49</f>
        <v>0</v>
      </c>
      <c r="S55" s="60">
        <f>'[3]Interim Data-Current Month'!S49/1000</f>
        <v>0</v>
      </c>
      <c r="T55" s="60">
        <f>'[3]Interim Data-Current Month'!T49</f>
        <v>214322</v>
      </c>
      <c r="U55" s="60">
        <f>'[3]Interim Data-Current Month'!U49/1000</f>
        <v>427016.79262999998</v>
      </c>
      <c r="V55" s="60">
        <f>'[3]Interim Data-Current Month'!V49</f>
        <v>25535</v>
      </c>
      <c r="W55" s="60">
        <f>'[3]Interim Data-Current Month'!W49/1000</f>
        <v>26542.76123</v>
      </c>
      <c r="X55" s="60">
        <f>'[3]Interim Data-Current Month'!X49+'[3]Interim Data-Current Month'!Z49</f>
        <v>0</v>
      </c>
      <c r="Y55" s="60">
        <f>'[3]Interim Data-Current Month'!Y49/1000+'[3]Interim Data-Current Month'!AA49/1000</f>
        <v>0</v>
      </c>
      <c r="Z55" s="60">
        <f>'[3]Interim Data-Current Month'!AB49</f>
        <v>1558744</v>
      </c>
      <c r="AA55" s="60">
        <f>'[3]Interim Data-Current Month'!AC49/1000</f>
        <v>4803716.6908500008</v>
      </c>
      <c r="AB55" s="60">
        <f>'[3]Interim Data-Current Month'!AD49</f>
        <v>203</v>
      </c>
      <c r="AC55" s="60">
        <f>'[3]Interim Data-Current Month'!AE49/1000</f>
        <v>130.22499999999999</v>
      </c>
      <c r="AE55" s="10">
        <f t="shared" si="0"/>
        <v>1558947</v>
      </c>
    </row>
    <row r="56" spans="1:31" s="59" customFormat="1" x14ac:dyDescent="0.25">
      <c r="A56" s="65"/>
      <c r="B56" s="96">
        <v>44</v>
      </c>
      <c r="C56" s="99" t="s">
        <v>66</v>
      </c>
      <c r="D56" s="62">
        <v>0</v>
      </c>
      <c r="E56" s="62">
        <v>0</v>
      </c>
      <c r="F56" s="60">
        <f>'[3]Interim Data-Current Month'!F50</f>
        <v>0</v>
      </c>
      <c r="G56" s="60">
        <f>'[3]Interim Data-Current Month'!G50</f>
        <v>171343</v>
      </c>
      <c r="H56" s="60">
        <f>'[3]Interim Data-Current Month'!H50</f>
        <v>0</v>
      </c>
      <c r="I56" s="60">
        <f>'[3]Interim Data-Current Month'!I50</f>
        <v>0</v>
      </c>
      <c r="J56" s="60">
        <f>'[3]Interim Data-Current Month'!C50</f>
        <v>0</v>
      </c>
      <c r="K56" s="60">
        <f>'[3]Interim Data-Current Month'!D50</f>
        <v>6116946</v>
      </c>
      <c r="L56" s="60">
        <f>'[3]Interim Data-Current Month'!J50</f>
        <v>0</v>
      </c>
      <c r="M56" s="60">
        <f>'[3]Interim Data-Current Month'!K50/1000</f>
        <v>0</v>
      </c>
      <c r="N56" s="60">
        <f>'[3]Interim Data-Current Month'!L50</f>
        <v>0</v>
      </c>
      <c r="O56" s="60">
        <f>'[3]Interim Data-Current Month'!M50/1000</f>
        <v>0</v>
      </c>
      <c r="P56" s="60">
        <f>'[3]Interim Data-Current Month'!N50+'[3]Interim Data-Current Month'!P50</f>
        <v>0</v>
      </c>
      <c r="Q56" s="60">
        <f>'[3]Interim Data-Current Month'!O50/1000+'[3]Interim Data-Current Month'!Q50/1000</f>
        <v>0</v>
      </c>
      <c r="R56" s="60">
        <f>'[3]Interim Data-Current Month'!R50</f>
        <v>0</v>
      </c>
      <c r="S56" s="60">
        <f>'[3]Interim Data-Current Month'!S50/1000</f>
        <v>0</v>
      </c>
      <c r="T56" s="60">
        <f>'[3]Interim Data-Current Month'!T50</f>
        <v>0</v>
      </c>
      <c r="U56" s="60">
        <f>'[3]Interim Data-Current Month'!U50/1000</f>
        <v>0</v>
      </c>
      <c r="V56" s="60">
        <f>'[3]Interim Data-Current Month'!V50</f>
        <v>557270</v>
      </c>
      <c r="W56" s="60">
        <f>'[3]Interim Data-Current Month'!W50/1000</f>
        <v>334070.533</v>
      </c>
      <c r="X56" s="60">
        <f>'[3]Interim Data-Current Month'!X50+'[3]Interim Data-Current Month'!Z50</f>
        <v>0</v>
      </c>
      <c r="Y56" s="60">
        <f>'[3]Interim Data-Current Month'!Y50/1000+'[3]Interim Data-Current Month'!AA50/1000</f>
        <v>0</v>
      </c>
      <c r="Z56" s="60">
        <f>'[3]Interim Data-Current Month'!AB50</f>
        <v>0</v>
      </c>
      <c r="AA56" s="60">
        <f>'[3]Interim Data-Current Month'!AC50/1000</f>
        <v>0</v>
      </c>
      <c r="AB56" s="60">
        <f>'[3]Interim Data-Current Month'!AD50</f>
        <v>0</v>
      </c>
      <c r="AC56" s="60">
        <f>'[3]Interim Data-Current Month'!AE50/1000</f>
        <v>0</v>
      </c>
      <c r="AE56" s="10">
        <f t="shared" si="0"/>
        <v>0</v>
      </c>
    </row>
    <row r="57" spans="1:31" s="59" customFormat="1" x14ac:dyDescent="0.25">
      <c r="A57" s="65"/>
      <c r="B57" s="96">
        <v>45</v>
      </c>
      <c r="C57" s="99" t="s">
        <v>67</v>
      </c>
      <c r="D57" s="62">
        <v>0</v>
      </c>
      <c r="E57" s="62">
        <v>0</v>
      </c>
      <c r="F57" s="60">
        <f>'[3]Interim Data-Current Month'!F51</f>
        <v>0</v>
      </c>
      <c r="G57" s="60">
        <f>'[3]Interim Data-Current Month'!G51</f>
        <v>0</v>
      </c>
      <c r="H57" s="60">
        <f>'[3]Interim Data-Current Month'!H51</f>
        <v>0</v>
      </c>
      <c r="I57" s="60">
        <f>'[3]Interim Data-Current Month'!I51</f>
        <v>0</v>
      </c>
      <c r="J57" s="60">
        <f>'[3]Interim Data-Current Month'!C51</f>
        <v>0</v>
      </c>
      <c r="K57" s="60">
        <f>'[3]Interim Data-Current Month'!D51</f>
        <v>0</v>
      </c>
      <c r="L57" s="60">
        <f>'[3]Interim Data-Current Month'!J51</f>
        <v>0</v>
      </c>
      <c r="M57" s="60">
        <f>'[3]Interim Data-Current Month'!K51/1000</f>
        <v>0</v>
      </c>
      <c r="N57" s="60">
        <f>'[3]Interim Data-Current Month'!L51</f>
        <v>0</v>
      </c>
      <c r="O57" s="60">
        <f>'[3]Interim Data-Current Month'!M51/1000</f>
        <v>0</v>
      </c>
      <c r="P57" s="60">
        <f>'[3]Interim Data-Current Month'!N51+'[3]Interim Data-Current Month'!P51</f>
        <v>0</v>
      </c>
      <c r="Q57" s="60">
        <f>'[3]Interim Data-Current Month'!O51/1000+'[3]Interim Data-Current Month'!Q51/1000</f>
        <v>0</v>
      </c>
      <c r="R57" s="60">
        <f>'[3]Interim Data-Current Month'!R51</f>
        <v>0</v>
      </c>
      <c r="S57" s="60">
        <f>'[3]Interim Data-Current Month'!S51/1000</f>
        <v>0</v>
      </c>
      <c r="T57" s="60">
        <f>'[3]Interim Data-Current Month'!T51</f>
        <v>0</v>
      </c>
      <c r="U57" s="60">
        <f>'[3]Interim Data-Current Month'!U51/1000</f>
        <v>0</v>
      </c>
      <c r="V57" s="60">
        <f>'[3]Interim Data-Current Month'!V51</f>
        <v>0</v>
      </c>
      <c r="W57" s="60">
        <f>'[3]Interim Data-Current Month'!W51/1000</f>
        <v>0</v>
      </c>
      <c r="X57" s="60">
        <f>'[3]Interim Data-Current Month'!X51+'[3]Interim Data-Current Month'!Z51</f>
        <v>0</v>
      </c>
      <c r="Y57" s="60">
        <f>'[3]Interim Data-Current Month'!Y51/1000+'[3]Interim Data-Current Month'!AA51/1000</f>
        <v>0</v>
      </c>
      <c r="Z57" s="60">
        <f>'[3]Interim Data-Current Month'!AB51</f>
        <v>0</v>
      </c>
      <c r="AA57" s="60">
        <f>'[3]Interim Data-Current Month'!AC51/1000</f>
        <v>0</v>
      </c>
      <c r="AB57" s="60">
        <f>'[3]Interim Data-Current Month'!AD51</f>
        <v>0</v>
      </c>
      <c r="AC57" s="60">
        <f>'[3]Interim Data-Current Month'!AE51/1000</f>
        <v>0</v>
      </c>
      <c r="AE57" s="10">
        <f t="shared" si="0"/>
        <v>0</v>
      </c>
    </row>
    <row r="58" spans="1:31" s="59" customFormat="1" x14ac:dyDescent="0.25">
      <c r="A58" s="65"/>
      <c r="B58" s="96">
        <v>46</v>
      </c>
      <c r="C58" s="99" t="s">
        <v>68</v>
      </c>
      <c r="D58" s="62">
        <v>0</v>
      </c>
      <c r="E58" s="62">
        <v>0</v>
      </c>
      <c r="F58" s="60">
        <f>'[3]Interim Data-Current Month'!F52</f>
        <v>0</v>
      </c>
      <c r="G58" s="60">
        <f>'[3]Interim Data-Current Month'!G52</f>
        <v>102468</v>
      </c>
      <c r="H58" s="60">
        <f>'[3]Interim Data-Current Month'!H52</f>
        <v>0</v>
      </c>
      <c r="I58" s="60">
        <f>'[3]Interim Data-Current Month'!I52</f>
        <v>0</v>
      </c>
      <c r="J58" s="60">
        <f>'[3]Interim Data-Current Month'!C52</f>
        <v>0</v>
      </c>
      <c r="K58" s="60">
        <f>'[3]Interim Data-Current Month'!D52</f>
        <v>387176</v>
      </c>
      <c r="L58" s="60">
        <f>'[3]Interim Data-Current Month'!J52</f>
        <v>0</v>
      </c>
      <c r="M58" s="60">
        <f>'[3]Interim Data-Current Month'!K52/1000</f>
        <v>0</v>
      </c>
      <c r="N58" s="60">
        <f>'[3]Interim Data-Current Month'!L52</f>
        <v>0</v>
      </c>
      <c r="O58" s="60">
        <f>'[3]Interim Data-Current Month'!M52/1000</f>
        <v>0</v>
      </c>
      <c r="P58" s="60">
        <f>'[3]Interim Data-Current Month'!N52+'[3]Interim Data-Current Month'!P52</f>
        <v>0</v>
      </c>
      <c r="Q58" s="60">
        <f>'[3]Interim Data-Current Month'!O52/1000+'[3]Interim Data-Current Month'!Q52/1000</f>
        <v>0</v>
      </c>
      <c r="R58" s="60">
        <f>'[3]Interim Data-Current Month'!R52</f>
        <v>0</v>
      </c>
      <c r="S58" s="60">
        <f>'[3]Interim Data-Current Month'!S52/1000</f>
        <v>0</v>
      </c>
      <c r="T58" s="60">
        <f>'[3]Interim Data-Current Month'!T52</f>
        <v>751</v>
      </c>
      <c r="U58" s="60">
        <f>'[3]Interim Data-Current Month'!U52/1000</f>
        <v>594.90562</v>
      </c>
      <c r="V58" s="60">
        <f>'[3]Interim Data-Current Month'!V52</f>
        <v>21852</v>
      </c>
      <c r="W58" s="60">
        <f>'[3]Interim Data-Current Month'!W52/1000</f>
        <v>11406.910810000001</v>
      </c>
      <c r="X58" s="60">
        <f>'[3]Interim Data-Current Month'!X52+'[3]Interim Data-Current Month'!Z52</f>
        <v>0</v>
      </c>
      <c r="Y58" s="60">
        <f>'[3]Interim Data-Current Month'!Y52/1000+'[3]Interim Data-Current Month'!AA52/1000</f>
        <v>0</v>
      </c>
      <c r="Z58" s="60">
        <f>'[3]Interim Data-Current Month'!AB52</f>
        <v>4201</v>
      </c>
      <c r="AA58" s="60">
        <f>'[3]Interim Data-Current Month'!AC52/1000</f>
        <v>16545.059000000001</v>
      </c>
      <c r="AB58" s="60">
        <f>'[3]Interim Data-Current Month'!AD52</f>
        <v>0</v>
      </c>
      <c r="AC58" s="60">
        <f>'[3]Interim Data-Current Month'!AE52/1000</f>
        <v>0</v>
      </c>
      <c r="AE58" s="10">
        <f t="shared" si="0"/>
        <v>4201</v>
      </c>
    </row>
    <row r="59" spans="1:31" s="59" customFormat="1" x14ac:dyDescent="0.25">
      <c r="A59" s="65"/>
      <c r="B59" s="96">
        <v>47</v>
      </c>
      <c r="C59" s="112" t="s">
        <v>69</v>
      </c>
      <c r="D59" s="62">
        <v>1</v>
      </c>
      <c r="E59" s="61">
        <v>65</v>
      </c>
      <c r="F59" s="60">
        <f>'[3]Interim Data-Current Month'!F53</f>
        <v>469429</v>
      </c>
      <c r="G59" s="60">
        <f>'[3]Interim Data-Current Month'!G53</f>
        <v>0</v>
      </c>
      <c r="H59" s="60">
        <f>'[3]Interim Data-Current Month'!H53</f>
        <v>0</v>
      </c>
      <c r="I59" s="60">
        <f>'[3]Interim Data-Current Month'!I53</f>
        <v>23905927</v>
      </c>
      <c r="J59" s="60">
        <f>'[3]Interim Data-Current Month'!C53</f>
        <v>0</v>
      </c>
      <c r="K59" s="60">
        <f>'[3]Interim Data-Current Month'!D53</f>
        <v>38074943</v>
      </c>
      <c r="L59" s="60">
        <f>'[3]Interim Data-Current Month'!J53</f>
        <v>0</v>
      </c>
      <c r="M59" s="60">
        <f>'[3]Interim Data-Current Month'!K53/1000</f>
        <v>0</v>
      </c>
      <c r="N59" s="60">
        <f>'[3]Interim Data-Current Month'!L53</f>
        <v>0</v>
      </c>
      <c r="O59" s="60">
        <f>'[3]Interim Data-Current Month'!M53/1000</f>
        <v>0</v>
      </c>
      <c r="P59" s="60">
        <f>'[3]Interim Data-Current Month'!N53+'[3]Interim Data-Current Month'!P53</f>
        <v>0</v>
      </c>
      <c r="Q59" s="60">
        <f>'[3]Interim Data-Current Month'!O53/1000+'[3]Interim Data-Current Month'!Q53/1000</f>
        <v>0</v>
      </c>
      <c r="R59" s="60">
        <f>'[3]Interim Data-Current Month'!R53</f>
        <v>0</v>
      </c>
      <c r="S59" s="60">
        <f>'[3]Interim Data-Current Month'!S53/1000</f>
        <v>0</v>
      </c>
      <c r="T59" s="60">
        <f>'[3]Interim Data-Current Month'!T53</f>
        <v>654257</v>
      </c>
      <c r="U59" s="60">
        <f>'[3]Interim Data-Current Month'!U53/1000</f>
        <v>758451.52</v>
      </c>
      <c r="V59" s="60">
        <f>'[3]Interim Data-Current Month'!V53</f>
        <v>1765013</v>
      </c>
      <c r="W59" s="60">
        <f>'[3]Interim Data-Current Month'!W53/1000</f>
        <v>2137780.7370000002</v>
      </c>
      <c r="X59" s="60">
        <f>'[3]Interim Data-Current Month'!X53+'[3]Interim Data-Current Month'!Z53</f>
        <v>0</v>
      </c>
      <c r="Y59" s="60">
        <f>'[3]Interim Data-Current Month'!Y53/1000+'[3]Interim Data-Current Month'!AA53/1000</f>
        <v>0</v>
      </c>
      <c r="Z59" s="60">
        <f>'[3]Interim Data-Current Month'!AB53</f>
        <v>1981958</v>
      </c>
      <c r="AA59" s="60">
        <f>'[3]Interim Data-Current Month'!AC53/1000</f>
        <v>7208339.7120000003</v>
      </c>
      <c r="AB59" s="60">
        <f>'[3]Interim Data-Current Month'!AD53</f>
        <v>0</v>
      </c>
      <c r="AC59" s="60">
        <f>'[3]Interim Data-Current Month'!AE53/1000</f>
        <v>0</v>
      </c>
      <c r="AE59" s="10">
        <f t="shared" si="0"/>
        <v>1981958</v>
      </c>
    </row>
    <row r="60" spans="1:31" ht="13" x14ac:dyDescent="0.25">
      <c r="B60" s="111" t="s">
        <v>21</v>
      </c>
      <c r="C60" s="110"/>
      <c r="D60" s="58"/>
      <c r="E60" s="58"/>
      <c r="F60" s="53"/>
      <c r="G60" s="53"/>
      <c r="H60" s="53"/>
      <c r="I60" s="53"/>
      <c r="J60" s="53"/>
      <c r="K60" s="53"/>
      <c r="L60" s="53"/>
      <c r="M60" s="56"/>
      <c r="N60" s="53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E60" s="10">
        <f t="shared" si="0"/>
        <v>0</v>
      </c>
    </row>
    <row r="61" spans="1:31" x14ac:dyDescent="0.25">
      <c r="B61" s="92">
        <v>48</v>
      </c>
      <c r="C61" s="91" t="s">
        <v>22</v>
      </c>
      <c r="D61" s="33">
        <v>439</v>
      </c>
      <c r="E61" s="57">
        <v>3</v>
      </c>
      <c r="F61" s="56">
        <f>'[3]Interim Data-Current Month'!F54</f>
        <v>0</v>
      </c>
      <c r="G61" s="56">
        <f>'[3]Interim Data-Current Month'!G54</f>
        <v>338</v>
      </c>
      <c r="H61" s="56">
        <f>'[3]Interim Data-Current Month'!H54</f>
        <v>0</v>
      </c>
      <c r="I61" s="56">
        <f>'[3]Interim Data-Current Month'!I54</f>
        <v>718238</v>
      </c>
      <c r="J61" s="56">
        <f>'[3]Interim Data-Current Month'!C54</f>
        <v>274656</v>
      </c>
      <c r="K61" s="56">
        <f>'[3]Interim Data-Current Month'!D54</f>
        <v>2158365</v>
      </c>
      <c r="L61" s="56">
        <f>'[3]Interim Data-Current Month'!J54</f>
        <v>399701</v>
      </c>
      <c r="M61" s="56">
        <f>'[3]Interim Data-Current Month'!K54/1000</f>
        <v>2087334.672</v>
      </c>
      <c r="N61" s="56">
        <f>'[3]Interim Data-Current Month'!L54</f>
        <v>309557</v>
      </c>
      <c r="O61" s="56">
        <f>'[3]Interim Data-Current Month'!M54/1000</f>
        <v>2229132.12</v>
      </c>
      <c r="P61" s="56">
        <f>'[3]Interim Data-Current Month'!N54+'[3]Interim Data-Current Month'!P54</f>
        <v>1295</v>
      </c>
      <c r="Q61" s="56">
        <f>'[3]Interim Data-Current Month'!O54/1000+'[3]Interim Data-Current Month'!Q54/1000</f>
        <v>651.16499999999996</v>
      </c>
      <c r="R61" s="56">
        <f>'[3]Interim Data-Current Month'!R54</f>
        <v>5638</v>
      </c>
      <c r="S61" s="56">
        <f>'[3]Interim Data-Current Month'!S54/1000</f>
        <v>35495.9</v>
      </c>
      <c r="T61" s="56">
        <f>'[3]Interim Data-Current Month'!T54</f>
        <v>259927</v>
      </c>
      <c r="U61" s="56">
        <f>'[3]Interim Data-Current Month'!U54/1000</f>
        <v>607300.68229999999</v>
      </c>
      <c r="V61" s="56">
        <f>'[3]Interim Data-Current Month'!V54</f>
        <v>194402</v>
      </c>
      <c r="W61" s="56">
        <f>'[3]Interim Data-Current Month'!W54/1000</f>
        <v>562329.13339999993</v>
      </c>
      <c r="X61" s="56">
        <f>'[3]Interim Data-Current Month'!X54+'[3]Interim Data-Current Month'!Z54</f>
        <v>237</v>
      </c>
      <c r="Y61" s="56">
        <f>'[3]Interim Data-Current Month'!Y54/1000+'[3]Interim Data-Current Month'!AA54/1000</f>
        <v>3235.2840000000001</v>
      </c>
      <c r="Z61" s="56">
        <f>'[3]Interim Data-Current Month'!AB54</f>
        <v>908307</v>
      </c>
      <c r="AA61" s="56">
        <f>'[3]Interim Data-Current Month'!AC54/1000</f>
        <v>5646406.8499999996</v>
      </c>
      <c r="AB61" s="56">
        <f>'[3]Interim Data-Current Month'!AD54</f>
        <v>297</v>
      </c>
      <c r="AC61" s="56">
        <f>'[3]Interim Data-Current Month'!AE54/1000</f>
        <v>295.11</v>
      </c>
      <c r="AE61" s="10">
        <f t="shared" si="0"/>
        <v>908604</v>
      </c>
    </row>
    <row r="62" spans="1:31" x14ac:dyDescent="0.25">
      <c r="B62" s="92">
        <v>49</v>
      </c>
      <c r="C62" s="91" t="s">
        <v>70</v>
      </c>
      <c r="D62" s="33">
        <v>165</v>
      </c>
      <c r="E62" s="57">
        <v>2</v>
      </c>
      <c r="F62" s="56">
        <f>'[3]Interim Data-Current Month'!F55</f>
        <v>0</v>
      </c>
      <c r="G62" s="56">
        <f>'[3]Interim Data-Current Month'!G55</f>
        <v>0</v>
      </c>
      <c r="H62" s="56">
        <f>'[3]Interim Data-Current Month'!H55</f>
        <v>0</v>
      </c>
      <c r="I62" s="56">
        <f>'[3]Interim Data-Current Month'!I55</f>
        <v>0</v>
      </c>
      <c r="J62" s="56">
        <f>'[3]Interim Data-Current Month'!C55</f>
        <v>0</v>
      </c>
      <c r="K62" s="56">
        <f>'[3]Interim Data-Current Month'!D55</f>
        <v>193436</v>
      </c>
      <c r="L62" s="56">
        <f>'[3]Interim Data-Current Month'!J55</f>
        <v>0</v>
      </c>
      <c r="M62" s="56">
        <f>'[3]Interim Data-Current Month'!K55/1000</f>
        <v>0</v>
      </c>
      <c r="N62" s="56">
        <f>'[3]Interim Data-Current Month'!L55</f>
        <v>0</v>
      </c>
      <c r="O62" s="56">
        <f>'[3]Interim Data-Current Month'!M55/1000</f>
        <v>0</v>
      </c>
      <c r="P62" s="56">
        <f>'[3]Interim Data-Current Month'!N55+'[3]Interim Data-Current Month'!P55</f>
        <v>0</v>
      </c>
      <c r="Q62" s="56">
        <f>'[3]Interim Data-Current Month'!O55/1000+'[3]Interim Data-Current Month'!Q55/1000</f>
        <v>0</v>
      </c>
      <c r="R62" s="56">
        <f>'[3]Interim Data-Current Month'!R55</f>
        <v>0</v>
      </c>
      <c r="S62" s="56">
        <f>'[3]Interim Data-Current Month'!S55/1000</f>
        <v>0</v>
      </c>
      <c r="T62" s="56">
        <f>'[3]Interim Data-Current Month'!T55</f>
        <v>47116</v>
      </c>
      <c r="U62" s="56">
        <f>'[3]Interim Data-Current Month'!U55/1000</f>
        <v>108025.6256</v>
      </c>
      <c r="V62" s="56">
        <f>'[3]Interim Data-Current Month'!V55</f>
        <v>17721</v>
      </c>
      <c r="W62" s="56">
        <f>'[3]Interim Data-Current Month'!W55/1000</f>
        <v>39319.612700000005</v>
      </c>
      <c r="X62" s="56">
        <f>'[3]Interim Data-Current Month'!X55+'[3]Interim Data-Current Month'!Z55</f>
        <v>0</v>
      </c>
      <c r="Y62" s="56">
        <f>'[3]Interim Data-Current Month'!Y55/1000+'[3]Interim Data-Current Month'!AA55/1000</f>
        <v>0</v>
      </c>
      <c r="Z62" s="56">
        <f>'[3]Interim Data-Current Month'!AB55</f>
        <v>129232</v>
      </c>
      <c r="AA62" s="56">
        <f>'[3]Interim Data-Current Month'!AC55/1000</f>
        <v>663437.41500000004</v>
      </c>
      <c r="AB62" s="56">
        <f>'[3]Interim Data-Current Month'!AD55</f>
        <v>0</v>
      </c>
      <c r="AC62" s="56">
        <f>'[3]Interim Data-Current Month'!AE55/1000</f>
        <v>0</v>
      </c>
      <c r="AE62" s="10">
        <f t="shared" si="0"/>
        <v>129232</v>
      </c>
    </row>
    <row r="63" spans="1:31" x14ac:dyDescent="0.25">
      <c r="B63" s="92">
        <v>50</v>
      </c>
      <c r="C63" s="91" t="s">
        <v>47</v>
      </c>
      <c r="D63" s="33">
        <v>339</v>
      </c>
      <c r="E63" s="57">
        <v>3</v>
      </c>
      <c r="F63" s="56">
        <f>'[3]Interim Data-Current Month'!F56</f>
        <v>19183</v>
      </c>
      <c r="G63" s="56">
        <f>'[3]Interim Data-Current Month'!G56</f>
        <v>299</v>
      </c>
      <c r="H63" s="56">
        <f>'[3]Interim Data-Current Month'!H56</f>
        <v>26890</v>
      </c>
      <c r="I63" s="56">
        <f>'[3]Interim Data-Current Month'!I56</f>
        <v>0</v>
      </c>
      <c r="J63" s="56">
        <f>'[3]Interim Data-Current Month'!C56</f>
        <v>0</v>
      </c>
      <c r="K63" s="56">
        <f>'[3]Interim Data-Current Month'!D56</f>
        <v>3741667</v>
      </c>
      <c r="L63" s="56">
        <f>'[3]Interim Data-Current Month'!J56</f>
        <v>0</v>
      </c>
      <c r="M63" s="56">
        <f>'[3]Interim Data-Current Month'!K56/1000</f>
        <v>0</v>
      </c>
      <c r="N63" s="56">
        <f>'[3]Interim Data-Current Month'!L56</f>
        <v>0</v>
      </c>
      <c r="O63" s="56">
        <f>'[3]Interim Data-Current Month'!M56/1000</f>
        <v>0</v>
      </c>
      <c r="P63" s="56">
        <f>'[3]Interim Data-Current Month'!N56+'[3]Interim Data-Current Month'!P56</f>
        <v>0</v>
      </c>
      <c r="Q63" s="56">
        <f>'[3]Interim Data-Current Month'!O56/1000+'[3]Interim Data-Current Month'!Q56/1000</f>
        <v>0</v>
      </c>
      <c r="R63" s="56">
        <f>'[3]Interim Data-Current Month'!R56</f>
        <v>0</v>
      </c>
      <c r="S63" s="56">
        <f>'[3]Interim Data-Current Month'!S56/1000</f>
        <v>0</v>
      </c>
      <c r="T63" s="56">
        <f>'[3]Interim Data-Current Month'!T56</f>
        <v>285662</v>
      </c>
      <c r="U63" s="56">
        <f>'[3]Interim Data-Current Month'!U56/1000</f>
        <v>481989.054</v>
      </c>
      <c r="V63" s="56">
        <f>'[3]Interim Data-Current Month'!V56</f>
        <v>146765</v>
      </c>
      <c r="W63" s="56">
        <f>'[3]Interim Data-Current Month'!W56/1000</f>
        <v>415522.81199999998</v>
      </c>
      <c r="X63" s="56">
        <f>'[3]Interim Data-Current Month'!X56+'[3]Interim Data-Current Month'!Z56</f>
        <v>0</v>
      </c>
      <c r="Y63" s="56">
        <f>'[3]Interim Data-Current Month'!Y56/1000+'[3]Interim Data-Current Month'!AA56/1000</f>
        <v>0</v>
      </c>
      <c r="Z63" s="56">
        <f>'[3]Interim Data-Current Month'!AB56</f>
        <v>1061583</v>
      </c>
      <c r="AA63" s="56">
        <f>'[3]Interim Data-Current Month'!AC56/1000</f>
        <v>3540171.8059999999</v>
      </c>
      <c r="AB63" s="56">
        <f>'[3]Interim Data-Current Month'!AD56</f>
        <v>0</v>
      </c>
      <c r="AC63" s="56">
        <f>'[3]Interim Data-Current Month'!AE56/1000</f>
        <v>0</v>
      </c>
      <c r="AE63" s="10">
        <f t="shared" si="0"/>
        <v>1061583</v>
      </c>
    </row>
    <row r="64" spans="1:31" x14ac:dyDescent="0.25">
      <c r="B64" s="92">
        <v>51</v>
      </c>
      <c r="C64" s="91" t="s">
        <v>44</v>
      </c>
      <c r="D64" s="33">
        <v>424</v>
      </c>
      <c r="E64" s="57">
        <v>2</v>
      </c>
      <c r="F64" s="56">
        <f>'[3]Interim Data-Current Month'!F57</f>
        <v>0</v>
      </c>
      <c r="G64" s="56">
        <f>'[3]Interim Data-Current Month'!G57</f>
        <v>1130</v>
      </c>
      <c r="H64" s="56">
        <f>'[3]Interim Data-Current Month'!H57</f>
        <v>0</v>
      </c>
      <c r="I64" s="56">
        <f>'[3]Interim Data-Current Month'!I57</f>
        <v>0</v>
      </c>
      <c r="J64" s="56">
        <f>'[3]Interim Data-Current Month'!C57</f>
        <v>0</v>
      </c>
      <c r="K64" s="56">
        <f>'[3]Interim Data-Current Month'!D57</f>
        <v>4592274</v>
      </c>
      <c r="L64" s="56">
        <f>'[3]Interim Data-Current Month'!J57</f>
        <v>0</v>
      </c>
      <c r="M64" s="56">
        <f>'[3]Interim Data-Current Month'!K57/1000</f>
        <v>0</v>
      </c>
      <c r="N64" s="56">
        <f>'[3]Interim Data-Current Month'!L57</f>
        <v>0</v>
      </c>
      <c r="O64" s="56">
        <f>'[3]Interim Data-Current Month'!M57/1000</f>
        <v>0</v>
      </c>
      <c r="P64" s="56">
        <f>'[3]Interim Data-Current Month'!N57+'[3]Interim Data-Current Month'!P57</f>
        <v>0</v>
      </c>
      <c r="Q64" s="56">
        <f>'[3]Interim Data-Current Month'!O57/1000+'[3]Interim Data-Current Month'!Q57/1000</f>
        <v>0</v>
      </c>
      <c r="R64" s="56">
        <f>'[3]Interim Data-Current Month'!R57</f>
        <v>0</v>
      </c>
      <c r="S64" s="56">
        <f>'[3]Interim Data-Current Month'!S57/1000</f>
        <v>0</v>
      </c>
      <c r="T64" s="56">
        <f>'[3]Interim Data-Current Month'!T57</f>
        <v>287288</v>
      </c>
      <c r="U64" s="56">
        <f>'[3]Interim Data-Current Month'!U57/1000</f>
        <v>347372.42281000002</v>
      </c>
      <c r="V64" s="56">
        <f>'[3]Interim Data-Current Month'!V57</f>
        <v>0</v>
      </c>
      <c r="W64" s="56">
        <f>'[3]Interim Data-Current Month'!W57/1000</f>
        <v>0</v>
      </c>
      <c r="X64" s="56">
        <f>'[3]Interim Data-Current Month'!X57+'[3]Interim Data-Current Month'!Z57</f>
        <v>0</v>
      </c>
      <c r="Y64" s="56">
        <f>'[3]Interim Data-Current Month'!Y57/1000+'[3]Interim Data-Current Month'!AA57/1000</f>
        <v>0</v>
      </c>
      <c r="Z64" s="56">
        <f>'[3]Interim Data-Current Month'!AB57</f>
        <v>840853</v>
      </c>
      <c r="AA64" s="56">
        <f>'[3]Interim Data-Current Month'!AC57/1000</f>
        <v>3609706.6209999998</v>
      </c>
      <c r="AB64" s="56">
        <f>'[3]Interim Data-Current Month'!AD57</f>
        <v>81</v>
      </c>
      <c r="AC64" s="56">
        <f>'[3]Interim Data-Current Month'!AE57/1000</f>
        <v>78.627380000000002</v>
      </c>
      <c r="AE64" s="10">
        <f t="shared" si="0"/>
        <v>840934</v>
      </c>
    </row>
    <row r="65" spans="1:31" x14ac:dyDescent="0.25">
      <c r="B65" s="92">
        <v>52</v>
      </c>
      <c r="C65" s="91" t="s">
        <v>48</v>
      </c>
      <c r="D65" s="33">
        <v>126</v>
      </c>
      <c r="E65" s="57">
        <v>0</v>
      </c>
      <c r="F65" s="56">
        <f>'[3]Interim Data-Current Month'!F58</f>
        <v>0</v>
      </c>
      <c r="G65" s="56">
        <f>'[3]Interim Data-Current Month'!G58</f>
        <v>0</v>
      </c>
      <c r="H65" s="56">
        <f>'[3]Interim Data-Current Month'!H58</f>
        <v>0</v>
      </c>
      <c r="I65" s="56">
        <f>'[3]Interim Data-Current Month'!I58</f>
        <v>0</v>
      </c>
      <c r="J65" s="56">
        <f>'[3]Interim Data-Current Month'!C58</f>
        <v>0</v>
      </c>
      <c r="K65" s="56">
        <f>'[3]Interim Data-Current Month'!D58</f>
        <v>3631296</v>
      </c>
      <c r="L65" s="56">
        <f>'[3]Interim Data-Current Month'!J58</f>
        <v>0</v>
      </c>
      <c r="M65" s="56">
        <f>'[3]Interim Data-Current Month'!K58/1000</f>
        <v>0</v>
      </c>
      <c r="N65" s="56">
        <f>'[3]Interim Data-Current Month'!L58</f>
        <v>0</v>
      </c>
      <c r="O65" s="56">
        <f>'[3]Interim Data-Current Month'!M58/1000</f>
        <v>0</v>
      </c>
      <c r="P65" s="56">
        <f>'[3]Interim Data-Current Month'!N58+'[3]Interim Data-Current Month'!P58</f>
        <v>0</v>
      </c>
      <c r="Q65" s="56">
        <f>'[3]Interim Data-Current Month'!O58/1000+'[3]Interim Data-Current Month'!Q58/1000</f>
        <v>0</v>
      </c>
      <c r="R65" s="56">
        <f>'[3]Interim Data-Current Month'!R58</f>
        <v>0</v>
      </c>
      <c r="S65" s="56">
        <f>'[3]Interim Data-Current Month'!S58/1000</f>
        <v>0</v>
      </c>
      <c r="T65" s="56">
        <f>'[3]Interim Data-Current Month'!T58</f>
        <v>53116</v>
      </c>
      <c r="U65" s="56">
        <f>'[3]Interim Data-Current Month'!U58/1000</f>
        <v>58136.561679999999</v>
      </c>
      <c r="V65" s="56">
        <f>'[3]Interim Data-Current Month'!V58</f>
        <v>5810</v>
      </c>
      <c r="W65" s="56">
        <f>'[3]Interim Data-Current Month'!W58/1000</f>
        <v>9469.2621099999997</v>
      </c>
      <c r="X65" s="56">
        <f>'[3]Interim Data-Current Month'!X58+'[3]Interim Data-Current Month'!Z58</f>
        <v>0</v>
      </c>
      <c r="Y65" s="56">
        <f>'[3]Interim Data-Current Month'!Y58/1000+'[3]Interim Data-Current Month'!AA58/1000</f>
        <v>0</v>
      </c>
      <c r="Z65" s="56">
        <f>'[3]Interim Data-Current Month'!AB58</f>
        <v>602486</v>
      </c>
      <c r="AA65" s="56">
        <f>'[3]Interim Data-Current Month'!AC58/1000</f>
        <v>2665297.9484000001</v>
      </c>
      <c r="AB65" s="56">
        <f>'[3]Interim Data-Current Month'!AD58</f>
        <v>0</v>
      </c>
      <c r="AC65" s="56">
        <f>'[3]Interim Data-Current Month'!AE58/1000</f>
        <v>0</v>
      </c>
      <c r="AE65" s="10">
        <f t="shared" si="0"/>
        <v>602486</v>
      </c>
    </row>
    <row r="66" spans="1:31" x14ac:dyDescent="0.25">
      <c r="B66" s="92">
        <v>53</v>
      </c>
      <c r="C66" s="91" t="s">
        <v>71</v>
      </c>
      <c r="D66" s="33">
        <v>60</v>
      </c>
      <c r="E66" s="57">
        <v>2</v>
      </c>
      <c r="F66" s="56">
        <f>'[3]Interim Data-Current Month'!F59</f>
        <v>0</v>
      </c>
      <c r="G66" s="56">
        <f>'[3]Interim Data-Current Month'!G59</f>
        <v>164</v>
      </c>
      <c r="H66" s="56">
        <f>'[3]Interim Data-Current Month'!H59</f>
        <v>0</v>
      </c>
      <c r="I66" s="56">
        <f>'[3]Interim Data-Current Month'!I59</f>
        <v>494034</v>
      </c>
      <c r="J66" s="56">
        <f>'[3]Interim Data-Current Month'!C59</f>
        <v>0</v>
      </c>
      <c r="K66" s="56">
        <f>'[3]Interim Data-Current Month'!D59</f>
        <v>2472660</v>
      </c>
      <c r="L66" s="56">
        <f>'[3]Interim Data-Current Month'!J59</f>
        <v>0</v>
      </c>
      <c r="M66" s="56">
        <f>'[3]Interim Data-Current Month'!K59/1000</f>
        <v>0</v>
      </c>
      <c r="N66" s="56">
        <f>'[3]Interim Data-Current Month'!L59</f>
        <v>0</v>
      </c>
      <c r="O66" s="56">
        <f>'[3]Interim Data-Current Month'!M59/1000</f>
        <v>0</v>
      </c>
      <c r="P66" s="56">
        <f>'[3]Interim Data-Current Month'!N59+'[3]Interim Data-Current Month'!P59</f>
        <v>0</v>
      </c>
      <c r="Q66" s="56">
        <f>'[3]Interim Data-Current Month'!O59/1000+'[3]Interim Data-Current Month'!Q59/1000</f>
        <v>0</v>
      </c>
      <c r="R66" s="56">
        <f>'[3]Interim Data-Current Month'!R59</f>
        <v>0</v>
      </c>
      <c r="S66" s="56">
        <f>'[3]Interim Data-Current Month'!S59/1000</f>
        <v>0</v>
      </c>
      <c r="T66" s="56">
        <f>'[3]Interim Data-Current Month'!T59</f>
        <v>60263</v>
      </c>
      <c r="U66" s="56">
        <f>'[3]Interim Data-Current Month'!U59/1000</f>
        <v>90087.715389999998</v>
      </c>
      <c r="V66" s="56">
        <f>'[3]Interim Data-Current Month'!V59</f>
        <v>10810</v>
      </c>
      <c r="W66" s="56">
        <f>'[3]Interim Data-Current Month'!W59/1000</f>
        <v>23190.06566</v>
      </c>
      <c r="X66" s="56">
        <f>'[3]Interim Data-Current Month'!X59+'[3]Interim Data-Current Month'!Z59</f>
        <v>0</v>
      </c>
      <c r="Y66" s="56">
        <f>'[3]Interim Data-Current Month'!Y59/1000+'[3]Interim Data-Current Month'!AA59/1000</f>
        <v>0</v>
      </c>
      <c r="Z66" s="56">
        <f>'[3]Interim Data-Current Month'!AB59</f>
        <v>293315</v>
      </c>
      <c r="AA66" s="56">
        <f>'[3]Interim Data-Current Month'!AC59/1000</f>
        <v>1444265.35</v>
      </c>
      <c r="AB66" s="56">
        <f>'[3]Interim Data-Current Month'!AD59</f>
        <v>0</v>
      </c>
      <c r="AC66" s="56">
        <f>'[3]Interim Data-Current Month'!AE59/1000</f>
        <v>0</v>
      </c>
      <c r="AE66" s="10">
        <f t="shared" si="0"/>
        <v>293315</v>
      </c>
    </row>
    <row r="67" spans="1:31" x14ac:dyDescent="0.25">
      <c r="B67" s="92">
        <v>54</v>
      </c>
      <c r="C67" s="91" t="s">
        <v>72</v>
      </c>
      <c r="D67" s="33">
        <v>8</v>
      </c>
      <c r="E67" s="57">
        <v>1</v>
      </c>
      <c r="F67" s="56">
        <f>'[3]Interim Data-Current Month'!F60</f>
        <v>0</v>
      </c>
      <c r="G67" s="56">
        <f>'[3]Interim Data-Current Month'!G60</f>
        <v>0</v>
      </c>
      <c r="H67" s="56">
        <f>'[3]Interim Data-Current Month'!H60</f>
        <v>0</v>
      </c>
      <c r="I67" s="56">
        <f>'[3]Interim Data-Current Month'!I60</f>
        <v>0</v>
      </c>
      <c r="J67" s="56">
        <f>'[3]Interim Data-Current Month'!C60</f>
        <v>0</v>
      </c>
      <c r="K67" s="56">
        <f>'[3]Interim Data-Current Month'!D60</f>
        <v>326990</v>
      </c>
      <c r="L67" s="56">
        <f>'[3]Interim Data-Current Month'!J60</f>
        <v>0</v>
      </c>
      <c r="M67" s="56">
        <f>'[3]Interim Data-Current Month'!K60/1000</f>
        <v>0</v>
      </c>
      <c r="N67" s="56">
        <f>'[3]Interim Data-Current Month'!L60</f>
        <v>0</v>
      </c>
      <c r="O67" s="56">
        <f>'[3]Interim Data-Current Month'!M60/1000</f>
        <v>0</v>
      </c>
      <c r="P67" s="56">
        <f>'[3]Interim Data-Current Month'!N60+'[3]Interim Data-Current Month'!P60</f>
        <v>0</v>
      </c>
      <c r="Q67" s="56">
        <f>'[3]Interim Data-Current Month'!O60/1000+'[3]Interim Data-Current Month'!Q60/1000</f>
        <v>0</v>
      </c>
      <c r="R67" s="56">
        <f>'[3]Interim Data-Current Month'!R60</f>
        <v>0</v>
      </c>
      <c r="S67" s="56">
        <f>'[3]Interim Data-Current Month'!S60/1000</f>
        <v>0</v>
      </c>
      <c r="T67" s="56">
        <f>'[3]Interim Data-Current Month'!T60</f>
        <v>18464</v>
      </c>
      <c r="U67" s="56">
        <f>'[3]Interim Data-Current Month'!U60/1000</f>
        <v>23235.568960000001</v>
      </c>
      <c r="V67" s="56">
        <f>'[3]Interim Data-Current Month'!V60</f>
        <v>0</v>
      </c>
      <c r="W67" s="56">
        <f>'[3]Interim Data-Current Month'!W60/1000</f>
        <v>0</v>
      </c>
      <c r="X67" s="56">
        <f>'[3]Interim Data-Current Month'!X60+'[3]Interim Data-Current Month'!Z60</f>
        <v>0</v>
      </c>
      <c r="Y67" s="56">
        <f>'[3]Interim Data-Current Month'!Y60/1000+'[3]Interim Data-Current Month'!AA60/1000</f>
        <v>0</v>
      </c>
      <c r="Z67" s="56">
        <f>'[3]Interim Data-Current Month'!AB60</f>
        <v>50452</v>
      </c>
      <c r="AA67" s="56">
        <f>'[3]Interim Data-Current Month'!AC60/1000</f>
        <v>188489.679</v>
      </c>
      <c r="AB67" s="56">
        <f>'[3]Interim Data-Current Month'!AD60</f>
        <v>0</v>
      </c>
      <c r="AC67" s="56">
        <f>'[3]Interim Data-Current Month'!AE60/1000</f>
        <v>0</v>
      </c>
      <c r="AE67" s="10">
        <f t="shared" si="0"/>
        <v>50452</v>
      </c>
    </row>
    <row r="68" spans="1:31" x14ac:dyDescent="0.25">
      <c r="B68" s="92">
        <v>55</v>
      </c>
      <c r="C68" s="91" t="s">
        <v>46</v>
      </c>
      <c r="D68" s="33">
        <v>0</v>
      </c>
      <c r="E68" s="57">
        <v>0</v>
      </c>
      <c r="F68" s="56">
        <f>'[3]Interim Data-Current Month'!F61</f>
        <v>0</v>
      </c>
      <c r="G68" s="56">
        <f>'[3]Interim Data-Current Month'!G61</f>
        <v>67</v>
      </c>
      <c r="H68" s="56">
        <f>'[3]Interim Data-Current Month'!H61</f>
        <v>0</v>
      </c>
      <c r="I68" s="56">
        <f>'[3]Interim Data-Current Month'!I61</f>
        <v>0</v>
      </c>
      <c r="J68" s="56">
        <f>'[3]Interim Data-Current Month'!C61</f>
        <v>0</v>
      </c>
      <c r="K68" s="56">
        <f>'[3]Interim Data-Current Month'!D61</f>
        <v>495938</v>
      </c>
      <c r="L68" s="56">
        <f>'[3]Interim Data-Current Month'!J61</f>
        <v>0</v>
      </c>
      <c r="M68" s="56">
        <f>'[3]Interim Data-Current Month'!K61/1000</f>
        <v>0</v>
      </c>
      <c r="N68" s="56">
        <f>'[3]Interim Data-Current Month'!L61</f>
        <v>0</v>
      </c>
      <c r="O68" s="56">
        <f>'[3]Interim Data-Current Month'!M61/1000</f>
        <v>0</v>
      </c>
      <c r="P68" s="56">
        <f>'[3]Interim Data-Current Month'!N61+'[3]Interim Data-Current Month'!P61</f>
        <v>0</v>
      </c>
      <c r="Q68" s="56">
        <f>'[3]Interim Data-Current Month'!O61/1000+'[3]Interim Data-Current Month'!Q61/1000</f>
        <v>0</v>
      </c>
      <c r="R68" s="56">
        <f>'[3]Interim Data-Current Month'!R61</f>
        <v>0</v>
      </c>
      <c r="S68" s="56">
        <f>'[3]Interim Data-Current Month'!S61/1000</f>
        <v>0</v>
      </c>
      <c r="T68" s="56">
        <f>'[3]Interim Data-Current Month'!T61</f>
        <v>29337</v>
      </c>
      <c r="U68" s="56">
        <f>'[3]Interim Data-Current Month'!U61/1000</f>
        <v>36718.247430000003</v>
      </c>
      <c r="V68" s="56">
        <f>'[3]Interim Data-Current Month'!V61</f>
        <v>2887</v>
      </c>
      <c r="W68" s="56">
        <f>'[3]Interim Data-Current Month'!W61/1000</f>
        <v>5856.0176900000006</v>
      </c>
      <c r="X68" s="56">
        <f>'[3]Interim Data-Current Month'!X61+'[3]Interim Data-Current Month'!Z61</f>
        <v>0</v>
      </c>
      <c r="Y68" s="56">
        <f>'[3]Interim Data-Current Month'!Y61/1000+'[3]Interim Data-Current Month'!AA61/1000</f>
        <v>0</v>
      </c>
      <c r="Z68" s="56">
        <f>'[3]Interim Data-Current Month'!AB61</f>
        <v>101763</v>
      </c>
      <c r="AA68" s="56">
        <f>'[3]Interim Data-Current Month'!AC61/1000</f>
        <v>431464.17599999998</v>
      </c>
      <c r="AB68" s="56">
        <f>'[3]Interim Data-Current Month'!AD61</f>
        <v>0</v>
      </c>
      <c r="AC68" s="56">
        <f>'[3]Interim Data-Current Month'!AE61/1000</f>
        <v>0</v>
      </c>
      <c r="AE68" s="10">
        <f t="shared" si="0"/>
        <v>101763</v>
      </c>
    </row>
    <row r="69" spans="1:31" x14ac:dyDescent="0.25">
      <c r="B69" s="92">
        <v>56</v>
      </c>
      <c r="C69" s="91" t="s">
        <v>74</v>
      </c>
      <c r="D69" s="33">
        <v>490</v>
      </c>
      <c r="E69" s="57">
        <v>3</v>
      </c>
      <c r="F69" s="56">
        <f>'[3]Interim Data-Current Month'!F62</f>
        <v>0</v>
      </c>
      <c r="G69" s="56">
        <f>'[3]Interim Data-Current Month'!G62</f>
        <v>0</v>
      </c>
      <c r="H69" s="56">
        <f>'[3]Interim Data-Current Month'!H62</f>
        <v>0</v>
      </c>
      <c r="I69" s="56">
        <f>'[3]Interim Data-Current Month'!I62</f>
        <v>135451</v>
      </c>
      <c r="J69" s="56">
        <f>'[3]Interim Data-Current Month'!C62</f>
        <v>0</v>
      </c>
      <c r="K69" s="56">
        <f>'[3]Interim Data-Current Month'!D62</f>
        <v>7504016</v>
      </c>
      <c r="L69" s="56">
        <f>'[3]Interim Data-Current Month'!J62</f>
        <v>0</v>
      </c>
      <c r="M69" s="56">
        <f>'[3]Interim Data-Current Month'!K62/1000</f>
        <v>0</v>
      </c>
      <c r="N69" s="56">
        <f>'[3]Interim Data-Current Month'!L62</f>
        <v>0</v>
      </c>
      <c r="O69" s="56">
        <f>'[3]Interim Data-Current Month'!M62/1000</f>
        <v>0</v>
      </c>
      <c r="P69" s="56">
        <f>'[3]Interim Data-Current Month'!N62+'[3]Interim Data-Current Month'!P62</f>
        <v>0</v>
      </c>
      <c r="Q69" s="56">
        <f>'[3]Interim Data-Current Month'!O62/1000+'[3]Interim Data-Current Month'!Q62/1000</f>
        <v>0</v>
      </c>
      <c r="R69" s="56">
        <f>'[3]Interim Data-Current Month'!R62</f>
        <v>0</v>
      </c>
      <c r="S69" s="56">
        <f>'[3]Interim Data-Current Month'!S62/1000</f>
        <v>0</v>
      </c>
      <c r="T69" s="56">
        <f>'[3]Interim Data-Current Month'!T62</f>
        <v>356014</v>
      </c>
      <c r="U69" s="56">
        <f>'[3]Interim Data-Current Month'!U62/1000</f>
        <v>489398.14455000003</v>
      </c>
      <c r="V69" s="56">
        <f>'[3]Interim Data-Current Month'!V62</f>
        <v>148929</v>
      </c>
      <c r="W69" s="56">
        <f>'[3]Interim Data-Current Month'!W62/1000</f>
        <v>287765.44156999997</v>
      </c>
      <c r="X69" s="56">
        <f>'[3]Interim Data-Current Month'!X62+'[3]Interim Data-Current Month'!Z62</f>
        <v>0</v>
      </c>
      <c r="Y69" s="56">
        <f>'[3]Interim Data-Current Month'!Y62/1000+'[3]Interim Data-Current Month'!AA62/1000</f>
        <v>0</v>
      </c>
      <c r="Z69" s="56">
        <f>'[3]Interim Data-Current Month'!AB62</f>
        <v>3190593</v>
      </c>
      <c r="AA69" s="56">
        <f>'[3]Interim Data-Current Month'!AC62/1000</f>
        <v>13745914.8191</v>
      </c>
      <c r="AB69" s="56">
        <f>'[3]Interim Data-Current Month'!AD62</f>
        <v>231</v>
      </c>
      <c r="AC69" s="56">
        <f>'[3]Interim Data-Current Month'!AE62/1000</f>
        <v>210.58799999999999</v>
      </c>
      <c r="AE69" s="10">
        <f t="shared" si="0"/>
        <v>3190824</v>
      </c>
    </row>
    <row r="70" spans="1:31" x14ac:dyDescent="0.25">
      <c r="B70" s="92">
        <v>57</v>
      </c>
      <c r="C70" s="91" t="s">
        <v>75</v>
      </c>
      <c r="D70" s="33">
        <v>231</v>
      </c>
      <c r="E70" s="57">
        <v>0</v>
      </c>
      <c r="F70" s="56">
        <f>'[3]Interim Data-Current Month'!F63</f>
        <v>0</v>
      </c>
      <c r="G70" s="56">
        <f>'[3]Interim Data-Current Month'!G63</f>
        <v>0</v>
      </c>
      <c r="H70" s="56">
        <f>'[3]Interim Data-Current Month'!H63</f>
        <v>0</v>
      </c>
      <c r="I70" s="56">
        <f>'[3]Interim Data-Current Month'!I63</f>
        <v>0</v>
      </c>
      <c r="J70" s="56">
        <f>'[3]Interim Data-Current Month'!C63</f>
        <v>0</v>
      </c>
      <c r="K70" s="56">
        <f>'[3]Interim Data-Current Month'!D63</f>
        <v>0</v>
      </c>
      <c r="L70" s="56">
        <f>'[3]Interim Data-Current Month'!J63</f>
        <v>0</v>
      </c>
      <c r="M70" s="56">
        <f>'[3]Interim Data-Current Month'!K63/1000</f>
        <v>0</v>
      </c>
      <c r="N70" s="56">
        <f>'[3]Interim Data-Current Month'!L63</f>
        <v>0</v>
      </c>
      <c r="O70" s="56">
        <f>'[3]Interim Data-Current Month'!M63/1000</f>
        <v>0</v>
      </c>
      <c r="P70" s="56">
        <f>'[3]Interim Data-Current Month'!N63+'[3]Interim Data-Current Month'!P63</f>
        <v>0</v>
      </c>
      <c r="Q70" s="56">
        <f>'[3]Interim Data-Current Month'!O63/1000+'[3]Interim Data-Current Month'!Q63/1000</f>
        <v>0</v>
      </c>
      <c r="R70" s="56">
        <f>'[3]Interim Data-Current Month'!R63</f>
        <v>0</v>
      </c>
      <c r="S70" s="56">
        <f>'[3]Interim Data-Current Month'!S63/1000</f>
        <v>0</v>
      </c>
      <c r="T70" s="56">
        <f>'[3]Interim Data-Current Month'!T63</f>
        <v>0</v>
      </c>
      <c r="U70" s="56">
        <f>'[3]Interim Data-Current Month'!U63/1000</f>
        <v>0</v>
      </c>
      <c r="V70" s="56">
        <f>'[3]Interim Data-Current Month'!V63</f>
        <v>0</v>
      </c>
      <c r="W70" s="56">
        <f>'[3]Interim Data-Current Month'!W63/1000</f>
        <v>0</v>
      </c>
      <c r="X70" s="56">
        <f>'[3]Interim Data-Current Month'!X63+'[3]Interim Data-Current Month'!Z63</f>
        <v>0</v>
      </c>
      <c r="Y70" s="56">
        <f>'[3]Interim Data-Current Month'!Y63/1000+'[3]Interim Data-Current Month'!AA63/1000</f>
        <v>0</v>
      </c>
      <c r="Z70" s="56">
        <f>'[3]Interim Data-Current Month'!AB63</f>
        <v>586</v>
      </c>
      <c r="AA70" s="56">
        <f>'[3]Interim Data-Current Month'!AC63/1000</f>
        <v>2122.8000000000002</v>
      </c>
      <c r="AB70" s="56">
        <f>'[3]Interim Data-Current Month'!AD63</f>
        <v>0</v>
      </c>
      <c r="AC70" s="56">
        <f>'[3]Interim Data-Current Month'!AE63/1000</f>
        <v>0</v>
      </c>
      <c r="AE70" s="10">
        <f t="shared" si="0"/>
        <v>586</v>
      </c>
    </row>
    <row r="71" spans="1:31" x14ac:dyDescent="0.25">
      <c r="B71" s="92">
        <v>58</v>
      </c>
      <c r="C71" s="91" t="s">
        <v>36</v>
      </c>
      <c r="D71" s="33">
        <v>232</v>
      </c>
      <c r="E71" s="57">
        <v>7</v>
      </c>
      <c r="F71" s="56">
        <f>'[3]Interim Data-Current Month'!F64</f>
        <v>0</v>
      </c>
      <c r="G71" s="56">
        <f>'[3]Interim Data-Current Month'!G64</f>
        <v>450</v>
      </c>
      <c r="H71" s="56">
        <f>'[3]Interim Data-Current Month'!H64</f>
        <v>0</v>
      </c>
      <c r="I71" s="56">
        <f>'[3]Interim Data-Current Month'!I64</f>
        <v>8962</v>
      </c>
      <c r="J71" s="56">
        <f>'[3]Interim Data-Current Month'!C64</f>
        <v>0</v>
      </c>
      <c r="K71" s="56">
        <f>'[3]Interim Data-Current Month'!D64</f>
        <v>1406809</v>
      </c>
      <c r="L71" s="56">
        <f>'[3]Interim Data-Current Month'!J64</f>
        <v>0</v>
      </c>
      <c r="M71" s="56">
        <f>'[3]Interim Data-Current Month'!K64/1000</f>
        <v>0</v>
      </c>
      <c r="N71" s="56">
        <f>'[3]Interim Data-Current Month'!L64</f>
        <v>0</v>
      </c>
      <c r="O71" s="56">
        <f>'[3]Interim Data-Current Month'!M64/1000</f>
        <v>0</v>
      </c>
      <c r="P71" s="56">
        <f>'[3]Interim Data-Current Month'!N64+'[3]Interim Data-Current Month'!P64</f>
        <v>0</v>
      </c>
      <c r="Q71" s="56">
        <f>'[3]Interim Data-Current Month'!O64/1000+'[3]Interim Data-Current Month'!Q64/1000</f>
        <v>0</v>
      </c>
      <c r="R71" s="56">
        <f>'[3]Interim Data-Current Month'!R64</f>
        <v>0</v>
      </c>
      <c r="S71" s="56">
        <f>'[3]Interim Data-Current Month'!S64/1000</f>
        <v>0</v>
      </c>
      <c r="T71" s="56">
        <f>'[3]Interim Data-Current Month'!T64</f>
        <v>42925</v>
      </c>
      <c r="U71" s="56">
        <f>'[3]Interim Data-Current Month'!U64/1000</f>
        <v>66079.06</v>
      </c>
      <c r="V71" s="56">
        <f>'[3]Interim Data-Current Month'!V64</f>
        <v>13703</v>
      </c>
      <c r="W71" s="56">
        <f>'[3]Interim Data-Current Month'!W64/1000</f>
        <v>21839.557000000001</v>
      </c>
      <c r="X71" s="56">
        <f>'[3]Interim Data-Current Month'!X64+'[3]Interim Data-Current Month'!Z64</f>
        <v>0</v>
      </c>
      <c r="Y71" s="56">
        <f>'[3]Interim Data-Current Month'!Y64/1000+'[3]Interim Data-Current Month'!AA64/1000</f>
        <v>0</v>
      </c>
      <c r="Z71" s="56">
        <f>'[3]Interim Data-Current Month'!AB64</f>
        <v>733671</v>
      </c>
      <c r="AA71" s="56">
        <f>'[3]Interim Data-Current Month'!AC64/1000</f>
        <v>2104687.4810000001</v>
      </c>
      <c r="AB71" s="56">
        <f>'[3]Interim Data-Current Month'!AD64</f>
        <v>0</v>
      </c>
      <c r="AC71" s="56">
        <f>'[3]Interim Data-Current Month'!AE64/1000</f>
        <v>0</v>
      </c>
      <c r="AE71" s="10">
        <f t="shared" si="0"/>
        <v>733671</v>
      </c>
    </row>
    <row r="72" spans="1:31" s="51" customFormat="1" ht="13" x14ac:dyDescent="0.3">
      <c r="A72" s="109"/>
      <c r="B72" s="280" t="s">
        <v>76</v>
      </c>
      <c r="C72" s="280" t="s">
        <v>76</v>
      </c>
      <c r="D72" s="11">
        <f t="shared" ref="D72:AC72" si="1">SUM(D10:D71)</f>
        <v>120659</v>
      </c>
      <c r="E72" s="11">
        <f t="shared" si="1"/>
        <v>97198</v>
      </c>
      <c r="F72" s="11">
        <f t="shared" si="1"/>
        <v>6819488</v>
      </c>
      <c r="G72" s="11">
        <f t="shared" si="1"/>
        <v>1135832</v>
      </c>
      <c r="H72" s="11">
        <f t="shared" si="1"/>
        <v>4521093</v>
      </c>
      <c r="I72" s="11">
        <f t="shared" si="1"/>
        <v>201301640</v>
      </c>
      <c r="J72" s="11">
        <f t="shared" si="1"/>
        <v>80255722</v>
      </c>
      <c r="K72" s="11">
        <f t="shared" si="1"/>
        <v>928134494</v>
      </c>
      <c r="L72" s="11">
        <f t="shared" si="1"/>
        <v>122069302</v>
      </c>
      <c r="M72" s="11">
        <f t="shared" si="1"/>
        <v>417666189.5472098</v>
      </c>
      <c r="N72" s="11">
        <f t="shared" si="1"/>
        <v>112763160</v>
      </c>
      <c r="O72" s="11">
        <f t="shared" si="1"/>
        <v>740890420.07852209</v>
      </c>
      <c r="P72" s="11">
        <f t="shared" si="1"/>
        <v>1299</v>
      </c>
      <c r="Q72" s="11">
        <f t="shared" si="1"/>
        <v>705.48777999999993</v>
      </c>
      <c r="R72" s="11">
        <f t="shared" si="1"/>
        <v>695063</v>
      </c>
      <c r="S72" s="11">
        <f t="shared" si="1"/>
        <v>3424041.6252599987</v>
      </c>
      <c r="T72" s="11">
        <f t="shared" si="1"/>
        <v>205226473</v>
      </c>
      <c r="U72" s="11">
        <f t="shared" si="1"/>
        <v>411975861.74720782</v>
      </c>
      <c r="V72" s="11">
        <f t="shared" si="1"/>
        <v>107458644</v>
      </c>
      <c r="W72" s="11">
        <f t="shared" si="1"/>
        <v>228462375.95918217</v>
      </c>
      <c r="X72" s="11">
        <f t="shared" si="1"/>
        <v>661411</v>
      </c>
      <c r="Y72" s="11">
        <f t="shared" si="1"/>
        <v>4711377.0909900013</v>
      </c>
      <c r="Z72" s="11">
        <f t="shared" si="1"/>
        <v>573551845</v>
      </c>
      <c r="AA72" s="11">
        <f t="shared" si="1"/>
        <v>2706090481.9931703</v>
      </c>
      <c r="AB72" s="11">
        <f t="shared" si="1"/>
        <v>224677</v>
      </c>
      <c r="AC72" s="11">
        <f t="shared" si="1"/>
        <v>219851.47346000001</v>
      </c>
      <c r="AE72" s="341">
        <f t="shared" si="0"/>
        <v>573776522</v>
      </c>
    </row>
    <row r="73" spans="1:31" ht="13" x14ac:dyDescent="0.25">
      <c r="A73" s="108"/>
      <c r="B73" s="444"/>
      <c r="C73" s="445"/>
      <c r="D73" s="445"/>
      <c r="E73" s="445"/>
      <c r="F73" s="445"/>
      <c r="G73" s="445"/>
      <c r="H73" s="445"/>
      <c r="I73" s="445"/>
      <c r="J73" s="445"/>
      <c r="K73" s="445"/>
      <c r="L73" s="445"/>
      <c r="M73" s="445"/>
      <c r="N73" s="445"/>
      <c r="O73" s="445"/>
      <c r="P73" s="445"/>
      <c r="Q73" s="445"/>
      <c r="R73" s="445"/>
      <c r="S73" s="445"/>
      <c r="T73" s="445"/>
      <c r="U73" s="445"/>
      <c r="V73" s="445"/>
      <c r="W73" s="445"/>
      <c r="X73" s="445"/>
      <c r="Y73" s="445"/>
      <c r="Z73" s="445"/>
      <c r="AA73" s="445"/>
      <c r="AB73" s="445"/>
      <c r="AC73" s="446"/>
    </row>
    <row r="74" spans="1:31" ht="13" x14ac:dyDescent="0.25">
      <c r="A74" s="106" t="s">
        <v>235</v>
      </c>
      <c r="B74" s="436" t="s">
        <v>236</v>
      </c>
      <c r="C74" s="436"/>
      <c r="D74" s="436"/>
      <c r="E74" s="436"/>
      <c r="F74" s="436"/>
      <c r="G74" s="436"/>
      <c r="H74" s="436"/>
      <c r="I74" s="436"/>
      <c r="J74" s="436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  <c r="AA74" s="436"/>
      <c r="AB74" s="436"/>
      <c r="AC74" s="436"/>
    </row>
    <row r="75" spans="1:31" x14ac:dyDescent="0.25">
      <c r="A75" s="104">
        <v>1</v>
      </c>
      <c r="B75" s="436" t="s">
        <v>237</v>
      </c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  <c r="AA75" s="436"/>
      <c r="AB75" s="436"/>
      <c r="AC75" s="436"/>
    </row>
    <row r="76" spans="1:31" x14ac:dyDescent="0.25">
      <c r="A76" s="104">
        <v>2</v>
      </c>
      <c r="B76" s="436" t="s">
        <v>238</v>
      </c>
      <c r="C76" s="436"/>
      <c r="D76" s="436"/>
      <c r="E76" s="436"/>
      <c r="F76" s="436"/>
      <c r="G76" s="436"/>
      <c r="H76" s="436"/>
      <c r="I76" s="436"/>
      <c r="J76" s="436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  <c r="AA76" s="436"/>
      <c r="AB76" s="436"/>
      <c r="AC76" s="436"/>
    </row>
    <row r="77" spans="1:31" s="42" customFormat="1" x14ac:dyDescent="0.25">
      <c r="A77" s="104">
        <v>3</v>
      </c>
      <c r="B77" s="436" t="s">
        <v>239</v>
      </c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  <c r="AB77" s="436"/>
      <c r="AC77" s="436"/>
    </row>
    <row r="78" spans="1:31" s="42" customFormat="1" x14ac:dyDescent="0.25">
      <c r="A78" s="104">
        <v>4</v>
      </c>
      <c r="B78" s="436" t="s">
        <v>240</v>
      </c>
      <c r="C78" s="436"/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  <c r="AB78" s="436"/>
      <c r="AC78" s="436"/>
    </row>
    <row r="79" spans="1:31" s="42" customFormat="1" x14ac:dyDescent="0.25">
      <c r="A79" s="104">
        <v>5</v>
      </c>
      <c r="B79" s="436" t="s">
        <v>241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s="42" customFormat="1" x14ac:dyDescent="0.25">
      <c r="A80" s="104">
        <v>6</v>
      </c>
      <c r="B80" s="436" t="s">
        <v>242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1" s="42" customFormat="1" x14ac:dyDescent="0.25">
      <c r="A81" s="104">
        <v>7</v>
      </c>
      <c r="B81" s="436" t="s">
        <v>243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1" s="42" customFormat="1" x14ac:dyDescent="0.25">
      <c r="A82" s="104">
        <v>8</v>
      </c>
      <c r="B82" s="436" t="s">
        <v>244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1" s="42" customFormat="1" x14ac:dyDescent="0.25">
      <c r="A83" s="104">
        <v>9</v>
      </c>
      <c r="B83" s="436" t="s">
        <v>245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  <c r="AD83" s="46"/>
    </row>
    <row r="84" spans="1:31" s="42" customFormat="1" x14ac:dyDescent="0.25">
      <c r="A84" s="104">
        <v>10</v>
      </c>
      <c r="B84" s="436" t="s">
        <v>246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1" s="42" customFormat="1" x14ac:dyDescent="0.25">
      <c r="A85" s="104">
        <v>11</v>
      </c>
      <c r="B85" s="436" t="s">
        <v>247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  <c r="AD85" s="46"/>
    </row>
    <row r="86" spans="1:31" s="42" customFormat="1" x14ac:dyDescent="0.25">
      <c r="A86" s="104">
        <v>12</v>
      </c>
      <c r="B86" s="436" t="s">
        <v>248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1" s="42" customFormat="1" x14ac:dyDescent="0.25">
      <c r="A87" s="104">
        <v>13</v>
      </c>
      <c r="B87" s="436" t="s">
        <v>249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1" s="42" customFormat="1" x14ac:dyDescent="0.25">
      <c r="A88" s="104">
        <v>14</v>
      </c>
      <c r="B88" s="436" t="s">
        <v>250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1" s="42" customFormat="1" x14ac:dyDescent="0.25">
      <c r="A89" s="104">
        <v>15</v>
      </c>
      <c r="B89" s="436" t="s">
        <v>251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1" s="42" customFormat="1" x14ac:dyDescent="0.25">
      <c r="A90" s="104">
        <v>16</v>
      </c>
      <c r="B90" s="436" t="s">
        <v>252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1" s="42" customFormat="1" x14ac:dyDescent="0.25">
      <c r="A91" s="104">
        <v>17</v>
      </c>
      <c r="B91" s="436" t="s">
        <v>253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1" s="42" customFormat="1" x14ac:dyDescent="0.25">
      <c r="A92" s="104">
        <v>18</v>
      </c>
      <c r="B92" s="436" t="s">
        <v>254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1" s="42" customFormat="1" x14ac:dyDescent="0.25">
      <c r="A93" s="104">
        <v>19</v>
      </c>
      <c r="B93" s="436" t="s">
        <v>255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1" s="42" customFormat="1" x14ac:dyDescent="0.25">
      <c r="A94" s="105">
        <v>20</v>
      </c>
      <c r="B94" s="436" t="s">
        <v>256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  <c r="AD94" s="44"/>
      <c r="AE94" s="44"/>
    </row>
    <row r="95" spans="1:31" s="42" customFormat="1" x14ac:dyDescent="0.25">
      <c r="A95" s="104">
        <v>21</v>
      </c>
      <c r="B95" s="436" t="s">
        <v>257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1" s="42" customFormat="1" x14ac:dyDescent="0.25">
      <c r="A96" s="104">
        <v>22</v>
      </c>
      <c r="B96" s="436" t="s">
        <v>258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29" s="42" customFormat="1" x14ac:dyDescent="0.25">
      <c r="A97" s="104">
        <v>23</v>
      </c>
      <c r="B97" s="436" t="s">
        <v>259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29" s="42" customFormat="1" x14ac:dyDescent="0.25">
      <c r="A98" s="104">
        <v>24</v>
      </c>
      <c r="B98" s="436" t="s">
        <v>260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29" s="42" customFormat="1" x14ac:dyDescent="0.25">
      <c r="A99" s="104">
        <v>25</v>
      </c>
      <c r="B99" s="436" t="s">
        <v>261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29" s="42" customFormat="1" x14ac:dyDescent="0.25">
      <c r="A100" s="104">
        <v>26</v>
      </c>
      <c r="B100" s="436" t="s">
        <v>262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</sheetData>
  <mergeCells count="56">
    <mergeCell ref="B100:AC100"/>
    <mergeCell ref="B89:AC89"/>
    <mergeCell ref="B90:AC90"/>
    <mergeCell ref="B91:AC91"/>
    <mergeCell ref="B92:AC92"/>
    <mergeCell ref="B93:AC93"/>
    <mergeCell ref="B94:AC94"/>
    <mergeCell ref="B95:AC95"/>
    <mergeCell ref="B96:AC96"/>
    <mergeCell ref="B97:AC97"/>
    <mergeCell ref="B87:AC87"/>
    <mergeCell ref="B98:AC98"/>
    <mergeCell ref="B99:AC99"/>
    <mergeCell ref="B74:AC74"/>
    <mergeCell ref="B75:AC75"/>
    <mergeCell ref="B88:AC88"/>
    <mergeCell ref="B77:AC77"/>
    <mergeCell ref="B78:AC78"/>
    <mergeCell ref="B79:AC79"/>
    <mergeCell ref="B80:AC80"/>
    <mergeCell ref="B81:AC81"/>
    <mergeCell ref="B82:AC82"/>
    <mergeCell ref="B83:AC83"/>
    <mergeCell ref="B84:AC84"/>
    <mergeCell ref="B85:AC85"/>
    <mergeCell ref="B86:AC86"/>
    <mergeCell ref="B76:AC76"/>
    <mergeCell ref="Z4:AC4"/>
    <mergeCell ref="L5:M5"/>
    <mergeCell ref="N5:O5"/>
    <mergeCell ref="P5:Q5"/>
    <mergeCell ref="R5:S5"/>
    <mergeCell ref="T5:U5"/>
    <mergeCell ref="V5:W5"/>
    <mergeCell ref="X5:Y5"/>
    <mergeCell ref="L4:Q4"/>
    <mergeCell ref="AB5:AC5"/>
    <mergeCell ref="G4:G6"/>
    <mergeCell ref="H4:H6"/>
    <mergeCell ref="B73:AC73"/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I4:I6"/>
    <mergeCell ref="J4:J6"/>
    <mergeCell ref="K4:K6"/>
    <mergeCell ref="R4:S4"/>
    <mergeCell ref="T4:Y4"/>
    <mergeCell ref="F4:F6"/>
    <mergeCell ref="Z5:AA5"/>
  </mergeCells>
  <pageMargins left="3.937007874015748E-2" right="3.937007874015748E-2" top="0.11811023622047245" bottom="3.937007874015748E-2" header="7.874015748031496E-2" footer="0"/>
  <pageSetup scale="4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1818-BD18-41FC-B4A6-05C44936ADCE}">
  <dimension ref="A2:AF101"/>
  <sheetViews>
    <sheetView topLeftCell="B1" workbookViewId="0">
      <selection activeCell="D17" sqref="D17"/>
    </sheetView>
  </sheetViews>
  <sheetFormatPr defaultColWidth="9.1796875" defaultRowHeight="12.5" x14ac:dyDescent="0.25"/>
  <cols>
    <col min="1" max="1" width="4.1796875" style="40" customWidth="1"/>
    <col min="2" max="2" width="8.81640625" style="38" customWidth="1"/>
    <col min="3" max="3" width="39.453125" style="38" customWidth="1"/>
    <col min="4" max="4" width="9.453125" style="39" customWidth="1"/>
    <col min="5" max="5" width="9.1796875" style="39" customWidth="1"/>
    <col min="6" max="6" width="9.81640625" style="38" customWidth="1"/>
    <col min="7" max="7" width="9.1796875" style="38" customWidth="1"/>
    <col min="8" max="8" width="10.453125" style="38" customWidth="1"/>
    <col min="9" max="9" width="11.453125" style="38" customWidth="1"/>
    <col min="10" max="10" width="11" style="38" customWidth="1"/>
    <col min="11" max="11" width="10.81640625" style="38" customWidth="1"/>
    <col min="12" max="12" width="10.1796875" style="38" bestFit="1" customWidth="1"/>
    <col min="13" max="13" width="12" style="38" bestFit="1" customWidth="1"/>
    <col min="14" max="14" width="10" style="38" bestFit="1" customWidth="1"/>
    <col min="15" max="15" width="12" style="38" bestFit="1" customWidth="1"/>
    <col min="16" max="16" width="10.81640625" style="38" customWidth="1"/>
    <col min="17" max="17" width="10" style="38" bestFit="1" customWidth="1"/>
    <col min="18" max="18" width="10" style="38" customWidth="1"/>
    <col min="19" max="19" width="12" style="38" bestFit="1" customWidth="1"/>
    <col min="20" max="20" width="10" style="38" bestFit="1" customWidth="1"/>
    <col min="21" max="21" width="12" style="38" bestFit="1" customWidth="1"/>
    <col min="22" max="22" width="10" style="38" bestFit="1" customWidth="1"/>
    <col min="23" max="23" width="12" style="38" bestFit="1" customWidth="1"/>
    <col min="24" max="24" width="10.81640625" style="38" customWidth="1"/>
    <col min="25" max="25" width="12" style="38" bestFit="1" customWidth="1"/>
    <col min="26" max="26" width="10" style="38" bestFit="1" customWidth="1"/>
    <col min="27" max="27" width="11" style="38" bestFit="1" customWidth="1"/>
    <col min="28" max="28" width="10.1796875" style="38" customWidth="1"/>
    <col min="29" max="29" width="12" style="38" bestFit="1" customWidth="1"/>
    <col min="30" max="30" width="12.1796875" style="38" customWidth="1"/>
    <col min="31" max="31" width="12" style="38" customWidth="1"/>
    <col min="32" max="16384" width="9.1796875" style="38"/>
  </cols>
  <sheetData>
    <row r="2" spans="1:32" ht="13" x14ac:dyDescent="0.25">
      <c r="B2" s="407" t="s">
        <v>295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07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07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32" ht="13" x14ac:dyDescent="0.25">
      <c r="B5" s="407"/>
      <c r="C5" s="407"/>
      <c r="D5" s="442" t="s">
        <v>157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32" ht="13" x14ac:dyDescent="0.25">
      <c r="B6" s="407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32" s="73" customFormat="1" ht="39" x14ac:dyDescent="0.35">
      <c r="A7" s="75"/>
      <c r="B7" s="407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02" t="s">
        <v>233</v>
      </c>
      <c r="M7" s="102" t="s">
        <v>234</v>
      </c>
      <c r="N7" s="102" t="s">
        <v>233</v>
      </c>
      <c r="O7" s="102" t="s">
        <v>234</v>
      </c>
      <c r="P7" s="102" t="s">
        <v>233</v>
      </c>
      <c r="Q7" s="102" t="s">
        <v>234</v>
      </c>
      <c r="R7" s="102" t="s">
        <v>233</v>
      </c>
      <c r="S7" s="102" t="s">
        <v>234</v>
      </c>
      <c r="T7" s="102" t="s">
        <v>233</v>
      </c>
      <c r="U7" s="102" t="s">
        <v>234</v>
      </c>
      <c r="V7" s="102" t="s">
        <v>233</v>
      </c>
      <c r="W7" s="102" t="s">
        <v>234</v>
      </c>
      <c r="X7" s="102" t="s">
        <v>233</v>
      </c>
      <c r="Y7" s="102" t="s">
        <v>234</v>
      </c>
      <c r="Z7" s="102" t="s">
        <v>233</v>
      </c>
      <c r="AA7" s="102" t="s">
        <v>234</v>
      </c>
      <c r="AB7" s="102" t="s">
        <v>233</v>
      </c>
      <c r="AC7" s="102" t="s">
        <v>234</v>
      </c>
    </row>
    <row r="8" spans="1:32" ht="13" x14ac:dyDescent="0.2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32" ht="13" x14ac:dyDescent="0.2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ht="13" x14ac:dyDescent="0.25">
      <c r="B10" s="111" t="s">
        <v>158</v>
      </c>
      <c r="C10" s="110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38">
        <f>Z10+AB10</f>
        <v>0</v>
      </c>
    </row>
    <row r="11" spans="1:32" x14ac:dyDescent="0.25">
      <c r="B11" s="92">
        <v>1</v>
      </c>
      <c r="C11" s="91" t="s">
        <v>16</v>
      </c>
      <c r="D11" s="33">
        <v>8769</v>
      </c>
      <c r="E11" s="57">
        <v>2684</v>
      </c>
      <c r="F11" s="56">
        <f>'[4]Interim Data-Current Month'!F7</f>
        <v>25570</v>
      </c>
      <c r="G11" s="56">
        <f>'[4]Interim Data-Current Month'!G7</f>
        <v>38158</v>
      </c>
      <c r="H11" s="56">
        <f>'[4]Interim Data-Current Month'!H7</f>
        <v>11850</v>
      </c>
      <c r="I11" s="56">
        <f>'[4]Interim Data-Current Month'!I7</f>
        <v>847136</v>
      </c>
      <c r="J11" s="56">
        <f>'[4]Interim Data-Current Month'!C7</f>
        <v>1428072</v>
      </c>
      <c r="K11" s="56">
        <f>'[4]Interim Data-Current Month'!D7</f>
        <v>76893503</v>
      </c>
      <c r="L11" s="56">
        <f>'[4]Interim Data-Current Month'!J7</f>
        <v>1768815</v>
      </c>
      <c r="M11" s="56">
        <f>'[4]Interim Data-Current Month'!K7/1000</f>
        <v>5406644.6059999997</v>
      </c>
      <c r="N11" s="56">
        <f>'[4]Interim Data-Current Month'!L7</f>
        <v>1740382</v>
      </c>
      <c r="O11" s="56">
        <f>'[4]Interim Data-Current Month'!M7/1000</f>
        <v>8280836.949</v>
      </c>
      <c r="P11" s="56">
        <f>'[4]Interim Data-Current Month'!N7+'[4]Interim Data-Current Month'!P7</f>
        <v>0</v>
      </c>
      <c r="Q11" s="56">
        <f>'[4]Interim Data-Current Month'!O7/1000+'[4]Interim Data-Current Month'!Q7/1000</f>
        <v>0</v>
      </c>
      <c r="R11" s="56">
        <f>'[4]Interim Data-Current Month'!R7</f>
        <v>20161</v>
      </c>
      <c r="S11" s="56">
        <f>'[4]Interim Data-Current Month'!S7/1000</f>
        <v>92699.7</v>
      </c>
      <c r="T11" s="56">
        <f>'[4]Interim Data-Current Month'!T7</f>
        <v>7795514</v>
      </c>
      <c r="U11" s="56">
        <f>'[4]Interim Data-Current Month'!U7/1000</f>
        <v>14280028.582</v>
      </c>
      <c r="V11" s="56">
        <f>'[4]Interim Data-Current Month'!V7</f>
        <v>3752514</v>
      </c>
      <c r="W11" s="56">
        <f>'[4]Interim Data-Current Month'!W7/1000</f>
        <v>6577446.7060000002</v>
      </c>
      <c r="X11" s="56">
        <f>'[4]Interim Data-Current Month'!X7+'[4]Interim Data-Current Month'!Z7</f>
        <v>9</v>
      </c>
      <c r="Y11" s="56">
        <f>'[4]Interim Data-Current Month'!Y7/1000+'[4]Interim Data-Current Month'!AA7/1000</f>
        <v>28.4</v>
      </c>
      <c r="Z11" s="56">
        <f>'[4]Interim Data-Current Month'!AB7</f>
        <v>28218526</v>
      </c>
      <c r="AA11" s="56">
        <f>'[4]Interim Data-Current Month'!AC7/1000</f>
        <v>127387124.745</v>
      </c>
      <c r="AB11" s="56">
        <f>'[4]Interim Data-Current Month'!AD7</f>
        <v>1539</v>
      </c>
      <c r="AC11" s="56">
        <f>'[4]Interim Data-Current Month'!AE7/1000</f>
        <v>1423.4459999999999</v>
      </c>
      <c r="AE11" s="38">
        <f t="shared" ref="AE11:AE72" si="0">Z11+AB11</f>
        <v>28220065</v>
      </c>
      <c r="AF11" s="10"/>
    </row>
    <row r="12" spans="1:32" x14ac:dyDescent="0.25">
      <c r="B12" s="92">
        <v>2</v>
      </c>
      <c r="C12" s="91" t="s">
        <v>35</v>
      </c>
      <c r="D12" s="33">
        <v>5159</v>
      </c>
      <c r="E12" s="57">
        <v>2695</v>
      </c>
      <c r="F12" s="56">
        <f>'[4]Interim Data-Current Month'!F8</f>
        <v>47271</v>
      </c>
      <c r="G12" s="56">
        <f>'[4]Interim Data-Current Month'!G8</f>
        <v>11956</v>
      </c>
      <c r="H12" s="56">
        <f>'[4]Interim Data-Current Month'!H8</f>
        <v>103</v>
      </c>
      <c r="I12" s="56">
        <f>'[4]Interim Data-Current Month'!I8</f>
        <v>470903</v>
      </c>
      <c r="J12" s="56">
        <f>'[4]Interim Data-Current Month'!C8</f>
        <v>150601</v>
      </c>
      <c r="K12" s="56">
        <f>'[4]Interim Data-Current Month'!D8</f>
        <v>45494860</v>
      </c>
      <c r="L12" s="56">
        <f>'[4]Interim Data-Current Month'!J8</f>
        <v>151042</v>
      </c>
      <c r="M12" s="56">
        <f>'[4]Interim Data-Current Month'!K8/1000</f>
        <v>497947.83348000003</v>
      </c>
      <c r="N12" s="56">
        <f>'[4]Interim Data-Current Month'!L8</f>
        <v>104820</v>
      </c>
      <c r="O12" s="56">
        <f>'[4]Interim Data-Current Month'!M8/1000</f>
        <v>304069.37293999997</v>
      </c>
      <c r="P12" s="56">
        <f>'[4]Interim Data-Current Month'!N8+'[4]Interim Data-Current Month'!P8</f>
        <v>0</v>
      </c>
      <c r="Q12" s="56">
        <f>'[4]Interim Data-Current Month'!O8/1000+'[4]Interim Data-Current Month'!Q8/1000</f>
        <v>0</v>
      </c>
      <c r="R12" s="56">
        <f>'[4]Interim Data-Current Month'!R8</f>
        <v>8963</v>
      </c>
      <c r="S12" s="56">
        <f>'[4]Interim Data-Current Month'!S8/1000</f>
        <v>50043.332430000002</v>
      </c>
      <c r="T12" s="56">
        <f>'[4]Interim Data-Current Month'!T8</f>
        <v>4897791</v>
      </c>
      <c r="U12" s="56">
        <f>'[4]Interim Data-Current Month'!U8/1000</f>
        <v>8225722.5968999993</v>
      </c>
      <c r="V12" s="56">
        <f>'[4]Interim Data-Current Month'!V8</f>
        <v>2341569</v>
      </c>
      <c r="W12" s="56">
        <f>'[4]Interim Data-Current Month'!W8/1000</f>
        <v>3254500.0774099999</v>
      </c>
      <c r="X12" s="56">
        <f>'[4]Interim Data-Current Month'!X8+'[4]Interim Data-Current Month'!Z8</f>
        <v>0</v>
      </c>
      <c r="Y12" s="56">
        <f>'[4]Interim Data-Current Month'!Y8/1000+'[4]Interim Data-Current Month'!AA8/1000</f>
        <v>0</v>
      </c>
      <c r="Z12" s="56">
        <f>'[4]Interim Data-Current Month'!AB8</f>
        <v>17828989</v>
      </c>
      <c r="AA12" s="56">
        <f>'[4]Interim Data-Current Month'!AC8/1000</f>
        <v>67479099.861340001</v>
      </c>
      <c r="AB12" s="56">
        <f>'[4]Interim Data-Current Month'!AD8</f>
        <v>3612</v>
      </c>
      <c r="AC12" s="56">
        <f>'[4]Interim Data-Current Month'!AE8/1000</f>
        <v>3430.5050000000001</v>
      </c>
      <c r="AE12" s="38">
        <f t="shared" si="0"/>
        <v>17832601</v>
      </c>
    </row>
    <row r="13" spans="1:32" x14ac:dyDescent="0.25">
      <c r="B13" s="92">
        <v>3</v>
      </c>
      <c r="C13" s="113" t="s">
        <v>40</v>
      </c>
      <c r="D13" s="68">
        <v>1771</v>
      </c>
      <c r="E13" s="57">
        <v>433</v>
      </c>
      <c r="F13" s="56">
        <f>'[4]Interim Data-Current Month'!F9</f>
        <v>2963</v>
      </c>
      <c r="G13" s="56">
        <f>'[4]Interim Data-Current Month'!G9</f>
        <v>0</v>
      </c>
      <c r="H13" s="56">
        <f>'[4]Interim Data-Current Month'!H9</f>
        <v>355014</v>
      </c>
      <c r="I13" s="56">
        <f>'[4]Interim Data-Current Month'!I9</f>
        <v>941703</v>
      </c>
      <c r="J13" s="56">
        <f>'[4]Interim Data-Current Month'!C9</f>
        <v>76504</v>
      </c>
      <c r="K13" s="56">
        <f>'[4]Interim Data-Current Month'!D9</f>
        <v>12915821</v>
      </c>
      <c r="L13" s="56">
        <f>'[4]Interim Data-Current Month'!J9</f>
        <v>86079</v>
      </c>
      <c r="M13" s="56">
        <f>'[4]Interim Data-Current Month'!K9/1000</f>
        <v>350761.89250000002</v>
      </c>
      <c r="N13" s="56">
        <f>'[4]Interim Data-Current Month'!L9</f>
        <v>0</v>
      </c>
      <c r="O13" s="56">
        <f>'[4]Interim Data-Current Month'!M9/1000</f>
        <v>0</v>
      </c>
      <c r="P13" s="56">
        <f>'[4]Interim Data-Current Month'!N9+'[4]Interim Data-Current Month'!P9</f>
        <v>0</v>
      </c>
      <c r="Q13" s="56">
        <f>'[4]Interim Data-Current Month'!O9/1000+'[4]Interim Data-Current Month'!Q9/1000</f>
        <v>0</v>
      </c>
      <c r="R13" s="56">
        <f>'[4]Interim Data-Current Month'!R9</f>
        <v>1011</v>
      </c>
      <c r="S13" s="56">
        <f>'[4]Interim Data-Current Month'!S9/1000</f>
        <v>4867.5570199999993</v>
      </c>
      <c r="T13" s="56">
        <f>'[4]Interim Data-Current Month'!T9</f>
        <v>2343844</v>
      </c>
      <c r="U13" s="56">
        <f>'[4]Interim Data-Current Month'!U9/1000</f>
        <v>3501658.1438099998</v>
      </c>
      <c r="V13" s="56">
        <f>'[4]Interim Data-Current Month'!V9</f>
        <v>955955</v>
      </c>
      <c r="W13" s="56">
        <f>'[4]Interim Data-Current Month'!W9/1000</f>
        <v>1286687.47218</v>
      </c>
      <c r="X13" s="56">
        <f>'[4]Interim Data-Current Month'!X9+'[4]Interim Data-Current Month'!Z9</f>
        <v>8567</v>
      </c>
      <c r="Y13" s="56">
        <f>'[4]Interim Data-Current Month'!Y9/1000+'[4]Interim Data-Current Month'!AA9/1000</f>
        <v>94084.072840000008</v>
      </c>
      <c r="Z13" s="56">
        <f>'[4]Interim Data-Current Month'!AB9</f>
        <v>7224220</v>
      </c>
      <c r="AA13" s="56">
        <f>'[4]Interim Data-Current Month'!AC9/1000</f>
        <v>29786137.575139999</v>
      </c>
      <c r="AB13" s="56">
        <f>'[4]Interim Data-Current Month'!AD9</f>
        <v>0</v>
      </c>
      <c r="AC13" s="56">
        <f>'[4]Interim Data-Current Month'!AE9/1000</f>
        <v>0</v>
      </c>
      <c r="AE13" s="38">
        <f t="shared" si="0"/>
        <v>7224220</v>
      </c>
    </row>
    <row r="14" spans="1:32" x14ac:dyDescent="0.25">
      <c r="B14" s="92">
        <v>4</v>
      </c>
      <c r="C14" s="91" t="s">
        <v>23</v>
      </c>
      <c r="D14" s="33">
        <v>8088</v>
      </c>
      <c r="E14" s="57">
        <v>4107</v>
      </c>
      <c r="F14" s="56">
        <f>'[4]Interim Data-Current Month'!F10</f>
        <v>50792</v>
      </c>
      <c r="G14" s="56">
        <f>'[4]Interim Data-Current Month'!G10</f>
        <v>8906</v>
      </c>
      <c r="H14" s="56">
        <f>'[4]Interim Data-Current Month'!H10</f>
        <v>66</v>
      </c>
      <c r="I14" s="56">
        <f>'[4]Interim Data-Current Month'!I10</f>
        <v>1641626</v>
      </c>
      <c r="J14" s="56">
        <f>'[4]Interim Data-Current Month'!C10</f>
        <v>527272</v>
      </c>
      <c r="K14" s="56">
        <f>'[4]Interim Data-Current Month'!D10</f>
        <v>47715491</v>
      </c>
      <c r="L14" s="56">
        <f>'[4]Interim Data-Current Month'!J10</f>
        <v>680723</v>
      </c>
      <c r="M14" s="56">
        <f>'[4]Interim Data-Current Month'!K10/1000</f>
        <v>1775318.63109</v>
      </c>
      <c r="N14" s="56">
        <f>'[4]Interim Data-Current Month'!L10</f>
        <v>298825</v>
      </c>
      <c r="O14" s="56">
        <f>'[4]Interim Data-Current Month'!M10/1000</f>
        <v>1045190.07969</v>
      </c>
      <c r="P14" s="56">
        <f>'[4]Interim Data-Current Month'!N10+'[4]Interim Data-Current Month'!P10</f>
        <v>0</v>
      </c>
      <c r="Q14" s="56">
        <f>'[4]Interim Data-Current Month'!O10/1000+'[4]Interim Data-Current Month'!Q10/1000</f>
        <v>0</v>
      </c>
      <c r="R14" s="56">
        <f>'[4]Interim Data-Current Month'!R10</f>
        <v>56629</v>
      </c>
      <c r="S14" s="56">
        <f>'[4]Interim Data-Current Month'!S10/1000</f>
        <v>286393.76725999999</v>
      </c>
      <c r="T14" s="56">
        <f>'[4]Interim Data-Current Month'!T10</f>
        <v>9614683</v>
      </c>
      <c r="U14" s="56">
        <f>'[4]Interim Data-Current Month'!U10/1000</f>
        <v>19132177.332730003</v>
      </c>
      <c r="V14" s="56">
        <f>'[4]Interim Data-Current Month'!V10</f>
        <v>3643427</v>
      </c>
      <c r="W14" s="56">
        <f>'[4]Interim Data-Current Month'!W10/1000</f>
        <v>6594791.1517999992</v>
      </c>
      <c r="X14" s="56">
        <f>'[4]Interim Data-Current Month'!X10+'[4]Interim Data-Current Month'!Z10</f>
        <v>4379</v>
      </c>
      <c r="Y14" s="56">
        <f>'[4]Interim Data-Current Month'!Y10/1000+'[4]Interim Data-Current Month'!AA10/1000</f>
        <v>69357.433000000005</v>
      </c>
      <c r="Z14" s="56">
        <f>'[4]Interim Data-Current Month'!AB10</f>
        <v>31568115</v>
      </c>
      <c r="AA14" s="56">
        <f>'[4]Interim Data-Current Month'!AC10/1000</f>
        <v>138544860.89865997</v>
      </c>
      <c r="AB14" s="56">
        <f>'[4]Interim Data-Current Month'!AD10</f>
        <v>1738</v>
      </c>
      <c r="AC14" s="56">
        <f>'[4]Interim Data-Current Month'!AE10/1000</f>
        <v>1544.3740500000001</v>
      </c>
      <c r="AE14" s="38">
        <f t="shared" si="0"/>
        <v>31569853</v>
      </c>
    </row>
    <row r="15" spans="1:32" x14ac:dyDescent="0.25">
      <c r="B15" s="92">
        <v>5</v>
      </c>
      <c r="C15" s="91" t="s">
        <v>49</v>
      </c>
      <c r="D15" s="33">
        <v>1788</v>
      </c>
      <c r="E15" s="57">
        <v>342</v>
      </c>
      <c r="F15" s="56">
        <f>'[4]Interim Data-Current Month'!F11</f>
        <v>2592</v>
      </c>
      <c r="G15" s="56">
        <f>'[4]Interim Data-Current Month'!G11</f>
        <v>8982</v>
      </c>
      <c r="H15" s="56">
        <f>'[4]Interim Data-Current Month'!H11</f>
        <v>8448</v>
      </c>
      <c r="I15" s="56">
        <f>'[4]Interim Data-Current Month'!I11</f>
        <v>198295</v>
      </c>
      <c r="J15" s="56">
        <f>'[4]Interim Data-Current Month'!C11</f>
        <v>0</v>
      </c>
      <c r="K15" s="56">
        <f>'[4]Interim Data-Current Month'!D11</f>
        <v>27556286</v>
      </c>
      <c r="L15" s="56">
        <f>'[4]Interim Data-Current Month'!J11</f>
        <v>0</v>
      </c>
      <c r="M15" s="56">
        <f>'[4]Interim Data-Current Month'!K11/1000</f>
        <v>0</v>
      </c>
      <c r="N15" s="56">
        <f>'[4]Interim Data-Current Month'!L11</f>
        <v>0</v>
      </c>
      <c r="O15" s="56">
        <f>'[4]Interim Data-Current Month'!M11/1000</f>
        <v>0</v>
      </c>
      <c r="P15" s="56">
        <f>'[4]Interim Data-Current Month'!N11+'[4]Interim Data-Current Month'!P11</f>
        <v>0</v>
      </c>
      <c r="Q15" s="56">
        <f>'[4]Interim Data-Current Month'!O11/1000+'[4]Interim Data-Current Month'!Q11/1000</f>
        <v>0</v>
      </c>
      <c r="R15" s="56">
        <f>'[4]Interim Data-Current Month'!R11</f>
        <v>0</v>
      </c>
      <c r="S15" s="56">
        <f>'[4]Interim Data-Current Month'!S11/1000</f>
        <v>0</v>
      </c>
      <c r="T15" s="56">
        <f>'[4]Interim Data-Current Month'!T11</f>
        <v>2740197</v>
      </c>
      <c r="U15" s="56">
        <f>'[4]Interim Data-Current Month'!U11/1000</f>
        <v>5530719.926</v>
      </c>
      <c r="V15" s="56">
        <f>'[4]Interim Data-Current Month'!V11</f>
        <v>758067</v>
      </c>
      <c r="W15" s="56">
        <f>'[4]Interim Data-Current Month'!W11/1000</f>
        <v>1367011.672</v>
      </c>
      <c r="X15" s="56">
        <f>'[4]Interim Data-Current Month'!X11+'[4]Interim Data-Current Month'!Z11</f>
        <v>0</v>
      </c>
      <c r="Y15" s="56">
        <f>'[4]Interim Data-Current Month'!Y11/1000+'[4]Interim Data-Current Month'!AA11/1000</f>
        <v>0</v>
      </c>
      <c r="Z15" s="56">
        <f>'[4]Interim Data-Current Month'!AB11</f>
        <v>8553106</v>
      </c>
      <c r="AA15" s="56">
        <f>'[4]Interim Data-Current Month'!AC11/1000</f>
        <v>36504728.968999997</v>
      </c>
      <c r="AB15" s="56">
        <f>'[4]Interim Data-Current Month'!AD11</f>
        <v>9633</v>
      </c>
      <c r="AC15" s="56">
        <f>'[4]Interim Data-Current Month'!AE11/1000</f>
        <v>9718.2690000000002</v>
      </c>
      <c r="AE15" s="38">
        <f t="shared" si="0"/>
        <v>8562739</v>
      </c>
    </row>
    <row r="16" spans="1:32" x14ac:dyDescent="0.25">
      <c r="B16" s="92">
        <v>6</v>
      </c>
      <c r="C16" s="91" t="s">
        <v>31</v>
      </c>
      <c r="D16" s="33">
        <v>4233</v>
      </c>
      <c r="E16" s="57">
        <v>592</v>
      </c>
      <c r="F16" s="56">
        <f>'[4]Interim Data-Current Month'!F12</f>
        <v>14545</v>
      </c>
      <c r="G16" s="56">
        <f>'[4]Interim Data-Current Month'!G12</f>
        <v>9759</v>
      </c>
      <c r="H16" s="56">
        <f>'[4]Interim Data-Current Month'!H12</f>
        <v>0</v>
      </c>
      <c r="I16" s="56">
        <f>'[4]Interim Data-Current Month'!I12</f>
        <v>404911</v>
      </c>
      <c r="J16" s="56">
        <f>'[4]Interim Data-Current Month'!C12</f>
        <v>163346</v>
      </c>
      <c r="K16" s="56">
        <f>'[4]Interim Data-Current Month'!D12</f>
        <v>28371703</v>
      </c>
      <c r="L16" s="56">
        <f>'[4]Interim Data-Current Month'!J12</f>
        <v>132517</v>
      </c>
      <c r="M16" s="56">
        <f>'[4]Interim Data-Current Month'!K12/1000</f>
        <v>392800.37800000003</v>
      </c>
      <c r="N16" s="56">
        <f>'[4]Interim Data-Current Month'!L12</f>
        <v>69212</v>
      </c>
      <c r="O16" s="56">
        <f>'[4]Interim Data-Current Month'!M12/1000</f>
        <v>315741.94</v>
      </c>
      <c r="P16" s="56">
        <f>'[4]Interim Data-Current Month'!N12+'[4]Interim Data-Current Month'!P12</f>
        <v>0</v>
      </c>
      <c r="Q16" s="56">
        <f>'[4]Interim Data-Current Month'!O12/1000+'[4]Interim Data-Current Month'!Q12/1000</f>
        <v>0</v>
      </c>
      <c r="R16" s="56">
        <f>'[4]Interim Data-Current Month'!R12</f>
        <v>3123</v>
      </c>
      <c r="S16" s="56">
        <f>'[4]Interim Data-Current Month'!S12/1000</f>
        <v>18763.488000000001</v>
      </c>
      <c r="T16" s="56">
        <f>'[4]Interim Data-Current Month'!T12</f>
        <v>5912361</v>
      </c>
      <c r="U16" s="56">
        <f>'[4]Interim Data-Current Month'!U12/1000</f>
        <v>11008811.01908</v>
      </c>
      <c r="V16" s="56">
        <f>'[4]Interim Data-Current Month'!V12</f>
        <v>2685725</v>
      </c>
      <c r="W16" s="56">
        <f>'[4]Interim Data-Current Month'!W12/1000</f>
        <v>4123347.895</v>
      </c>
      <c r="X16" s="56">
        <f>'[4]Interim Data-Current Month'!X12+'[4]Interim Data-Current Month'!Z12</f>
        <v>5048</v>
      </c>
      <c r="Y16" s="56">
        <f>'[4]Interim Data-Current Month'!Y12/1000+'[4]Interim Data-Current Month'!AA12/1000</f>
        <v>75390.299150000006</v>
      </c>
      <c r="Z16" s="56">
        <f>'[4]Interim Data-Current Month'!AB12</f>
        <v>20432560</v>
      </c>
      <c r="AA16" s="56">
        <f>'[4]Interim Data-Current Month'!AC12/1000</f>
        <v>92726763.863850012</v>
      </c>
      <c r="AB16" s="56">
        <f>'[4]Interim Data-Current Month'!AD12</f>
        <v>42433</v>
      </c>
      <c r="AC16" s="56">
        <f>'[4]Interim Data-Current Month'!AE12/1000</f>
        <v>42012.539920000003</v>
      </c>
      <c r="AE16" s="38">
        <f t="shared" si="0"/>
        <v>20474993</v>
      </c>
    </row>
    <row r="17" spans="2:31" x14ac:dyDescent="0.25">
      <c r="B17" s="92">
        <v>7</v>
      </c>
      <c r="C17" s="91" t="s">
        <v>37</v>
      </c>
      <c r="D17" s="33">
        <v>2719</v>
      </c>
      <c r="E17" s="57">
        <v>693</v>
      </c>
      <c r="F17" s="56">
        <f>'[4]Interim Data-Current Month'!F13</f>
        <v>0</v>
      </c>
      <c r="G17" s="56">
        <f>'[4]Interim Data-Current Month'!G13</f>
        <v>0</v>
      </c>
      <c r="H17" s="56">
        <f>'[4]Interim Data-Current Month'!H13</f>
        <v>0</v>
      </c>
      <c r="I17" s="56">
        <f>'[4]Interim Data-Current Month'!I13</f>
        <v>120593</v>
      </c>
      <c r="J17" s="56">
        <f>'[4]Interim Data-Current Month'!C13</f>
        <v>80651</v>
      </c>
      <c r="K17" s="56">
        <f>'[4]Interim Data-Current Month'!D13</f>
        <v>15263223</v>
      </c>
      <c r="L17" s="56">
        <f>'[4]Interim Data-Current Month'!J13</f>
        <v>65761</v>
      </c>
      <c r="M17" s="56">
        <f>'[4]Interim Data-Current Month'!K13/1000</f>
        <v>159058.24799999999</v>
      </c>
      <c r="N17" s="56">
        <f>'[4]Interim Data-Current Month'!L13</f>
        <v>22073</v>
      </c>
      <c r="O17" s="56">
        <f>'[4]Interim Data-Current Month'!M13/1000</f>
        <v>59982.478000000003</v>
      </c>
      <c r="P17" s="56">
        <f>'[4]Interim Data-Current Month'!N13+'[4]Interim Data-Current Month'!P13</f>
        <v>0</v>
      </c>
      <c r="Q17" s="56">
        <f>'[4]Interim Data-Current Month'!O13/1000+'[4]Interim Data-Current Month'!Q13/1000</f>
        <v>0</v>
      </c>
      <c r="R17" s="56">
        <f>'[4]Interim Data-Current Month'!R13</f>
        <v>905</v>
      </c>
      <c r="S17" s="56">
        <f>'[4]Interim Data-Current Month'!S13/1000</f>
        <v>3879.134</v>
      </c>
      <c r="T17" s="56">
        <f>'[4]Interim Data-Current Month'!T13</f>
        <v>3779083</v>
      </c>
      <c r="U17" s="56">
        <f>'[4]Interim Data-Current Month'!U13/1000</f>
        <v>6903129.4756100001</v>
      </c>
      <c r="V17" s="56">
        <f>'[4]Interim Data-Current Month'!V13</f>
        <v>1109388</v>
      </c>
      <c r="W17" s="56">
        <f>'[4]Interim Data-Current Month'!W13/1000</f>
        <v>1835459.8232499999</v>
      </c>
      <c r="X17" s="56">
        <f>'[4]Interim Data-Current Month'!X13+'[4]Interim Data-Current Month'!Z13</f>
        <v>0</v>
      </c>
      <c r="Y17" s="56">
        <f>'[4]Interim Data-Current Month'!Y13/1000+'[4]Interim Data-Current Month'!AA13/1000</f>
        <v>0</v>
      </c>
      <c r="Z17" s="56">
        <f>'[4]Interim Data-Current Month'!AB13</f>
        <v>15085988</v>
      </c>
      <c r="AA17" s="56">
        <f>'[4]Interim Data-Current Month'!AC13/1000</f>
        <v>63229329.697480008</v>
      </c>
      <c r="AB17" s="56">
        <f>'[4]Interim Data-Current Month'!AD13</f>
        <v>0</v>
      </c>
      <c r="AC17" s="56">
        <f>'[4]Interim Data-Current Month'!AE13/1000</f>
        <v>0</v>
      </c>
      <c r="AE17" s="38">
        <f t="shared" si="0"/>
        <v>15085988</v>
      </c>
    </row>
    <row r="18" spans="2:31" x14ac:dyDescent="0.25">
      <c r="B18" s="92">
        <v>8</v>
      </c>
      <c r="C18" s="91" t="s">
        <v>50</v>
      </c>
      <c r="D18" s="33">
        <v>777</v>
      </c>
      <c r="E18" s="57">
        <v>25</v>
      </c>
      <c r="F18" s="56">
        <f>'[4]Interim Data-Current Month'!F14</f>
        <v>1059</v>
      </c>
      <c r="G18" s="56">
        <f>'[4]Interim Data-Current Month'!G14</f>
        <v>357</v>
      </c>
      <c r="H18" s="56">
        <f>'[4]Interim Data-Current Month'!H14</f>
        <v>1145</v>
      </c>
      <c r="I18" s="56">
        <f>'[4]Interim Data-Current Month'!I14</f>
        <v>20160</v>
      </c>
      <c r="J18" s="56">
        <f>'[4]Interim Data-Current Month'!C14</f>
        <v>0</v>
      </c>
      <c r="K18" s="56">
        <f>'[4]Interim Data-Current Month'!D14</f>
        <v>3540893</v>
      </c>
      <c r="L18" s="56">
        <f>'[4]Interim Data-Current Month'!J14</f>
        <v>0</v>
      </c>
      <c r="M18" s="56">
        <f>'[4]Interim Data-Current Month'!K14/1000</f>
        <v>0</v>
      </c>
      <c r="N18" s="56">
        <f>'[4]Interim Data-Current Month'!L14</f>
        <v>0</v>
      </c>
      <c r="O18" s="56">
        <f>'[4]Interim Data-Current Month'!M14/1000</f>
        <v>0</v>
      </c>
      <c r="P18" s="56">
        <f>'[4]Interim Data-Current Month'!N14+'[4]Interim Data-Current Month'!P14</f>
        <v>0</v>
      </c>
      <c r="Q18" s="56">
        <f>'[4]Interim Data-Current Month'!O14/1000+'[4]Interim Data-Current Month'!Q14/1000</f>
        <v>0</v>
      </c>
      <c r="R18" s="56">
        <f>'[4]Interim Data-Current Month'!R14</f>
        <v>0</v>
      </c>
      <c r="S18" s="56">
        <f>'[4]Interim Data-Current Month'!S14/1000</f>
        <v>0</v>
      </c>
      <c r="T18" s="56">
        <f>'[4]Interim Data-Current Month'!T14</f>
        <v>552844</v>
      </c>
      <c r="U18" s="56">
        <f>'[4]Interim Data-Current Month'!U14/1000</f>
        <v>1127320.67319</v>
      </c>
      <c r="V18" s="56">
        <f>'[4]Interim Data-Current Month'!V14</f>
        <v>333136</v>
      </c>
      <c r="W18" s="56">
        <f>'[4]Interim Data-Current Month'!W14/1000</f>
        <v>774272.24119000009</v>
      </c>
      <c r="X18" s="56">
        <f>'[4]Interim Data-Current Month'!X14+'[4]Interim Data-Current Month'!Z14</f>
        <v>0</v>
      </c>
      <c r="Y18" s="56">
        <f>'[4]Interim Data-Current Month'!Y14/1000+'[4]Interim Data-Current Month'!AA14/1000</f>
        <v>0</v>
      </c>
      <c r="Z18" s="56">
        <f>'[4]Interim Data-Current Month'!AB14</f>
        <v>1640477</v>
      </c>
      <c r="AA18" s="56">
        <f>'[4]Interim Data-Current Month'!AC14/1000</f>
        <v>7152353.2999999998</v>
      </c>
      <c r="AB18" s="56">
        <f>'[4]Interim Data-Current Month'!AD14</f>
        <v>0</v>
      </c>
      <c r="AC18" s="56">
        <f>'[4]Interim Data-Current Month'!AE14/1000</f>
        <v>0</v>
      </c>
      <c r="AE18" s="38">
        <f t="shared" si="0"/>
        <v>1640477</v>
      </c>
    </row>
    <row r="19" spans="2:31" x14ac:dyDescent="0.25">
      <c r="B19" s="92">
        <v>9</v>
      </c>
      <c r="C19" s="91" t="s">
        <v>27</v>
      </c>
      <c r="D19" s="33">
        <v>8209</v>
      </c>
      <c r="E19" s="57">
        <v>4840</v>
      </c>
      <c r="F19" s="56">
        <f>'[4]Interim Data-Current Month'!F15</f>
        <v>44856</v>
      </c>
      <c r="G19" s="56">
        <f>'[4]Interim Data-Current Month'!G15</f>
        <v>11265</v>
      </c>
      <c r="H19" s="56">
        <f>'[4]Interim Data-Current Month'!H15</f>
        <v>608453</v>
      </c>
      <c r="I19" s="56">
        <f>'[4]Interim Data-Current Month'!I15</f>
        <v>58560</v>
      </c>
      <c r="J19" s="56">
        <f>'[4]Interim Data-Current Month'!C15</f>
        <v>339352</v>
      </c>
      <c r="K19" s="56">
        <f>'[4]Interim Data-Current Month'!D15</f>
        <v>45499411</v>
      </c>
      <c r="L19" s="56">
        <f>'[4]Interim Data-Current Month'!J15</f>
        <v>470266</v>
      </c>
      <c r="M19" s="56">
        <f>'[4]Interim Data-Current Month'!K15/1000</f>
        <v>1416237.6076800001</v>
      </c>
      <c r="N19" s="56">
        <f>'[4]Interim Data-Current Month'!L15</f>
        <v>179524</v>
      </c>
      <c r="O19" s="56">
        <f>'[4]Interim Data-Current Month'!M15/1000</f>
        <v>610443.15891999996</v>
      </c>
      <c r="P19" s="56">
        <f>'[4]Interim Data-Current Month'!N15+'[4]Interim Data-Current Month'!P15</f>
        <v>0</v>
      </c>
      <c r="Q19" s="56">
        <f>'[4]Interim Data-Current Month'!O15/1000+'[4]Interim Data-Current Month'!Q15/1000</f>
        <v>0</v>
      </c>
      <c r="R19" s="56">
        <f>'[4]Interim Data-Current Month'!R15</f>
        <v>3968</v>
      </c>
      <c r="S19" s="56">
        <f>'[4]Interim Data-Current Month'!S15/1000</f>
        <v>11293.685140000001</v>
      </c>
      <c r="T19" s="56">
        <f>'[4]Interim Data-Current Month'!T15</f>
        <v>7656358</v>
      </c>
      <c r="U19" s="56">
        <f>'[4]Interim Data-Current Month'!U15/1000</f>
        <v>15432324.73522</v>
      </c>
      <c r="V19" s="56">
        <f>'[4]Interim Data-Current Month'!V15</f>
        <v>4444680</v>
      </c>
      <c r="W19" s="56">
        <f>'[4]Interim Data-Current Month'!W15/1000</f>
        <v>7744252.0111999996</v>
      </c>
      <c r="X19" s="56">
        <f>'[4]Interim Data-Current Month'!X15+'[4]Interim Data-Current Month'!Z15</f>
        <v>0</v>
      </c>
      <c r="Y19" s="56">
        <f>'[4]Interim Data-Current Month'!Y15/1000+'[4]Interim Data-Current Month'!AA15/1000</f>
        <v>0</v>
      </c>
      <c r="Z19" s="56">
        <f>'[4]Interim Data-Current Month'!AB15</f>
        <v>27416368</v>
      </c>
      <c r="AA19" s="56">
        <f>'[4]Interim Data-Current Month'!AC15/1000</f>
        <v>129767015.82408001</v>
      </c>
      <c r="AB19" s="56">
        <f>'[4]Interim Data-Current Month'!AD15</f>
        <v>0</v>
      </c>
      <c r="AC19" s="56">
        <f>'[4]Interim Data-Current Month'!AE15/1000</f>
        <v>0</v>
      </c>
      <c r="AE19" s="38">
        <f t="shared" si="0"/>
        <v>27416368</v>
      </c>
    </row>
    <row r="20" spans="2:31" x14ac:dyDescent="0.25">
      <c r="B20" s="92">
        <v>10</v>
      </c>
      <c r="C20" s="91" t="s">
        <v>9</v>
      </c>
      <c r="D20" s="33">
        <v>25721</v>
      </c>
      <c r="E20" s="57">
        <v>39969</v>
      </c>
      <c r="F20" s="56">
        <f>'[4]Interim Data-Current Month'!F16</f>
        <v>965920</v>
      </c>
      <c r="G20" s="56">
        <f>'[4]Interim Data-Current Month'!G16</f>
        <v>51926</v>
      </c>
      <c r="H20" s="56">
        <f>'[4]Interim Data-Current Month'!H16</f>
        <v>534747</v>
      </c>
      <c r="I20" s="56">
        <f>'[4]Interim Data-Current Month'!I16</f>
        <v>1832983</v>
      </c>
      <c r="J20" s="56">
        <f>'[4]Interim Data-Current Month'!C16</f>
        <v>14830926</v>
      </c>
      <c r="K20" s="56">
        <f>'[4]Interim Data-Current Month'!D16</f>
        <v>277159959</v>
      </c>
      <c r="L20" s="56">
        <f>'[4]Interim Data-Current Month'!J16</f>
        <v>24874157</v>
      </c>
      <c r="M20" s="56">
        <f>'[4]Interim Data-Current Month'!K16/1000</f>
        <v>73273040.261999995</v>
      </c>
      <c r="N20" s="56">
        <f>'[4]Interim Data-Current Month'!L16</f>
        <v>19272201</v>
      </c>
      <c r="O20" s="56">
        <f>'[4]Interim Data-Current Month'!M16/1000</f>
        <v>122755468.59</v>
      </c>
      <c r="P20" s="56">
        <f>'[4]Interim Data-Current Month'!N16+'[4]Interim Data-Current Month'!P16</f>
        <v>0</v>
      </c>
      <c r="Q20" s="56">
        <f>'[4]Interim Data-Current Month'!O16/1000+'[4]Interim Data-Current Month'!Q16/1000</f>
        <v>0</v>
      </c>
      <c r="R20" s="56">
        <f>'[4]Interim Data-Current Month'!R16</f>
        <v>104690</v>
      </c>
      <c r="S20" s="56">
        <f>'[4]Interim Data-Current Month'!S16/1000</f>
        <v>388351.299</v>
      </c>
      <c r="T20" s="56">
        <f>'[4]Interim Data-Current Month'!T16</f>
        <v>57842497</v>
      </c>
      <c r="U20" s="56">
        <f>'[4]Interim Data-Current Month'!U16/1000</f>
        <v>113792383.94597</v>
      </c>
      <c r="V20" s="56">
        <f>'[4]Interim Data-Current Month'!V16</f>
        <v>27311820</v>
      </c>
      <c r="W20" s="56">
        <f>'[4]Interim Data-Current Month'!W16/1000</f>
        <v>48475518.832779996</v>
      </c>
      <c r="X20" s="56">
        <f>'[4]Interim Data-Current Month'!X16+'[4]Interim Data-Current Month'!Z16</f>
        <v>1995</v>
      </c>
      <c r="Y20" s="56">
        <f>'[4]Interim Data-Current Month'!Y16/1000+'[4]Interim Data-Current Month'!AA16/1000</f>
        <v>25212.066999999999</v>
      </c>
      <c r="Z20" s="56">
        <f>'[4]Interim Data-Current Month'!AB16</f>
        <v>192726592</v>
      </c>
      <c r="AA20" s="56">
        <f>'[4]Interim Data-Current Month'!AC16/1000</f>
        <v>919201108.99399996</v>
      </c>
      <c r="AB20" s="56">
        <f>'[4]Interim Data-Current Month'!AD16</f>
        <v>63627</v>
      </c>
      <c r="AC20" s="56">
        <f>'[4]Interim Data-Current Month'!AE16/1000</f>
        <v>56313.256000000001</v>
      </c>
      <c r="AE20" s="38">
        <f t="shared" si="0"/>
        <v>192790219</v>
      </c>
    </row>
    <row r="21" spans="2:31" x14ac:dyDescent="0.25">
      <c r="B21" s="92">
        <v>11</v>
      </c>
      <c r="C21" s="91" t="s">
        <v>51</v>
      </c>
      <c r="D21" s="33">
        <v>2164</v>
      </c>
      <c r="E21" s="57">
        <v>219</v>
      </c>
      <c r="F21" s="56">
        <f>'[4]Interim Data-Current Month'!F17</f>
        <v>10205</v>
      </c>
      <c r="G21" s="56">
        <f>'[4]Interim Data-Current Month'!G17</f>
        <v>3568</v>
      </c>
      <c r="H21" s="56">
        <f>'[4]Interim Data-Current Month'!H17</f>
        <v>1596</v>
      </c>
      <c r="I21" s="56">
        <f>'[4]Interim Data-Current Month'!I17</f>
        <v>437419</v>
      </c>
      <c r="J21" s="56">
        <f>'[4]Interim Data-Current Month'!C17</f>
        <v>0</v>
      </c>
      <c r="K21" s="56">
        <f>'[4]Interim Data-Current Month'!D17</f>
        <v>11753993</v>
      </c>
      <c r="L21" s="56">
        <f>'[4]Interim Data-Current Month'!J17</f>
        <v>0</v>
      </c>
      <c r="M21" s="56">
        <f>'[4]Interim Data-Current Month'!K17/1000</f>
        <v>0</v>
      </c>
      <c r="N21" s="56">
        <f>'[4]Interim Data-Current Month'!L17</f>
        <v>0</v>
      </c>
      <c r="O21" s="56">
        <f>'[4]Interim Data-Current Month'!M17/1000</f>
        <v>0</v>
      </c>
      <c r="P21" s="56">
        <f>'[4]Interim Data-Current Month'!N17+'[4]Interim Data-Current Month'!P17</f>
        <v>0</v>
      </c>
      <c r="Q21" s="56">
        <f>'[4]Interim Data-Current Month'!O17/1000+'[4]Interim Data-Current Month'!Q17/1000</f>
        <v>0</v>
      </c>
      <c r="R21" s="56">
        <f>'[4]Interim Data-Current Month'!R17</f>
        <v>0</v>
      </c>
      <c r="S21" s="56">
        <f>'[4]Interim Data-Current Month'!S17/1000</f>
        <v>0</v>
      </c>
      <c r="T21" s="56">
        <f>'[4]Interim Data-Current Month'!T17</f>
        <v>2018089</v>
      </c>
      <c r="U21" s="56">
        <f>'[4]Interim Data-Current Month'!U17/1000</f>
        <v>3742246.8309999998</v>
      </c>
      <c r="V21" s="56">
        <f>'[4]Interim Data-Current Month'!V17</f>
        <v>818529</v>
      </c>
      <c r="W21" s="56">
        <f>'[4]Interim Data-Current Month'!W17/1000</f>
        <v>1451450.5549999999</v>
      </c>
      <c r="X21" s="56">
        <f>'[4]Interim Data-Current Month'!X17+'[4]Interim Data-Current Month'!Z17</f>
        <v>1155</v>
      </c>
      <c r="Y21" s="56">
        <f>'[4]Interim Data-Current Month'!Y17/1000+'[4]Interim Data-Current Month'!AA17/1000</f>
        <v>16199.839</v>
      </c>
      <c r="Z21" s="56">
        <f>'[4]Interim Data-Current Month'!AB17</f>
        <v>6979613</v>
      </c>
      <c r="AA21" s="56">
        <f>'[4]Interim Data-Current Month'!AC17/1000</f>
        <v>29613879.936000001</v>
      </c>
      <c r="AB21" s="56">
        <f>'[4]Interim Data-Current Month'!AD17</f>
        <v>2437</v>
      </c>
      <c r="AC21" s="56">
        <f>'[4]Interim Data-Current Month'!AE17/1000</f>
        <v>1592.4480000000001</v>
      </c>
      <c r="AE21" s="38">
        <f t="shared" si="0"/>
        <v>6982050</v>
      </c>
    </row>
    <row r="22" spans="2:31" x14ac:dyDescent="0.25">
      <c r="B22" s="92">
        <v>12</v>
      </c>
      <c r="C22" s="91" t="s">
        <v>28</v>
      </c>
      <c r="D22" s="33">
        <v>8042</v>
      </c>
      <c r="E22" s="57">
        <v>3190</v>
      </c>
      <c r="F22" s="56">
        <f>'[4]Interim Data-Current Month'!F18</f>
        <v>42695</v>
      </c>
      <c r="G22" s="56">
        <f>'[4]Interim Data-Current Month'!G18</f>
        <v>8032</v>
      </c>
      <c r="H22" s="56">
        <f>'[4]Interim Data-Current Month'!H18</f>
        <v>15977</v>
      </c>
      <c r="I22" s="56">
        <f>'[4]Interim Data-Current Month'!I18</f>
        <v>234546</v>
      </c>
      <c r="J22" s="56">
        <f>'[4]Interim Data-Current Month'!C18</f>
        <v>563047</v>
      </c>
      <c r="K22" s="56">
        <f>'[4]Interim Data-Current Month'!D18</f>
        <v>49647373</v>
      </c>
      <c r="L22" s="56">
        <f>'[4]Interim Data-Current Month'!J18</f>
        <v>506381</v>
      </c>
      <c r="M22" s="56">
        <f>'[4]Interim Data-Current Month'!K18/1000</f>
        <v>1560303.4863499999</v>
      </c>
      <c r="N22" s="56">
        <f>'[4]Interim Data-Current Month'!L18</f>
        <v>265760</v>
      </c>
      <c r="O22" s="56">
        <f>'[4]Interim Data-Current Month'!M18/1000</f>
        <v>1014019.8793200001</v>
      </c>
      <c r="P22" s="56">
        <f>'[4]Interim Data-Current Month'!N18+'[4]Interim Data-Current Month'!P18</f>
        <v>0</v>
      </c>
      <c r="Q22" s="56">
        <f>'[4]Interim Data-Current Month'!O18/1000+'[4]Interim Data-Current Month'!Q18/1000</f>
        <v>0</v>
      </c>
      <c r="R22" s="56">
        <f>'[4]Interim Data-Current Month'!R18</f>
        <v>6277</v>
      </c>
      <c r="S22" s="56">
        <f>'[4]Interim Data-Current Month'!S18/1000</f>
        <v>31481.464170000003</v>
      </c>
      <c r="T22" s="56">
        <f>'[4]Interim Data-Current Month'!T18</f>
        <v>10277219</v>
      </c>
      <c r="U22" s="56">
        <f>'[4]Interim Data-Current Month'!U18/1000</f>
        <v>17543980.666000001</v>
      </c>
      <c r="V22" s="56">
        <f>'[4]Interim Data-Current Month'!V18</f>
        <v>6236821</v>
      </c>
      <c r="W22" s="56">
        <f>'[4]Interim Data-Current Month'!W18/1000</f>
        <v>10004856.932</v>
      </c>
      <c r="X22" s="56">
        <f>'[4]Interim Data-Current Month'!X18+'[4]Interim Data-Current Month'!Z18</f>
        <v>3302</v>
      </c>
      <c r="Y22" s="56">
        <f>'[4]Interim Data-Current Month'!Y18/1000+'[4]Interim Data-Current Month'!AA18/1000</f>
        <v>12534.436159999999</v>
      </c>
      <c r="Z22" s="56">
        <f>'[4]Interim Data-Current Month'!AB18</f>
        <v>45680096</v>
      </c>
      <c r="AA22" s="56">
        <f>'[4]Interim Data-Current Month'!AC18/1000</f>
        <v>144289770.94214001</v>
      </c>
      <c r="AB22" s="56">
        <f>'[4]Interim Data-Current Month'!AD18</f>
        <v>12354</v>
      </c>
      <c r="AC22" s="56">
        <f>'[4]Interim Data-Current Month'!AE18/1000</f>
        <v>12223.68893</v>
      </c>
      <c r="AE22" s="38">
        <f t="shared" si="0"/>
        <v>45692450</v>
      </c>
    </row>
    <row r="23" spans="2:31" ht="13" x14ac:dyDescent="0.25">
      <c r="B23" s="111" t="s">
        <v>6</v>
      </c>
      <c r="C23" s="110"/>
      <c r="D23" s="58"/>
      <c r="E23" s="58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38">
        <f t="shared" si="0"/>
        <v>0</v>
      </c>
    </row>
    <row r="24" spans="2:31" x14ac:dyDescent="0.25">
      <c r="B24" s="92">
        <v>13</v>
      </c>
      <c r="C24" s="91" t="s">
        <v>11</v>
      </c>
      <c r="D24" s="33">
        <v>5783</v>
      </c>
      <c r="E24" s="57">
        <v>10341</v>
      </c>
      <c r="F24" s="56">
        <f>'[4]Interim Data-Current Month'!F19</f>
        <v>1188081</v>
      </c>
      <c r="G24" s="56">
        <f>'[4]Interim Data-Current Month'!G19</f>
        <v>847</v>
      </c>
      <c r="H24" s="56">
        <f>'[4]Interim Data-Current Month'!H19</f>
        <v>468639</v>
      </c>
      <c r="I24" s="56">
        <f>'[4]Interim Data-Current Month'!I19</f>
        <v>43691913</v>
      </c>
      <c r="J24" s="56">
        <f>'[4]Interim Data-Current Month'!C19</f>
        <v>8879353</v>
      </c>
      <c r="K24" s="56">
        <f>'[4]Interim Data-Current Month'!D19</f>
        <v>28975119</v>
      </c>
      <c r="L24" s="56">
        <f>'[4]Interim Data-Current Month'!J19</f>
        <v>17689105</v>
      </c>
      <c r="M24" s="56">
        <f>'[4]Interim Data-Current Month'!K19/1000</f>
        <v>50535667.402999997</v>
      </c>
      <c r="N24" s="56">
        <f>'[4]Interim Data-Current Month'!L19</f>
        <v>11713077</v>
      </c>
      <c r="O24" s="56">
        <f>'[4]Interim Data-Current Month'!M19/1000</f>
        <v>52678106.329000004</v>
      </c>
      <c r="P24" s="56">
        <f>'[4]Interim Data-Current Month'!N19+'[4]Interim Data-Current Month'!P19</f>
        <v>0</v>
      </c>
      <c r="Q24" s="56">
        <f>'[4]Interim Data-Current Month'!O19/1000+'[4]Interim Data-Current Month'!Q19/1000</f>
        <v>0</v>
      </c>
      <c r="R24" s="56">
        <f>'[4]Interim Data-Current Month'!R19</f>
        <v>61270</v>
      </c>
      <c r="S24" s="56">
        <f>'[4]Interim Data-Current Month'!S19/1000</f>
        <v>250289.58100000001</v>
      </c>
      <c r="T24" s="56">
        <f>'[4]Interim Data-Current Month'!T19</f>
        <v>11841298</v>
      </c>
      <c r="U24" s="56">
        <f>'[4]Interim Data-Current Month'!U19/1000</f>
        <v>26026183.835999999</v>
      </c>
      <c r="V24" s="56">
        <f>'[4]Interim Data-Current Month'!V19</f>
        <v>5452481</v>
      </c>
      <c r="W24" s="56">
        <f>'[4]Interim Data-Current Month'!W19/1000</f>
        <v>16299792.955</v>
      </c>
      <c r="X24" s="56">
        <f>'[4]Interim Data-Current Month'!X19+'[4]Interim Data-Current Month'!Z19</f>
        <v>20135</v>
      </c>
      <c r="Y24" s="56">
        <f>'[4]Interim Data-Current Month'!Y19/1000+'[4]Interim Data-Current Month'!AA19/1000</f>
        <v>485373.55348</v>
      </c>
      <c r="Z24" s="56">
        <f>'[4]Interim Data-Current Month'!AB19</f>
        <v>21540284</v>
      </c>
      <c r="AA24" s="56">
        <f>'[4]Interim Data-Current Month'!AC19/1000</f>
        <v>127512745.04044001</v>
      </c>
      <c r="AB24" s="56">
        <f>'[4]Interim Data-Current Month'!AD19</f>
        <v>0</v>
      </c>
      <c r="AC24" s="56">
        <f>'[4]Interim Data-Current Month'!AE19/1000</f>
        <v>0</v>
      </c>
      <c r="AE24" s="38">
        <f t="shared" si="0"/>
        <v>21540284</v>
      </c>
    </row>
    <row r="25" spans="2:31" x14ac:dyDescent="0.25">
      <c r="B25" s="92">
        <v>14</v>
      </c>
      <c r="C25" s="91" t="s">
        <v>52</v>
      </c>
      <c r="D25" s="33">
        <v>423</v>
      </c>
      <c r="E25" s="57">
        <v>5</v>
      </c>
      <c r="F25" s="56">
        <f>'[4]Interim Data-Current Month'!F20</f>
        <v>36878</v>
      </c>
      <c r="G25" s="56">
        <f>'[4]Interim Data-Current Month'!G20</f>
        <v>0</v>
      </c>
      <c r="H25" s="56">
        <f>'[4]Interim Data-Current Month'!H20</f>
        <v>0</v>
      </c>
      <c r="I25" s="56">
        <f>'[4]Interim Data-Current Month'!I20</f>
        <v>0</v>
      </c>
      <c r="J25" s="56">
        <f>'[4]Interim Data-Current Month'!C20</f>
        <v>0</v>
      </c>
      <c r="K25" s="56">
        <f>'[4]Interim Data-Current Month'!D20</f>
        <v>5200062</v>
      </c>
      <c r="L25" s="56">
        <f>'[4]Interim Data-Current Month'!J20</f>
        <v>0</v>
      </c>
      <c r="M25" s="56">
        <f>'[4]Interim Data-Current Month'!K20/1000</f>
        <v>0</v>
      </c>
      <c r="N25" s="56">
        <f>'[4]Interim Data-Current Month'!L20</f>
        <v>0</v>
      </c>
      <c r="O25" s="56">
        <f>'[4]Interim Data-Current Month'!M20/1000</f>
        <v>0</v>
      </c>
      <c r="P25" s="56">
        <f>'[4]Interim Data-Current Month'!N20+'[4]Interim Data-Current Month'!P20</f>
        <v>0</v>
      </c>
      <c r="Q25" s="56">
        <f>'[4]Interim Data-Current Month'!O20/1000+'[4]Interim Data-Current Month'!Q20/1000</f>
        <v>0</v>
      </c>
      <c r="R25" s="56">
        <f>'[4]Interim Data-Current Month'!R20</f>
        <v>0</v>
      </c>
      <c r="S25" s="56">
        <f>'[4]Interim Data-Current Month'!S20/1000</f>
        <v>0</v>
      </c>
      <c r="T25" s="56">
        <f>'[4]Interim Data-Current Month'!T20</f>
        <v>553270</v>
      </c>
      <c r="U25" s="56">
        <f>'[4]Interim Data-Current Month'!U20/1000</f>
        <v>1254067.2974699999</v>
      </c>
      <c r="V25" s="56">
        <f>'[4]Interim Data-Current Month'!V20</f>
        <v>273819</v>
      </c>
      <c r="W25" s="56">
        <f>'[4]Interim Data-Current Month'!W20/1000</f>
        <v>701250.29489000014</v>
      </c>
      <c r="X25" s="56">
        <f>'[4]Interim Data-Current Month'!X20+'[4]Interim Data-Current Month'!Z20</f>
        <v>0</v>
      </c>
      <c r="Y25" s="56">
        <f>'[4]Interim Data-Current Month'!Y20/1000+'[4]Interim Data-Current Month'!AA20/1000</f>
        <v>0</v>
      </c>
      <c r="Z25" s="56">
        <f>'[4]Interim Data-Current Month'!AB20</f>
        <v>2575496</v>
      </c>
      <c r="AA25" s="56">
        <f>'[4]Interim Data-Current Month'!AC20/1000</f>
        <v>12822148.695</v>
      </c>
      <c r="AB25" s="56">
        <f>'[4]Interim Data-Current Month'!AD20</f>
        <v>22904</v>
      </c>
      <c r="AC25" s="56">
        <f>'[4]Interim Data-Current Month'!AE20/1000</f>
        <v>23026.88348</v>
      </c>
      <c r="AE25" s="38">
        <f t="shared" si="0"/>
        <v>2598400</v>
      </c>
    </row>
    <row r="26" spans="2:31" x14ac:dyDescent="0.25">
      <c r="B26" s="92">
        <v>15</v>
      </c>
      <c r="C26" s="91" t="s">
        <v>41</v>
      </c>
      <c r="D26" s="33">
        <v>1120</v>
      </c>
      <c r="E26" s="57">
        <v>573</v>
      </c>
      <c r="F26" s="56">
        <f>'[4]Interim Data-Current Month'!F21</f>
        <v>7199</v>
      </c>
      <c r="G26" s="56">
        <f>'[4]Interim Data-Current Month'!G21</f>
        <v>23491</v>
      </c>
      <c r="H26" s="56">
        <f>'[4]Interim Data-Current Month'!H21</f>
        <v>0</v>
      </c>
      <c r="I26" s="56">
        <f>'[4]Interim Data-Current Month'!I21</f>
        <v>39290</v>
      </c>
      <c r="J26" s="56">
        <f>'[4]Interim Data-Current Month'!C21</f>
        <v>1644</v>
      </c>
      <c r="K26" s="56">
        <f>'[4]Interim Data-Current Month'!D21</f>
        <v>2622921</v>
      </c>
      <c r="L26" s="56">
        <f>'[4]Interim Data-Current Month'!J21</f>
        <v>1611</v>
      </c>
      <c r="M26" s="56">
        <f>'[4]Interim Data-Current Month'!K21/1000</f>
        <v>3458.9223299999999</v>
      </c>
      <c r="N26" s="56">
        <f>'[4]Interim Data-Current Month'!L21</f>
        <v>306</v>
      </c>
      <c r="O26" s="56">
        <f>'[4]Interim Data-Current Month'!M21/1000</f>
        <v>843.03300999999999</v>
      </c>
      <c r="P26" s="56">
        <f>'[4]Interim Data-Current Month'!N21+'[4]Interim Data-Current Month'!P21</f>
        <v>0</v>
      </c>
      <c r="Q26" s="56">
        <f>'[4]Interim Data-Current Month'!O21/1000+'[4]Interim Data-Current Month'!Q21/1000</f>
        <v>0</v>
      </c>
      <c r="R26" s="56">
        <f>'[4]Interim Data-Current Month'!R21</f>
        <v>11</v>
      </c>
      <c r="S26" s="56">
        <f>'[4]Interim Data-Current Month'!S21/1000</f>
        <v>77</v>
      </c>
      <c r="T26" s="56">
        <f>'[4]Interim Data-Current Month'!T21</f>
        <v>938013</v>
      </c>
      <c r="U26" s="56">
        <f>'[4]Interim Data-Current Month'!U21/1000</f>
        <v>1814139.98007</v>
      </c>
      <c r="V26" s="56">
        <f>'[4]Interim Data-Current Month'!V21</f>
        <v>180523</v>
      </c>
      <c r="W26" s="56">
        <f>'[4]Interim Data-Current Month'!W21/1000</f>
        <v>323391.01779000001</v>
      </c>
      <c r="X26" s="56">
        <f>'[4]Interim Data-Current Month'!X21+'[4]Interim Data-Current Month'!Z21</f>
        <v>0</v>
      </c>
      <c r="Y26" s="56">
        <f>'[4]Interim Data-Current Month'!Y21/1000+'[4]Interim Data-Current Month'!AA21/1000</f>
        <v>0</v>
      </c>
      <c r="Z26" s="56">
        <f>'[4]Interim Data-Current Month'!AB21</f>
        <v>2762321</v>
      </c>
      <c r="AA26" s="56">
        <f>'[4]Interim Data-Current Month'!AC21/1000</f>
        <v>14292535.775549999</v>
      </c>
      <c r="AB26" s="56">
        <f>'[4]Interim Data-Current Month'!AD21</f>
        <v>0</v>
      </c>
      <c r="AC26" s="56">
        <f>'[4]Interim Data-Current Month'!AE21/1000</f>
        <v>0</v>
      </c>
      <c r="AE26" s="38">
        <f t="shared" si="0"/>
        <v>2762321</v>
      </c>
    </row>
    <row r="27" spans="2:31" x14ac:dyDescent="0.25">
      <c r="B27" s="92">
        <v>16</v>
      </c>
      <c r="C27" s="91" t="s">
        <v>33</v>
      </c>
      <c r="D27" s="33">
        <v>451</v>
      </c>
      <c r="E27" s="57">
        <v>53</v>
      </c>
      <c r="F27" s="56">
        <f>'[4]Interim Data-Current Month'!F22</f>
        <v>0</v>
      </c>
      <c r="G27" s="56">
        <f>'[4]Interim Data-Current Month'!G22</f>
        <v>1180</v>
      </c>
      <c r="H27" s="56">
        <f>'[4]Interim Data-Current Month'!H22</f>
        <v>5124</v>
      </c>
      <c r="I27" s="56">
        <f>'[4]Interim Data-Current Month'!I22</f>
        <v>0</v>
      </c>
      <c r="J27" s="56">
        <f>'[4]Interim Data-Current Month'!C22</f>
        <v>0</v>
      </c>
      <c r="K27" s="56">
        <f>'[4]Interim Data-Current Month'!D22</f>
        <v>831219</v>
      </c>
      <c r="L27" s="56">
        <f>'[4]Interim Data-Current Month'!J22</f>
        <v>0</v>
      </c>
      <c r="M27" s="56">
        <f>'[4]Interim Data-Current Month'!K22/1000</f>
        <v>0</v>
      </c>
      <c r="N27" s="56">
        <f>'[4]Interim Data-Current Month'!L22</f>
        <v>0</v>
      </c>
      <c r="O27" s="56">
        <f>'[4]Interim Data-Current Month'!M22/1000</f>
        <v>0</v>
      </c>
      <c r="P27" s="56">
        <f>'[4]Interim Data-Current Month'!N22+'[4]Interim Data-Current Month'!P22</f>
        <v>0</v>
      </c>
      <c r="Q27" s="56">
        <f>'[4]Interim Data-Current Month'!O22/1000+'[4]Interim Data-Current Month'!Q22/1000</f>
        <v>0</v>
      </c>
      <c r="R27" s="56">
        <f>'[4]Interim Data-Current Month'!R22</f>
        <v>0</v>
      </c>
      <c r="S27" s="56">
        <f>'[4]Interim Data-Current Month'!S22/1000</f>
        <v>0</v>
      </c>
      <c r="T27" s="56">
        <f>'[4]Interim Data-Current Month'!T22</f>
        <v>265347</v>
      </c>
      <c r="U27" s="56">
        <f>'[4]Interim Data-Current Month'!U22/1000</f>
        <v>476078.6924</v>
      </c>
      <c r="V27" s="56">
        <f>'[4]Interim Data-Current Month'!V22</f>
        <v>47706</v>
      </c>
      <c r="W27" s="56">
        <f>'[4]Interim Data-Current Month'!W22/1000</f>
        <v>89804.872090000004</v>
      </c>
      <c r="X27" s="56">
        <f>'[4]Interim Data-Current Month'!X22+'[4]Interim Data-Current Month'!Z22</f>
        <v>14</v>
      </c>
      <c r="Y27" s="56">
        <f>'[4]Interim Data-Current Month'!Y22/1000+'[4]Interim Data-Current Month'!AA22/1000</f>
        <v>120.358</v>
      </c>
      <c r="Z27" s="56">
        <f>'[4]Interim Data-Current Month'!AB22</f>
        <v>508378</v>
      </c>
      <c r="AA27" s="56">
        <f>'[4]Interim Data-Current Month'!AC22/1000</f>
        <v>2388976.39432</v>
      </c>
      <c r="AB27" s="56">
        <f>'[4]Interim Data-Current Month'!AD22</f>
        <v>87</v>
      </c>
      <c r="AC27" s="56">
        <f>'[4]Interim Data-Current Month'!AE22/1000</f>
        <v>16.936</v>
      </c>
      <c r="AE27" s="38">
        <f t="shared" si="0"/>
        <v>508465</v>
      </c>
    </row>
    <row r="28" spans="2:31" x14ac:dyDescent="0.25">
      <c r="B28" s="92">
        <v>17</v>
      </c>
      <c r="C28" s="91" t="s">
        <v>45</v>
      </c>
      <c r="D28" s="33">
        <v>373</v>
      </c>
      <c r="E28" s="57">
        <v>8</v>
      </c>
      <c r="F28" s="56">
        <f>'[4]Interim Data-Current Month'!F23</f>
        <v>8925</v>
      </c>
      <c r="G28" s="56">
        <f>'[4]Interim Data-Current Month'!G23</f>
        <v>0</v>
      </c>
      <c r="H28" s="56">
        <f>'[4]Interim Data-Current Month'!H23</f>
        <v>6188</v>
      </c>
      <c r="I28" s="56">
        <f>'[4]Interim Data-Current Month'!I23</f>
        <v>0</v>
      </c>
      <c r="J28" s="56">
        <f>'[4]Interim Data-Current Month'!C23</f>
        <v>3382</v>
      </c>
      <c r="K28" s="56">
        <f>'[4]Interim Data-Current Month'!D23</f>
        <v>914406</v>
      </c>
      <c r="L28" s="56">
        <f>'[4]Interim Data-Current Month'!J23</f>
        <v>5329</v>
      </c>
      <c r="M28" s="56">
        <f>'[4]Interim Data-Current Month'!K23/1000</f>
        <v>13046.425999999999</v>
      </c>
      <c r="N28" s="56">
        <f>'[4]Interim Data-Current Month'!L23</f>
        <v>1493</v>
      </c>
      <c r="O28" s="56">
        <f>'[4]Interim Data-Current Month'!M23/1000</f>
        <v>5893.7835800000003</v>
      </c>
      <c r="P28" s="56">
        <f>'[4]Interim Data-Current Month'!N23+'[4]Interim Data-Current Month'!P23</f>
        <v>0</v>
      </c>
      <c r="Q28" s="56">
        <f>'[4]Interim Data-Current Month'!O23/1000+'[4]Interim Data-Current Month'!Q23/1000</f>
        <v>0</v>
      </c>
      <c r="R28" s="56">
        <f>'[4]Interim Data-Current Month'!R23</f>
        <v>97</v>
      </c>
      <c r="S28" s="56">
        <f>'[4]Interim Data-Current Month'!S23/1000</f>
        <v>676.91700000000003</v>
      </c>
      <c r="T28" s="56">
        <f>'[4]Interim Data-Current Month'!T23</f>
        <v>289092</v>
      </c>
      <c r="U28" s="56">
        <f>'[4]Interim Data-Current Month'!U23/1000</f>
        <v>567334.35100000002</v>
      </c>
      <c r="V28" s="56">
        <f>'[4]Interim Data-Current Month'!V23</f>
        <v>45740</v>
      </c>
      <c r="W28" s="56">
        <f>'[4]Interim Data-Current Month'!W23/1000</f>
        <v>158719.78816999999</v>
      </c>
      <c r="X28" s="56">
        <f>'[4]Interim Data-Current Month'!X23+'[4]Interim Data-Current Month'!Z23</f>
        <v>453</v>
      </c>
      <c r="Y28" s="56">
        <f>'[4]Interim Data-Current Month'!Y23/1000+'[4]Interim Data-Current Month'!AA23/1000</f>
        <v>17528.653999999999</v>
      </c>
      <c r="Z28" s="56">
        <f>'[4]Interim Data-Current Month'!AB23</f>
        <v>289527</v>
      </c>
      <c r="AA28" s="56">
        <f>'[4]Interim Data-Current Month'!AC23/1000</f>
        <v>1655084.3060000001</v>
      </c>
      <c r="AB28" s="56">
        <f>'[4]Interim Data-Current Month'!AD23</f>
        <v>0</v>
      </c>
      <c r="AC28" s="56">
        <f>'[4]Interim Data-Current Month'!AE23/1000</f>
        <v>0</v>
      </c>
      <c r="AE28" s="38">
        <f t="shared" si="0"/>
        <v>289527</v>
      </c>
    </row>
    <row r="29" spans="2:31" x14ac:dyDescent="0.25">
      <c r="B29" s="92">
        <v>18</v>
      </c>
      <c r="C29" s="91" t="s">
        <v>42</v>
      </c>
      <c r="D29" s="33">
        <v>217</v>
      </c>
      <c r="E29" s="57">
        <v>42</v>
      </c>
      <c r="F29" s="56">
        <f>'[4]Interim Data-Current Month'!F24</f>
        <v>1423</v>
      </c>
      <c r="G29" s="56">
        <f>'[4]Interim Data-Current Month'!G24</f>
        <v>0</v>
      </c>
      <c r="H29" s="56">
        <f>'[4]Interim Data-Current Month'!H24</f>
        <v>0</v>
      </c>
      <c r="I29" s="56">
        <f>'[4]Interim Data-Current Month'!I24</f>
        <v>23078</v>
      </c>
      <c r="J29" s="56">
        <f>'[4]Interim Data-Current Month'!C24</f>
        <v>7760</v>
      </c>
      <c r="K29" s="56">
        <f>'[4]Interim Data-Current Month'!D24</f>
        <v>518391</v>
      </c>
      <c r="L29" s="56">
        <f>'[4]Interim Data-Current Month'!J24</f>
        <v>20165</v>
      </c>
      <c r="M29" s="56">
        <f>'[4]Interim Data-Current Month'!K24/1000</f>
        <v>43557.592210000003</v>
      </c>
      <c r="N29" s="56">
        <f>'[4]Interim Data-Current Month'!L24</f>
        <v>5457</v>
      </c>
      <c r="O29" s="56">
        <f>'[4]Interim Data-Current Month'!M24/1000</f>
        <v>17325.953010000001</v>
      </c>
      <c r="P29" s="56">
        <f>'[4]Interim Data-Current Month'!N24+'[4]Interim Data-Current Month'!P24</f>
        <v>3</v>
      </c>
      <c r="Q29" s="56">
        <f>'[4]Interim Data-Current Month'!O24/1000+'[4]Interim Data-Current Month'!Q24/1000</f>
        <v>53.020629999999997</v>
      </c>
      <c r="R29" s="56">
        <f>'[4]Interim Data-Current Month'!R24</f>
        <v>140</v>
      </c>
      <c r="S29" s="56">
        <f>'[4]Interim Data-Current Month'!S24/1000</f>
        <v>440.95375000000001</v>
      </c>
      <c r="T29" s="56">
        <f>'[4]Interim Data-Current Month'!T24</f>
        <v>273101</v>
      </c>
      <c r="U29" s="56">
        <f>'[4]Interim Data-Current Month'!U24/1000</f>
        <v>450084.14648</v>
      </c>
      <c r="V29" s="56">
        <f>'[4]Interim Data-Current Month'!V24</f>
        <v>36181</v>
      </c>
      <c r="W29" s="56">
        <f>'[4]Interim Data-Current Month'!W24/1000</f>
        <v>75753.437459999986</v>
      </c>
      <c r="X29" s="56">
        <f>'[4]Interim Data-Current Month'!X24+'[4]Interim Data-Current Month'!Z24</f>
        <v>0</v>
      </c>
      <c r="Y29" s="56">
        <f>'[4]Interim Data-Current Month'!Y24/1000+'[4]Interim Data-Current Month'!AA24/1000</f>
        <v>0</v>
      </c>
      <c r="Z29" s="56">
        <f>'[4]Interim Data-Current Month'!AB24</f>
        <v>476999</v>
      </c>
      <c r="AA29" s="56">
        <f>'[4]Interim Data-Current Month'!AC24/1000</f>
        <v>2068370.7483300001</v>
      </c>
      <c r="AB29" s="56">
        <f>'[4]Interim Data-Current Month'!AD24</f>
        <v>0</v>
      </c>
      <c r="AC29" s="56">
        <f>'[4]Interim Data-Current Month'!AE24/1000</f>
        <v>0</v>
      </c>
      <c r="AE29" s="38">
        <f t="shared" si="0"/>
        <v>476999</v>
      </c>
    </row>
    <row r="30" spans="2:31" x14ac:dyDescent="0.25">
      <c r="B30" s="92">
        <v>19</v>
      </c>
      <c r="C30" s="91" t="s">
        <v>20</v>
      </c>
      <c r="D30" s="33">
        <v>1518</v>
      </c>
      <c r="E30" s="57">
        <v>350</v>
      </c>
      <c r="F30" s="56">
        <f>'[4]Interim Data-Current Month'!F25</f>
        <v>16271</v>
      </c>
      <c r="G30" s="56">
        <f>'[4]Interim Data-Current Month'!G25</f>
        <v>0</v>
      </c>
      <c r="H30" s="56">
        <f>'[4]Interim Data-Current Month'!H25</f>
        <v>98818</v>
      </c>
      <c r="I30" s="56">
        <f>'[4]Interim Data-Current Month'!I25</f>
        <v>3504116</v>
      </c>
      <c r="J30" s="56">
        <f>'[4]Interim Data-Current Month'!C25</f>
        <v>297437</v>
      </c>
      <c r="K30" s="56">
        <f>'[4]Interim Data-Current Month'!D25</f>
        <v>12559380</v>
      </c>
      <c r="L30" s="56">
        <f>'[4]Interim Data-Current Month'!J25</f>
        <v>689121</v>
      </c>
      <c r="M30" s="56">
        <f>'[4]Interim Data-Current Month'!K25/1000</f>
        <v>2135237.4530000002</v>
      </c>
      <c r="N30" s="56">
        <f>'[4]Interim Data-Current Month'!L25</f>
        <v>659639</v>
      </c>
      <c r="O30" s="56">
        <f>'[4]Interim Data-Current Month'!M25/1000</f>
        <v>3466844.497</v>
      </c>
      <c r="P30" s="56">
        <f>'[4]Interim Data-Current Month'!N25+'[4]Interim Data-Current Month'!P25</f>
        <v>0</v>
      </c>
      <c r="Q30" s="56">
        <f>'[4]Interim Data-Current Month'!O25/1000+'[4]Interim Data-Current Month'!Q25/1000</f>
        <v>0</v>
      </c>
      <c r="R30" s="56">
        <f>'[4]Interim Data-Current Month'!R25</f>
        <v>3088</v>
      </c>
      <c r="S30" s="56">
        <f>'[4]Interim Data-Current Month'!S25/1000</f>
        <v>14067.884</v>
      </c>
      <c r="T30" s="56">
        <f>'[4]Interim Data-Current Month'!T25</f>
        <v>5632127</v>
      </c>
      <c r="U30" s="56">
        <f>'[4]Interim Data-Current Month'!U25/1000</f>
        <v>10277720.577</v>
      </c>
      <c r="V30" s="56">
        <f>'[4]Interim Data-Current Month'!V25</f>
        <v>2204953</v>
      </c>
      <c r="W30" s="56">
        <f>'[4]Interim Data-Current Month'!W25/1000</f>
        <v>5128946.5990000004</v>
      </c>
      <c r="X30" s="56">
        <f>'[4]Interim Data-Current Month'!X25+'[4]Interim Data-Current Month'!Z25</f>
        <v>2167</v>
      </c>
      <c r="Y30" s="56">
        <f>'[4]Interim Data-Current Month'!Y25/1000+'[4]Interim Data-Current Month'!AA25/1000</f>
        <v>25908.580999999998</v>
      </c>
      <c r="Z30" s="56">
        <f>'[4]Interim Data-Current Month'!AB25</f>
        <v>9299022</v>
      </c>
      <c r="AA30" s="56">
        <f>'[4]Interim Data-Current Month'!AC25/1000</f>
        <v>44811675.604999997</v>
      </c>
      <c r="AB30" s="56">
        <f>'[4]Interim Data-Current Month'!AD25</f>
        <v>322</v>
      </c>
      <c r="AC30" s="56">
        <f>'[4]Interim Data-Current Month'!AE25/1000</f>
        <v>278.89999999999998</v>
      </c>
      <c r="AE30" s="38">
        <f t="shared" si="0"/>
        <v>9299344</v>
      </c>
    </row>
    <row r="31" spans="2:31" x14ac:dyDescent="0.25">
      <c r="B31" s="92">
        <v>20</v>
      </c>
      <c r="C31" s="91" t="s">
        <v>7</v>
      </c>
      <c r="D31" s="33">
        <v>9154</v>
      </c>
      <c r="E31" s="57">
        <v>9574</v>
      </c>
      <c r="F31" s="56">
        <f>'[4]Interim Data-Current Month'!F26</f>
        <v>1378893</v>
      </c>
      <c r="G31" s="56">
        <f>'[4]Interim Data-Current Month'!G26</f>
        <v>3890</v>
      </c>
      <c r="H31" s="56">
        <f>'[4]Interim Data-Current Month'!H26</f>
        <v>1626320</v>
      </c>
      <c r="I31" s="56">
        <f>'[4]Interim Data-Current Month'!I26</f>
        <v>0</v>
      </c>
      <c r="J31" s="56">
        <f>'[4]Interim Data-Current Month'!C26</f>
        <v>16428971</v>
      </c>
      <c r="K31" s="56">
        <f>'[4]Interim Data-Current Month'!D26</f>
        <v>46582533</v>
      </c>
      <c r="L31" s="56">
        <f>'[4]Interim Data-Current Month'!J26</f>
        <v>32595041</v>
      </c>
      <c r="M31" s="56">
        <f>'[4]Interim Data-Current Month'!K26/1000</f>
        <v>122873654.01100001</v>
      </c>
      <c r="N31" s="56">
        <f>'[4]Interim Data-Current Month'!L26</f>
        <v>28606021</v>
      </c>
      <c r="O31" s="56">
        <f>'[4]Interim Data-Current Month'!M26/1000</f>
        <v>201431280.678</v>
      </c>
      <c r="P31" s="56">
        <f>'[4]Interim Data-Current Month'!N26+'[4]Interim Data-Current Month'!P26</f>
        <v>0</v>
      </c>
      <c r="Q31" s="56">
        <f>'[4]Interim Data-Current Month'!O26/1000+'[4]Interim Data-Current Month'!Q26/1000</f>
        <v>0</v>
      </c>
      <c r="R31" s="56">
        <f>'[4]Interim Data-Current Month'!R26</f>
        <v>192225</v>
      </c>
      <c r="S31" s="56">
        <f>'[4]Interim Data-Current Month'!S26/1000</f>
        <v>1094390.81837</v>
      </c>
      <c r="T31" s="56">
        <f>'[4]Interim Data-Current Month'!T26</f>
        <v>24262461</v>
      </c>
      <c r="U31" s="56">
        <f>'[4]Interim Data-Current Month'!U26/1000</f>
        <v>56484724.395000003</v>
      </c>
      <c r="V31" s="56">
        <f>'[4]Interim Data-Current Month'!V26</f>
        <v>16553392</v>
      </c>
      <c r="W31" s="56">
        <f>'[4]Interim Data-Current Month'!W26/1000</f>
        <v>43088638.217</v>
      </c>
      <c r="X31" s="56">
        <f>'[4]Interim Data-Current Month'!X26+'[4]Interim Data-Current Month'!Z26</f>
        <v>551589</v>
      </c>
      <c r="Y31" s="56">
        <f>'[4]Interim Data-Current Month'!Y26/1000+'[4]Interim Data-Current Month'!AA26/1000</f>
        <v>3156926.8369999998</v>
      </c>
      <c r="Z31" s="56">
        <f>'[4]Interim Data-Current Month'!AB26</f>
        <v>40628123</v>
      </c>
      <c r="AA31" s="56">
        <f>'[4]Interim Data-Current Month'!AC26/1000</f>
        <v>236110758.78600001</v>
      </c>
      <c r="AB31" s="56">
        <f>'[4]Interim Data-Current Month'!AD26</f>
        <v>52806</v>
      </c>
      <c r="AC31" s="56">
        <f>'[4]Interim Data-Current Month'!AE26/1000</f>
        <v>52812.612999999998</v>
      </c>
      <c r="AE31" s="38">
        <f t="shared" si="0"/>
        <v>40680929</v>
      </c>
    </row>
    <row r="32" spans="2:31" x14ac:dyDescent="0.25">
      <c r="B32" s="92">
        <v>21</v>
      </c>
      <c r="C32" s="91" t="s">
        <v>10</v>
      </c>
      <c r="D32" s="33">
        <v>8640</v>
      </c>
      <c r="E32" s="57">
        <v>7911</v>
      </c>
      <c r="F32" s="56">
        <f>'[4]Interim Data-Current Month'!F27</f>
        <v>1130982</v>
      </c>
      <c r="G32" s="56">
        <f>'[4]Interim Data-Current Month'!G27</f>
        <v>2558</v>
      </c>
      <c r="H32" s="56">
        <f>'[4]Interim Data-Current Month'!H27</f>
        <v>540483</v>
      </c>
      <c r="I32" s="56">
        <f>'[4]Interim Data-Current Month'!I27</f>
        <v>3210875</v>
      </c>
      <c r="J32" s="56">
        <f>'[4]Interim Data-Current Month'!C27</f>
        <v>13937013</v>
      </c>
      <c r="K32" s="56">
        <f>'[4]Interim Data-Current Month'!D27</f>
        <v>35594187</v>
      </c>
      <c r="L32" s="56">
        <f>'[4]Interim Data-Current Month'!J27</f>
        <v>23681939</v>
      </c>
      <c r="M32" s="56">
        <f>'[4]Interim Data-Current Month'!K27/1000</f>
        <v>85946749.746999994</v>
      </c>
      <c r="N32" s="56">
        <f>'[4]Interim Data-Current Month'!L27</f>
        <v>22695833</v>
      </c>
      <c r="O32" s="56">
        <f>'[4]Interim Data-Current Month'!M27/1000</f>
        <v>114759019.641</v>
      </c>
      <c r="P32" s="56">
        <f>'[4]Interim Data-Current Month'!N27+'[4]Interim Data-Current Month'!P27</f>
        <v>0</v>
      </c>
      <c r="Q32" s="56">
        <f>'[4]Interim Data-Current Month'!O27/1000+'[4]Interim Data-Current Month'!Q27/1000</f>
        <v>0</v>
      </c>
      <c r="R32" s="56">
        <f>'[4]Interim Data-Current Month'!R27</f>
        <v>51881</v>
      </c>
      <c r="S32" s="56">
        <f>'[4]Interim Data-Current Month'!S27/1000</f>
        <v>249882.39600000001</v>
      </c>
      <c r="T32" s="56">
        <f>'[4]Interim Data-Current Month'!T27</f>
        <v>16447131</v>
      </c>
      <c r="U32" s="56">
        <f>'[4]Interim Data-Current Month'!U27/1000</f>
        <v>40629267.200000003</v>
      </c>
      <c r="V32" s="56">
        <f>'[4]Interim Data-Current Month'!V27</f>
        <v>6494338</v>
      </c>
      <c r="W32" s="56">
        <f>'[4]Interim Data-Current Month'!W27/1000</f>
        <v>22719151.456999999</v>
      </c>
      <c r="X32" s="56">
        <f>'[4]Interim Data-Current Month'!X27+'[4]Interim Data-Current Month'!Z27</f>
        <v>20148</v>
      </c>
      <c r="Y32" s="56">
        <f>'[4]Interim Data-Current Month'!Y27/1000+'[4]Interim Data-Current Month'!AA27/1000</f>
        <v>195125.818</v>
      </c>
      <c r="Z32" s="56">
        <f>'[4]Interim Data-Current Month'!AB27</f>
        <v>22826338</v>
      </c>
      <c r="AA32" s="56">
        <f>'[4]Interim Data-Current Month'!AC27/1000</f>
        <v>140744350.02000001</v>
      </c>
      <c r="AB32" s="56">
        <f>'[4]Interim Data-Current Month'!AD27</f>
        <v>66</v>
      </c>
      <c r="AC32" s="56">
        <f>'[4]Interim Data-Current Month'!AE27/1000</f>
        <v>50.569000000000003</v>
      </c>
      <c r="AE32" s="38">
        <f t="shared" si="0"/>
        <v>22826404</v>
      </c>
    </row>
    <row r="33" spans="2:31" x14ac:dyDescent="0.25">
      <c r="B33" s="92">
        <v>22</v>
      </c>
      <c r="C33" s="91" t="s">
        <v>38</v>
      </c>
      <c r="D33" s="33">
        <v>2212</v>
      </c>
      <c r="E33" s="57">
        <v>1182</v>
      </c>
      <c r="F33" s="56">
        <f>'[4]Interim Data-Current Month'!F28</f>
        <v>22583</v>
      </c>
      <c r="G33" s="56">
        <f>'[4]Interim Data-Current Month'!G28</f>
        <v>213</v>
      </c>
      <c r="H33" s="56">
        <f>'[4]Interim Data-Current Month'!H28</f>
        <v>6598</v>
      </c>
      <c r="I33" s="56">
        <f>'[4]Interim Data-Current Month'!I28</f>
        <v>188310</v>
      </c>
      <c r="J33" s="56">
        <f>'[4]Interim Data-Current Month'!C28</f>
        <v>42743</v>
      </c>
      <c r="K33" s="56">
        <f>'[4]Interim Data-Current Month'!D28</f>
        <v>12725526</v>
      </c>
      <c r="L33" s="56">
        <f>'[4]Interim Data-Current Month'!J28</f>
        <v>77889</v>
      </c>
      <c r="M33" s="56">
        <f>'[4]Interim Data-Current Month'!K28/1000</f>
        <v>234485.51690000002</v>
      </c>
      <c r="N33" s="56">
        <f>'[4]Interim Data-Current Month'!L28</f>
        <v>49836</v>
      </c>
      <c r="O33" s="56">
        <f>'[4]Interim Data-Current Month'!M28/1000</f>
        <v>173280.02930000002</v>
      </c>
      <c r="P33" s="56">
        <f>'[4]Interim Data-Current Month'!N28+'[4]Interim Data-Current Month'!P28</f>
        <v>0</v>
      </c>
      <c r="Q33" s="56">
        <f>'[4]Interim Data-Current Month'!O28/1000+'[4]Interim Data-Current Month'!Q28/1000</f>
        <v>0</v>
      </c>
      <c r="R33" s="56">
        <f>'[4]Interim Data-Current Month'!R28</f>
        <v>418</v>
      </c>
      <c r="S33" s="56">
        <f>'[4]Interim Data-Current Month'!S28/1000</f>
        <v>2245.4956499999998</v>
      </c>
      <c r="T33" s="56">
        <f>'[4]Interim Data-Current Month'!T28</f>
        <v>2605827</v>
      </c>
      <c r="U33" s="56">
        <f>'[4]Interim Data-Current Month'!U28/1000</f>
        <v>4937158.0711300047</v>
      </c>
      <c r="V33" s="56">
        <f>'[4]Interim Data-Current Month'!V28</f>
        <v>745658</v>
      </c>
      <c r="W33" s="56">
        <f>'[4]Interim Data-Current Month'!W28/1000</f>
        <v>1470743.5634199951</v>
      </c>
      <c r="X33" s="56">
        <f>'[4]Interim Data-Current Month'!X28+'[4]Interim Data-Current Month'!Z28</f>
        <v>0</v>
      </c>
      <c r="Y33" s="56">
        <f>'[4]Interim Data-Current Month'!Y28/1000+'[4]Interim Data-Current Month'!AA28/1000</f>
        <v>0</v>
      </c>
      <c r="Z33" s="56">
        <f>'[4]Interim Data-Current Month'!AB28</f>
        <v>6759889</v>
      </c>
      <c r="AA33" s="56">
        <f>'[4]Interim Data-Current Month'!AC28/1000</f>
        <v>32175714.889480002</v>
      </c>
      <c r="AB33" s="56">
        <f>'[4]Interim Data-Current Month'!AD28</f>
        <v>462</v>
      </c>
      <c r="AC33" s="56">
        <f>'[4]Interim Data-Current Month'!AE28/1000</f>
        <v>448.72283000000004</v>
      </c>
      <c r="AE33" s="38">
        <f t="shared" si="0"/>
        <v>6760351</v>
      </c>
    </row>
    <row r="34" spans="2:31" x14ac:dyDescent="0.25">
      <c r="B34" s="92">
        <v>23</v>
      </c>
      <c r="C34" s="91" t="s">
        <v>14</v>
      </c>
      <c r="D34" s="33">
        <v>586</v>
      </c>
      <c r="E34" s="57">
        <v>208</v>
      </c>
      <c r="F34" s="56">
        <f>'[4]Interim Data-Current Month'!F29</f>
        <v>33260</v>
      </c>
      <c r="G34" s="56">
        <f>'[4]Interim Data-Current Month'!G29</f>
        <v>11637</v>
      </c>
      <c r="H34" s="56">
        <f>'[4]Interim Data-Current Month'!H29</f>
        <v>0</v>
      </c>
      <c r="I34" s="56">
        <f>'[4]Interim Data-Current Month'!I29</f>
        <v>38079</v>
      </c>
      <c r="J34" s="56">
        <f>'[4]Interim Data-Current Month'!C29</f>
        <v>1113545</v>
      </c>
      <c r="K34" s="56">
        <f>'[4]Interim Data-Current Month'!D29</f>
        <v>4785111</v>
      </c>
      <c r="L34" s="56">
        <f>'[4]Interim Data-Current Month'!J29</f>
        <v>1677973</v>
      </c>
      <c r="M34" s="56">
        <f>'[4]Interim Data-Current Month'!K29/1000</f>
        <v>5545746.6634799996</v>
      </c>
      <c r="N34" s="56">
        <f>'[4]Interim Data-Current Month'!L29</f>
        <v>1348715</v>
      </c>
      <c r="O34" s="56">
        <f>'[4]Interim Data-Current Month'!M29/1000</f>
        <v>8608663.8571800012</v>
      </c>
      <c r="P34" s="56">
        <f>'[4]Interim Data-Current Month'!N29+'[4]Interim Data-Current Month'!P29</f>
        <v>0</v>
      </c>
      <c r="Q34" s="56">
        <f>'[4]Interim Data-Current Month'!O29/1000+'[4]Interim Data-Current Month'!Q29/1000</f>
        <v>0</v>
      </c>
      <c r="R34" s="56">
        <f>'[4]Interim Data-Current Month'!R29</f>
        <v>15718</v>
      </c>
      <c r="S34" s="56">
        <f>'[4]Interim Data-Current Month'!S29/1000</f>
        <v>55677</v>
      </c>
      <c r="T34" s="56">
        <f>'[4]Interim Data-Current Month'!T29</f>
        <v>1423273</v>
      </c>
      <c r="U34" s="56">
        <f>'[4]Interim Data-Current Month'!U29/1000</f>
        <v>2181623.0329999998</v>
      </c>
      <c r="V34" s="56">
        <f>'[4]Interim Data-Current Month'!V29</f>
        <v>435684</v>
      </c>
      <c r="W34" s="56">
        <f>'[4]Interim Data-Current Month'!W29/1000</f>
        <v>1458685.6710000001</v>
      </c>
      <c r="X34" s="56">
        <f>'[4]Interim Data-Current Month'!X29+'[4]Interim Data-Current Month'!Z29</f>
        <v>0</v>
      </c>
      <c r="Y34" s="56">
        <f>'[4]Interim Data-Current Month'!Y29/1000+'[4]Interim Data-Current Month'!AA29/1000</f>
        <v>0</v>
      </c>
      <c r="Z34" s="56">
        <f>'[4]Interim Data-Current Month'!AB29</f>
        <v>3188443</v>
      </c>
      <c r="AA34" s="56">
        <f>'[4]Interim Data-Current Month'!AC29/1000</f>
        <v>12451991.75</v>
      </c>
      <c r="AB34" s="56">
        <f>'[4]Interim Data-Current Month'!AD29</f>
        <v>0</v>
      </c>
      <c r="AC34" s="56">
        <f>'[4]Interim Data-Current Month'!AE29/1000</f>
        <v>0</v>
      </c>
      <c r="AE34" s="38">
        <f t="shared" si="0"/>
        <v>3188443</v>
      </c>
    </row>
    <row r="35" spans="2:31" x14ac:dyDescent="0.25">
      <c r="B35" s="92">
        <v>24</v>
      </c>
      <c r="C35" s="91" t="s">
        <v>15</v>
      </c>
      <c r="D35" s="33">
        <v>1555</v>
      </c>
      <c r="E35" s="57">
        <v>1252</v>
      </c>
      <c r="F35" s="56">
        <f>'[4]Interim Data-Current Month'!F30</f>
        <v>240416</v>
      </c>
      <c r="G35" s="56">
        <f>'[4]Interim Data-Current Month'!G30</f>
        <v>164</v>
      </c>
      <c r="H35" s="56">
        <f>'[4]Interim Data-Current Month'!H30</f>
        <v>35496</v>
      </c>
      <c r="I35" s="56">
        <f>'[4]Interim Data-Current Month'!I30</f>
        <v>70346</v>
      </c>
      <c r="J35" s="56">
        <f>'[4]Interim Data-Current Month'!C30</f>
        <v>1869104</v>
      </c>
      <c r="K35" s="56">
        <f>'[4]Interim Data-Current Month'!D30</f>
        <v>7543316</v>
      </c>
      <c r="L35" s="56">
        <f>'[4]Interim Data-Current Month'!J30</f>
        <v>2578264</v>
      </c>
      <c r="M35" s="56">
        <f>'[4]Interim Data-Current Month'!K30/1000</f>
        <v>10898945.257999999</v>
      </c>
      <c r="N35" s="56">
        <f>'[4]Interim Data-Current Month'!L30</f>
        <v>2671862</v>
      </c>
      <c r="O35" s="56">
        <f>'[4]Interim Data-Current Month'!M30/1000</f>
        <v>36800265.976999998</v>
      </c>
      <c r="P35" s="56">
        <f>'[4]Interim Data-Current Month'!N30+'[4]Interim Data-Current Month'!P30</f>
        <v>0</v>
      </c>
      <c r="Q35" s="56">
        <f>'[4]Interim Data-Current Month'!O30/1000+'[4]Interim Data-Current Month'!Q30/1000</f>
        <v>0</v>
      </c>
      <c r="R35" s="56">
        <f>'[4]Interim Data-Current Month'!R30</f>
        <v>22860</v>
      </c>
      <c r="S35" s="56">
        <f>'[4]Interim Data-Current Month'!S30/1000</f>
        <v>112873.731</v>
      </c>
      <c r="T35" s="56">
        <f>'[4]Interim Data-Current Month'!T30</f>
        <v>1639256</v>
      </c>
      <c r="U35" s="56">
        <f>'[4]Interim Data-Current Month'!U30/1000</f>
        <v>3396672.673</v>
      </c>
      <c r="V35" s="56">
        <f>'[4]Interim Data-Current Month'!V30</f>
        <v>982947</v>
      </c>
      <c r="W35" s="56">
        <f>'[4]Interim Data-Current Month'!W30/1000</f>
        <v>3029094.429</v>
      </c>
      <c r="X35" s="56">
        <f>'[4]Interim Data-Current Month'!X30+'[4]Interim Data-Current Month'!Z30</f>
        <v>962</v>
      </c>
      <c r="Y35" s="56">
        <f>'[4]Interim Data-Current Month'!Y30/1000+'[4]Interim Data-Current Month'!AA30/1000</f>
        <v>55860.756299999994</v>
      </c>
      <c r="Z35" s="56">
        <f>'[4]Interim Data-Current Month'!AB30</f>
        <v>4986773</v>
      </c>
      <c r="AA35" s="56">
        <f>'[4]Interim Data-Current Month'!AC30/1000</f>
        <v>24759566.136999998</v>
      </c>
      <c r="AB35" s="56">
        <f>'[4]Interim Data-Current Month'!AD30</f>
        <v>0</v>
      </c>
      <c r="AC35" s="56">
        <f>'[4]Interim Data-Current Month'!AE30/1000</f>
        <v>0</v>
      </c>
      <c r="AE35" s="38">
        <f t="shared" si="0"/>
        <v>4986773</v>
      </c>
    </row>
    <row r="36" spans="2:31" x14ac:dyDescent="0.25">
      <c r="B36" s="92">
        <v>25</v>
      </c>
      <c r="C36" s="91" t="s">
        <v>34</v>
      </c>
      <c r="D36" s="33">
        <v>848</v>
      </c>
      <c r="E36" s="57">
        <v>619</v>
      </c>
      <c r="F36" s="56">
        <f>'[4]Interim Data-Current Month'!F31</f>
        <v>11580</v>
      </c>
      <c r="G36" s="56">
        <f>'[4]Interim Data-Current Month'!G31</f>
        <v>945</v>
      </c>
      <c r="H36" s="56">
        <f>'[4]Interim Data-Current Month'!H31</f>
        <v>0</v>
      </c>
      <c r="I36" s="56">
        <f>'[4]Interim Data-Current Month'!I31</f>
        <v>44042</v>
      </c>
      <c r="J36" s="56">
        <f>'[4]Interim Data-Current Month'!C31</f>
        <v>81315</v>
      </c>
      <c r="K36" s="56">
        <f>'[4]Interim Data-Current Month'!D31</f>
        <v>3623676</v>
      </c>
      <c r="L36" s="56">
        <f>'[4]Interim Data-Current Month'!J31</f>
        <v>128776</v>
      </c>
      <c r="M36" s="56">
        <f>'[4]Interim Data-Current Month'!K31/1000</f>
        <v>811890.62714</v>
      </c>
      <c r="N36" s="56">
        <f>'[4]Interim Data-Current Month'!L31</f>
        <v>113216</v>
      </c>
      <c r="O36" s="56">
        <f>'[4]Interim Data-Current Month'!M31/1000</f>
        <v>287369.95624999999</v>
      </c>
      <c r="P36" s="56">
        <f>'[4]Interim Data-Current Month'!N31+'[4]Interim Data-Current Month'!P31</f>
        <v>0</v>
      </c>
      <c r="Q36" s="56">
        <f>'[4]Interim Data-Current Month'!O31/1000+'[4]Interim Data-Current Month'!Q31/1000</f>
        <v>0</v>
      </c>
      <c r="R36" s="56">
        <f>'[4]Interim Data-Current Month'!R31</f>
        <v>6229</v>
      </c>
      <c r="S36" s="56">
        <f>'[4]Interim Data-Current Month'!S31/1000</f>
        <v>24531.200000000001</v>
      </c>
      <c r="T36" s="56">
        <f>'[4]Interim Data-Current Month'!T31</f>
        <v>1136913</v>
      </c>
      <c r="U36" s="56">
        <f>'[4]Interim Data-Current Month'!U31/1000</f>
        <v>2573089.15533</v>
      </c>
      <c r="V36" s="56">
        <f>'[4]Interim Data-Current Month'!V31</f>
        <v>3390549</v>
      </c>
      <c r="W36" s="56">
        <f>'[4]Interim Data-Current Month'!W31/1000</f>
        <v>1477630.8802400001</v>
      </c>
      <c r="X36" s="56">
        <f>'[4]Interim Data-Current Month'!X31+'[4]Interim Data-Current Month'!Z31</f>
        <v>0</v>
      </c>
      <c r="Y36" s="56">
        <f>'[4]Interim Data-Current Month'!Y31/1000+'[4]Interim Data-Current Month'!AA31/1000</f>
        <v>0</v>
      </c>
      <c r="Z36" s="56">
        <f>'[4]Interim Data-Current Month'!AB31</f>
        <v>5921624</v>
      </c>
      <c r="AA36" s="56">
        <f>'[4]Interim Data-Current Month'!AC31/1000</f>
        <v>30019493.443999998</v>
      </c>
      <c r="AB36" s="56">
        <f>'[4]Interim Data-Current Month'!AD31</f>
        <v>2</v>
      </c>
      <c r="AC36" s="56">
        <f>'[4]Interim Data-Current Month'!AE31/1000</f>
        <v>2.2000000000000002</v>
      </c>
      <c r="AE36" s="38">
        <f t="shared" si="0"/>
        <v>5921626</v>
      </c>
    </row>
    <row r="37" spans="2:31" x14ac:dyDescent="0.25">
      <c r="B37" s="92">
        <v>26</v>
      </c>
      <c r="C37" s="91" t="s">
        <v>53</v>
      </c>
      <c r="D37" s="33">
        <v>839</v>
      </c>
      <c r="E37" s="57">
        <v>615</v>
      </c>
      <c r="F37" s="56">
        <f>'[4]Interim Data-Current Month'!F32</f>
        <v>9228</v>
      </c>
      <c r="G37" s="56">
        <f>'[4]Interim Data-Current Month'!G32</f>
        <v>0</v>
      </c>
      <c r="H37" s="56">
        <f>'[4]Interim Data-Current Month'!H32</f>
        <v>0</v>
      </c>
      <c r="I37" s="56">
        <f>'[4]Interim Data-Current Month'!I32</f>
        <v>37551</v>
      </c>
      <c r="J37" s="56">
        <f>'[4]Interim Data-Current Month'!C32</f>
        <v>0</v>
      </c>
      <c r="K37" s="56">
        <f>'[4]Interim Data-Current Month'!D32</f>
        <v>5196347</v>
      </c>
      <c r="L37" s="56">
        <f>'[4]Interim Data-Current Month'!J32</f>
        <v>0</v>
      </c>
      <c r="M37" s="56">
        <f>'[4]Interim Data-Current Month'!K32/1000</f>
        <v>0</v>
      </c>
      <c r="N37" s="56">
        <f>'[4]Interim Data-Current Month'!L32</f>
        <v>0</v>
      </c>
      <c r="O37" s="56">
        <f>'[4]Interim Data-Current Month'!M32/1000</f>
        <v>0</v>
      </c>
      <c r="P37" s="56">
        <f>'[4]Interim Data-Current Month'!N32+'[4]Interim Data-Current Month'!P32</f>
        <v>0</v>
      </c>
      <c r="Q37" s="56">
        <f>'[4]Interim Data-Current Month'!O32/1000+'[4]Interim Data-Current Month'!Q32/1000</f>
        <v>0</v>
      </c>
      <c r="R37" s="56">
        <f>'[4]Interim Data-Current Month'!R32</f>
        <v>0</v>
      </c>
      <c r="S37" s="56">
        <f>'[4]Interim Data-Current Month'!S32/1000</f>
        <v>0</v>
      </c>
      <c r="T37" s="56">
        <f>'[4]Interim Data-Current Month'!T32</f>
        <v>1864590</v>
      </c>
      <c r="U37" s="56">
        <f>'[4]Interim Data-Current Month'!U32/1000</f>
        <v>2666638.0622399999</v>
      </c>
      <c r="V37" s="56">
        <f>'[4]Interim Data-Current Month'!V32</f>
        <v>336545</v>
      </c>
      <c r="W37" s="56">
        <f>'[4]Interim Data-Current Month'!W32/1000</f>
        <v>562606.37682</v>
      </c>
      <c r="X37" s="56">
        <f>'[4]Interim Data-Current Month'!X32+'[4]Interim Data-Current Month'!Z32</f>
        <v>0</v>
      </c>
      <c r="Y37" s="56">
        <f>'[4]Interim Data-Current Month'!Y32/1000+'[4]Interim Data-Current Month'!AA32/1000</f>
        <v>0</v>
      </c>
      <c r="Z37" s="56">
        <f>'[4]Interim Data-Current Month'!AB32</f>
        <v>4434039</v>
      </c>
      <c r="AA37" s="56">
        <f>'[4]Interim Data-Current Month'!AC32/1000</f>
        <v>18790778.151999999</v>
      </c>
      <c r="AB37" s="56">
        <f>'[4]Interim Data-Current Month'!AD32</f>
        <v>0</v>
      </c>
      <c r="AC37" s="56">
        <f>'[4]Interim Data-Current Month'!AE32/1000</f>
        <v>0</v>
      </c>
      <c r="AE37" s="38">
        <f t="shared" si="0"/>
        <v>4434039</v>
      </c>
    </row>
    <row r="38" spans="2:31" x14ac:dyDescent="0.25">
      <c r="B38" s="92">
        <v>27</v>
      </c>
      <c r="C38" s="91" t="s">
        <v>43</v>
      </c>
      <c r="D38" s="33">
        <v>1377</v>
      </c>
      <c r="E38" s="57">
        <v>861</v>
      </c>
      <c r="F38" s="56">
        <f>'[4]Interim Data-Current Month'!F33</f>
        <v>12265</v>
      </c>
      <c r="G38" s="56">
        <f>'[4]Interim Data-Current Month'!G33</f>
        <v>0</v>
      </c>
      <c r="H38" s="56">
        <f>'[4]Interim Data-Current Month'!H33</f>
        <v>0</v>
      </c>
      <c r="I38" s="56">
        <f>'[4]Interim Data-Current Month'!I33</f>
        <v>19316</v>
      </c>
      <c r="J38" s="56">
        <f>'[4]Interim Data-Current Month'!C33</f>
        <v>9934</v>
      </c>
      <c r="K38" s="56">
        <f>'[4]Interim Data-Current Month'!D33</f>
        <v>3957336</v>
      </c>
      <c r="L38" s="56">
        <f>'[4]Interim Data-Current Month'!J33</f>
        <v>20274</v>
      </c>
      <c r="M38" s="56">
        <f>'[4]Interim Data-Current Month'!K33/1000</f>
        <v>117029.2595</v>
      </c>
      <c r="N38" s="56">
        <f>'[4]Interim Data-Current Month'!L33</f>
        <v>5984</v>
      </c>
      <c r="O38" s="56">
        <f>'[4]Interim Data-Current Month'!M33/1000</f>
        <v>65753.84332</v>
      </c>
      <c r="P38" s="56">
        <f>'[4]Interim Data-Current Month'!N33+'[4]Interim Data-Current Month'!P33</f>
        <v>0</v>
      </c>
      <c r="Q38" s="56">
        <f>'[4]Interim Data-Current Month'!O33/1000+'[4]Interim Data-Current Month'!Q33/1000</f>
        <v>0</v>
      </c>
      <c r="R38" s="56">
        <f>'[4]Interim Data-Current Month'!R33</f>
        <v>485</v>
      </c>
      <c r="S38" s="56">
        <f>'[4]Interim Data-Current Month'!S33/1000</f>
        <v>3787.8542699999998</v>
      </c>
      <c r="T38" s="56">
        <f>'[4]Interim Data-Current Month'!T33</f>
        <v>1986944</v>
      </c>
      <c r="U38" s="56">
        <f>'[4]Interim Data-Current Month'!U33/1000</f>
        <v>4098996.86</v>
      </c>
      <c r="V38" s="56">
        <f>'[4]Interim Data-Current Month'!V33</f>
        <v>397820</v>
      </c>
      <c r="W38" s="56">
        <f>'[4]Interim Data-Current Month'!W33/1000</f>
        <v>1088506.442</v>
      </c>
      <c r="X38" s="56">
        <f>'[4]Interim Data-Current Month'!X33+'[4]Interim Data-Current Month'!Z33</f>
        <v>10171</v>
      </c>
      <c r="Y38" s="56">
        <f>'[4]Interim Data-Current Month'!Y33/1000+'[4]Interim Data-Current Month'!AA33/1000</f>
        <v>218365.85500000001</v>
      </c>
      <c r="Z38" s="56">
        <f>'[4]Interim Data-Current Month'!AB33</f>
        <v>5081709</v>
      </c>
      <c r="AA38" s="56">
        <f>'[4]Interim Data-Current Month'!AC33/1000</f>
        <v>23951410.285999998</v>
      </c>
      <c r="AB38" s="56">
        <f>'[4]Interim Data-Current Month'!AD33</f>
        <v>0</v>
      </c>
      <c r="AC38" s="56">
        <f>'[4]Interim Data-Current Month'!AE33/1000</f>
        <v>0</v>
      </c>
      <c r="AE38" s="38">
        <f t="shared" si="0"/>
        <v>5081709</v>
      </c>
    </row>
    <row r="39" spans="2:31" x14ac:dyDescent="0.25">
      <c r="B39" s="92">
        <v>28</v>
      </c>
      <c r="C39" s="91" t="s">
        <v>13</v>
      </c>
      <c r="D39" s="33">
        <v>1447</v>
      </c>
      <c r="E39" s="57">
        <v>1353</v>
      </c>
      <c r="F39" s="56">
        <f>'[4]Interim Data-Current Month'!F34</f>
        <v>62724</v>
      </c>
      <c r="G39" s="56">
        <f>'[4]Interim Data-Current Month'!G34</f>
        <v>6866</v>
      </c>
      <c r="H39" s="56">
        <f>'[4]Interim Data-Current Month'!H34</f>
        <v>30944</v>
      </c>
      <c r="I39" s="56">
        <f>'[4]Interim Data-Current Month'!I34</f>
        <v>303792</v>
      </c>
      <c r="J39" s="56">
        <f>'[4]Interim Data-Current Month'!C34</f>
        <v>4107595</v>
      </c>
      <c r="K39" s="56">
        <f>'[4]Interim Data-Current Month'!D34</f>
        <v>25526683</v>
      </c>
      <c r="L39" s="56">
        <f>'[4]Interim Data-Current Month'!J34</f>
        <v>4737029</v>
      </c>
      <c r="M39" s="56">
        <f>'[4]Interim Data-Current Month'!K34/1000</f>
        <v>15075331.342</v>
      </c>
      <c r="N39" s="56">
        <f>'[4]Interim Data-Current Month'!L34</f>
        <v>3832617</v>
      </c>
      <c r="O39" s="56">
        <f>'[4]Interim Data-Current Month'!M34/1000</f>
        <v>23021366.899999999</v>
      </c>
      <c r="P39" s="56">
        <f>'[4]Interim Data-Current Month'!N34+'[4]Interim Data-Current Month'!P34</f>
        <v>0</v>
      </c>
      <c r="Q39" s="56">
        <f>'[4]Interim Data-Current Month'!O34/1000+'[4]Interim Data-Current Month'!Q34/1000</f>
        <v>0</v>
      </c>
      <c r="R39" s="56">
        <f>'[4]Interim Data-Current Month'!R34</f>
        <v>42379</v>
      </c>
      <c r="S39" s="56">
        <f>'[4]Interim Data-Current Month'!S34/1000</f>
        <v>165863.2457</v>
      </c>
      <c r="T39" s="56">
        <f>'[4]Interim Data-Current Month'!T34</f>
        <v>5034956</v>
      </c>
      <c r="U39" s="56">
        <f>'[4]Interim Data-Current Month'!U34/1000</f>
        <v>9144963.2630000003</v>
      </c>
      <c r="V39" s="56">
        <f>'[4]Interim Data-Current Month'!V34</f>
        <v>3802259</v>
      </c>
      <c r="W39" s="56">
        <f>'[4]Interim Data-Current Month'!W34/1000</f>
        <v>8643113.9890000001</v>
      </c>
      <c r="X39" s="56">
        <f>'[4]Interim Data-Current Month'!X34+'[4]Interim Data-Current Month'!Z34</f>
        <v>0</v>
      </c>
      <c r="Y39" s="56">
        <f>'[4]Interim Data-Current Month'!Y34/1000+'[4]Interim Data-Current Month'!AA34/1000</f>
        <v>0</v>
      </c>
      <c r="Z39" s="56">
        <f>'[4]Interim Data-Current Month'!AB34</f>
        <v>10790487</v>
      </c>
      <c r="AA39" s="56">
        <f>'[4]Interim Data-Current Month'!AC34/1000</f>
        <v>47706419.93</v>
      </c>
      <c r="AB39" s="56">
        <f>'[4]Interim Data-Current Month'!AD34</f>
        <v>0</v>
      </c>
      <c r="AC39" s="56">
        <f>'[4]Interim Data-Current Month'!AE34/1000</f>
        <v>0</v>
      </c>
      <c r="AE39" s="38">
        <f t="shared" si="0"/>
        <v>10790487</v>
      </c>
    </row>
    <row r="40" spans="2:31" x14ac:dyDescent="0.25">
      <c r="B40" s="92">
        <v>29</v>
      </c>
      <c r="C40" s="91" t="s">
        <v>12</v>
      </c>
      <c r="D40" s="33">
        <v>373</v>
      </c>
      <c r="E40" s="57">
        <v>41</v>
      </c>
      <c r="F40" s="56">
        <f>'[4]Interim Data-Current Month'!F35</f>
        <v>1058325</v>
      </c>
      <c r="G40" s="56">
        <f>'[4]Interim Data-Current Month'!G35</f>
        <v>0</v>
      </c>
      <c r="H40" s="56">
        <f>'[4]Interim Data-Current Month'!H35</f>
        <v>47223</v>
      </c>
      <c r="I40" s="56">
        <f>'[4]Interim Data-Current Month'!I35</f>
        <v>65335</v>
      </c>
      <c r="J40" s="56">
        <f>'[4]Interim Data-Current Month'!C35</f>
        <v>4044789</v>
      </c>
      <c r="K40" s="56">
        <f>'[4]Interim Data-Current Month'!D35</f>
        <v>1432029</v>
      </c>
      <c r="L40" s="56">
        <f>'[4]Interim Data-Current Month'!J35</f>
        <v>6038326</v>
      </c>
      <c r="M40" s="56">
        <f>'[4]Interim Data-Current Month'!K35/1000</f>
        <v>21665725.497000001</v>
      </c>
      <c r="N40" s="56">
        <f>'[4]Interim Data-Current Month'!L35</f>
        <v>4076781</v>
      </c>
      <c r="O40" s="56">
        <f>'[4]Interim Data-Current Month'!M35/1000</f>
        <v>24870439.647999998</v>
      </c>
      <c r="P40" s="56">
        <f>'[4]Interim Data-Current Month'!N35+'[4]Interim Data-Current Month'!P35</f>
        <v>0</v>
      </c>
      <c r="Q40" s="56">
        <f>'[4]Interim Data-Current Month'!O35/1000+'[4]Interim Data-Current Month'!Q35/1000</f>
        <v>0</v>
      </c>
      <c r="R40" s="56">
        <f>'[4]Interim Data-Current Month'!R35</f>
        <v>40259</v>
      </c>
      <c r="S40" s="56">
        <f>'[4]Interim Data-Current Month'!S35/1000</f>
        <v>132904.2648</v>
      </c>
      <c r="T40" s="56">
        <f>'[4]Interim Data-Current Month'!T35</f>
        <v>312464</v>
      </c>
      <c r="U40" s="56">
        <f>'[4]Interim Data-Current Month'!U35/1000</f>
        <v>611480.58689999999</v>
      </c>
      <c r="V40" s="56">
        <f>'[4]Interim Data-Current Month'!V35</f>
        <v>143706</v>
      </c>
      <c r="W40" s="56">
        <f>'[4]Interim Data-Current Month'!W35/1000</f>
        <v>440062.07380000001</v>
      </c>
      <c r="X40" s="56">
        <f>'[4]Interim Data-Current Month'!X35+'[4]Interim Data-Current Month'!Z35</f>
        <v>128</v>
      </c>
      <c r="Y40" s="56">
        <f>'[4]Interim Data-Current Month'!Y35/1000+'[4]Interim Data-Current Month'!AA35/1000</f>
        <v>5777.0479699999996</v>
      </c>
      <c r="Z40" s="56">
        <f>'[4]Interim Data-Current Month'!AB35</f>
        <v>627505</v>
      </c>
      <c r="AA40" s="56">
        <f>'[4]Interim Data-Current Month'!AC35/1000</f>
        <v>3049655.3450000002</v>
      </c>
      <c r="AB40" s="56">
        <f>'[4]Interim Data-Current Month'!AD35</f>
        <v>0</v>
      </c>
      <c r="AC40" s="56">
        <f>'[4]Interim Data-Current Month'!AE35/1000</f>
        <v>0</v>
      </c>
      <c r="AE40" s="38">
        <f t="shared" si="0"/>
        <v>627505</v>
      </c>
    </row>
    <row r="41" spans="2:31" x14ac:dyDescent="0.25">
      <c r="B41" s="92">
        <v>30</v>
      </c>
      <c r="C41" s="91" t="s">
        <v>30</v>
      </c>
      <c r="D41" s="33">
        <v>856</v>
      </c>
      <c r="E41" s="57">
        <v>416</v>
      </c>
      <c r="F41" s="56">
        <f>'[4]Interim Data-Current Month'!F36</f>
        <v>12837</v>
      </c>
      <c r="G41" s="56">
        <f>'[4]Interim Data-Current Month'!G36</f>
        <v>0</v>
      </c>
      <c r="H41" s="56">
        <f>'[4]Interim Data-Current Month'!H36</f>
        <v>5111</v>
      </c>
      <c r="I41" s="56">
        <f>'[4]Interim Data-Current Month'!I36</f>
        <v>61526</v>
      </c>
      <c r="J41" s="56">
        <f>'[4]Interim Data-Current Month'!C36</f>
        <v>128960</v>
      </c>
      <c r="K41" s="56">
        <f>'[4]Interim Data-Current Month'!D36</f>
        <v>3646976</v>
      </c>
      <c r="L41" s="56">
        <f>'[4]Interim Data-Current Month'!J36</f>
        <v>350957</v>
      </c>
      <c r="M41" s="56">
        <f>'[4]Interim Data-Current Month'!K36/1000</f>
        <v>1076770.0560000001</v>
      </c>
      <c r="N41" s="56">
        <f>'[4]Interim Data-Current Month'!L36</f>
        <v>319554</v>
      </c>
      <c r="O41" s="56">
        <f>'[4]Interim Data-Current Month'!M36/1000</f>
        <v>1816907.6240000001</v>
      </c>
      <c r="P41" s="56">
        <f>'[4]Interim Data-Current Month'!N36+'[4]Interim Data-Current Month'!P36</f>
        <v>0</v>
      </c>
      <c r="Q41" s="56">
        <f>'[4]Interim Data-Current Month'!O36/1000+'[4]Interim Data-Current Month'!Q36/1000</f>
        <v>0</v>
      </c>
      <c r="R41" s="56">
        <f>'[4]Interim Data-Current Month'!R36</f>
        <v>0</v>
      </c>
      <c r="S41" s="56">
        <f>'[4]Interim Data-Current Month'!S36/1000</f>
        <v>0</v>
      </c>
      <c r="T41" s="56">
        <f>'[4]Interim Data-Current Month'!T36</f>
        <v>1979183</v>
      </c>
      <c r="U41" s="56">
        <f>'[4]Interim Data-Current Month'!U36/1000</f>
        <v>3708492.6329999999</v>
      </c>
      <c r="V41" s="56">
        <f>'[4]Interim Data-Current Month'!V36</f>
        <v>405185</v>
      </c>
      <c r="W41" s="56">
        <f>'[4]Interim Data-Current Month'!W36/1000</f>
        <v>1010768.205</v>
      </c>
      <c r="X41" s="56">
        <f>'[4]Interim Data-Current Month'!X36+'[4]Interim Data-Current Month'!Z36</f>
        <v>0</v>
      </c>
      <c r="Y41" s="56">
        <f>'[4]Interim Data-Current Month'!Y36/1000+'[4]Interim Data-Current Month'!AA36/1000</f>
        <v>0</v>
      </c>
      <c r="Z41" s="56">
        <f>'[4]Interim Data-Current Month'!AB36</f>
        <v>3208268</v>
      </c>
      <c r="AA41" s="56">
        <f>'[4]Interim Data-Current Month'!AC36/1000</f>
        <v>14419486.982000001</v>
      </c>
      <c r="AB41" s="56">
        <f>'[4]Interim Data-Current Month'!AD36</f>
        <v>0</v>
      </c>
      <c r="AC41" s="56">
        <f>'[4]Interim Data-Current Month'!AE36/1000</f>
        <v>0</v>
      </c>
      <c r="AE41" s="38">
        <f t="shared" si="0"/>
        <v>3208268</v>
      </c>
    </row>
    <row r="42" spans="2:31" x14ac:dyDescent="0.25">
      <c r="B42" s="92">
        <v>31</v>
      </c>
      <c r="C42" s="91" t="s">
        <v>39</v>
      </c>
      <c r="D42" s="33">
        <v>477</v>
      </c>
      <c r="E42" s="57">
        <v>670</v>
      </c>
      <c r="F42" s="56">
        <f>'[4]Interim Data-Current Month'!F37</f>
        <v>4607</v>
      </c>
      <c r="G42" s="56">
        <f>'[4]Interim Data-Current Month'!G37</f>
        <v>0</v>
      </c>
      <c r="H42" s="56">
        <f>'[4]Interim Data-Current Month'!H37</f>
        <v>0</v>
      </c>
      <c r="I42" s="56">
        <f>'[4]Interim Data-Current Month'!I37</f>
        <v>0</v>
      </c>
      <c r="J42" s="56">
        <f>'[4]Interim Data-Current Month'!C37</f>
        <v>40979</v>
      </c>
      <c r="K42" s="56">
        <f>'[4]Interim Data-Current Month'!D37</f>
        <v>2105582</v>
      </c>
      <c r="L42" s="56">
        <f>'[4]Interim Data-Current Month'!J37</f>
        <v>50184</v>
      </c>
      <c r="M42" s="56">
        <f>'[4]Interim Data-Current Month'!K37/1000</f>
        <v>212433.28700000001</v>
      </c>
      <c r="N42" s="56">
        <f>'[4]Interim Data-Current Month'!L37</f>
        <v>21084</v>
      </c>
      <c r="O42" s="56">
        <f>'[4]Interim Data-Current Month'!M37/1000</f>
        <v>106147.304</v>
      </c>
      <c r="P42" s="56">
        <f>'[4]Interim Data-Current Month'!N37+'[4]Interim Data-Current Month'!P37</f>
        <v>0</v>
      </c>
      <c r="Q42" s="56">
        <f>'[4]Interim Data-Current Month'!O37/1000+'[4]Interim Data-Current Month'!Q37/1000</f>
        <v>0</v>
      </c>
      <c r="R42" s="56">
        <f>'[4]Interim Data-Current Month'!R37</f>
        <v>2258</v>
      </c>
      <c r="S42" s="56">
        <f>'[4]Interim Data-Current Month'!S37/1000</f>
        <v>8608</v>
      </c>
      <c r="T42" s="56">
        <f>'[4]Interim Data-Current Month'!T37</f>
        <v>497077</v>
      </c>
      <c r="U42" s="56">
        <f>'[4]Interim Data-Current Month'!U37/1000</f>
        <v>1088680.45621</v>
      </c>
      <c r="V42" s="56">
        <f>'[4]Interim Data-Current Month'!V37</f>
        <v>134404</v>
      </c>
      <c r="W42" s="56">
        <f>'[4]Interim Data-Current Month'!W37/1000</f>
        <v>225927.86925999998</v>
      </c>
      <c r="X42" s="56">
        <f>'[4]Interim Data-Current Month'!X37+'[4]Interim Data-Current Month'!Z37</f>
        <v>125</v>
      </c>
      <c r="Y42" s="56">
        <f>'[4]Interim Data-Current Month'!Y37/1000+'[4]Interim Data-Current Month'!AA37/1000</f>
        <v>356.43700000000001</v>
      </c>
      <c r="Z42" s="56">
        <f>'[4]Interim Data-Current Month'!AB37</f>
        <v>5257855</v>
      </c>
      <c r="AA42" s="56">
        <f>'[4]Interim Data-Current Month'!AC37/1000</f>
        <v>21693087.100000001</v>
      </c>
      <c r="AB42" s="56">
        <f>'[4]Interim Data-Current Month'!AD37</f>
        <v>0</v>
      </c>
      <c r="AC42" s="56">
        <f>'[4]Interim Data-Current Month'!AE37/1000</f>
        <v>0</v>
      </c>
      <c r="AE42" s="38">
        <f t="shared" si="0"/>
        <v>5257855</v>
      </c>
    </row>
    <row r="43" spans="2:31" x14ac:dyDescent="0.25">
      <c r="B43" s="92">
        <v>32</v>
      </c>
      <c r="C43" s="91" t="s">
        <v>17</v>
      </c>
      <c r="D43" s="33">
        <v>1067</v>
      </c>
      <c r="E43" s="57">
        <v>189</v>
      </c>
      <c r="F43" s="56">
        <f>'[4]Interim Data-Current Month'!F38</f>
        <v>58617</v>
      </c>
      <c r="G43" s="56">
        <f>'[4]Interim Data-Current Month'!G38</f>
        <v>84421</v>
      </c>
      <c r="H43" s="56">
        <f>'[4]Interim Data-Current Month'!H38</f>
        <v>311655</v>
      </c>
      <c r="I43" s="56">
        <f>'[4]Interim Data-Current Month'!I38</f>
        <v>120760703</v>
      </c>
      <c r="J43" s="56">
        <f>'[4]Interim Data-Current Month'!C38</f>
        <v>1246243</v>
      </c>
      <c r="K43" s="56">
        <f>'[4]Interim Data-Current Month'!D38</f>
        <v>4046276</v>
      </c>
      <c r="L43" s="56">
        <f>'[4]Interim Data-Current Month'!J38</f>
        <v>1758113</v>
      </c>
      <c r="M43" s="56">
        <f>'[4]Interim Data-Current Month'!K38/1000</f>
        <v>5155611.8566000005</v>
      </c>
      <c r="N43" s="56">
        <f>'[4]Interim Data-Current Month'!L38</f>
        <v>1074701</v>
      </c>
      <c r="O43" s="56">
        <f>'[4]Interim Data-Current Month'!M38/1000</f>
        <v>6975967.9429399995</v>
      </c>
      <c r="P43" s="56">
        <f>'[4]Interim Data-Current Month'!N38+'[4]Interim Data-Current Month'!P38</f>
        <v>0</v>
      </c>
      <c r="Q43" s="56">
        <f>'[4]Interim Data-Current Month'!O38/1000+'[4]Interim Data-Current Month'!Q38/1000</f>
        <v>0</v>
      </c>
      <c r="R43" s="56">
        <f>'[4]Interim Data-Current Month'!R38</f>
        <v>18930</v>
      </c>
      <c r="S43" s="56">
        <f>'[4]Interim Data-Current Month'!S38/1000</f>
        <v>79894.600000000006</v>
      </c>
      <c r="T43" s="56">
        <f>'[4]Interim Data-Current Month'!T38</f>
        <v>1286833</v>
      </c>
      <c r="U43" s="56">
        <f>'[4]Interim Data-Current Month'!U38/1000</f>
        <v>2454511.8759699999</v>
      </c>
      <c r="V43" s="56">
        <f>'[4]Interim Data-Current Month'!V38</f>
        <v>670589</v>
      </c>
      <c r="W43" s="56">
        <f>'[4]Interim Data-Current Month'!W38/1000</f>
        <v>1584327.5107400001</v>
      </c>
      <c r="X43" s="56">
        <f>'[4]Interim Data-Current Month'!X38+'[4]Interim Data-Current Month'!Z38</f>
        <v>53</v>
      </c>
      <c r="Y43" s="56">
        <f>'[4]Interim Data-Current Month'!Y38/1000+'[4]Interim Data-Current Month'!AA38/1000</f>
        <v>837.38099999999997</v>
      </c>
      <c r="Z43" s="56">
        <f>'[4]Interim Data-Current Month'!AB38</f>
        <v>2698231</v>
      </c>
      <c r="AA43" s="56">
        <f>'[4]Interim Data-Current Month'!AC38/1000</f>
        <v>12492821.148</v>
      </c>
      <c r="AB43" s="56">
        <f>'[4]Interim Data-Current Month'!AD38</f>
        <v>1184</v>
      </c>
      <c r="AC43" s="56">
        <f>'[4]Interim Data-Current Month'!AE38/1000</f>
        <v>1178.4000000000001</v>
      </c>
      <c r="AE43" s="38">
        <f t="shared" si="0"/>
        <v>2699415</v>
      </c>
    </row>
    <row r="44" spans="2:31" ht="13" x14ac:dyDescent="0.25">
      <c r="B44" s="111" t="s">
        <v>18</v>
      </c>
      <c r="C44" s="110"/>
      <c r="D44" s="58"/>
      <c r="E44" s="58"/>
      <c r="F44" s="53"/>
      <c r="G44" s="53"/>
      <c r="H44" s="53"/>
      <c r="I44" s="53"/>
      <c r="J44" s="53"/>
      <c r="K44" s="53"/>
      <c r="L44" s="53"/>
      <c r="M44" s="56"/>
      <c r="N44" s="53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38">
        <f t="shared" si="0"/>
        <v>0</v>
      </c>
    </row>
    <row r="45" spans="2:31" x14ac:dyDescent="0.25">
      <c r="B45" s="92">
        <v>33</v>
      </c>
      <c r="C45" s="91" t="s">
        <v>19</v>
      </c>
      <c r="D45" s="33">
        <v>0</v>
      </c>
      <c r="E45" s="33">
        <v>0</v>
      </c>
      <c r="F45" s="56">
        <f>'[4]Interim Data-Current Month'!F39</f>
        <v>48756</v>
      </c>
      <c r="G45" s="56">
        <f>'[4]Interim Data-Current Month'!G39</f>
        <v>0</v>
      </c>
      <c r="H45" s="56">
        <f>'[4]Interim Data-Current Month'!H39</f>
        <v>0</v>
      </c>
      <c r="I45" s="56">
        <f>'[4]Interim Data-Current Month'!I39</f>
        <v>0</v>
      </c>
      <c r="J45" s="56">
        <f>'[4]Interim Data-Current Month'!C39</f>
        <v>1353402</v>
      </c>
      <c r="K45" s="56">
        <f>'[4]Interim Data-Current Month'!D39</f>
        <v>0</v>
      </c>
      <c r="L45" s="56">
        <f>'[4]Interim Data-Current Month'!J39</f>
        <v>966362</v>
      </c>
      <c r="M45" s="56">
        <f>'[4]Interim Data-Current Month'!K39/1000</f>
        <v>7054444.9160000002</v>
      </c>
      <c r="N45" s="56">
        <f>'[4]Interim Data-Current Month'!L39</f>
        <v>3218916</v>
      </c>
      <c r="O45" s="56">
        <f>'[4]Interim Data-Current Month'!M39/1000</f>
        <v>23895948.094000001</v>
      </c>
      <c r="P45" s="56">
        <f>'[4]Interim Data-Current Month'!N39+'[4]Interim Data-Current Month'!P39</f>
        <v>0</v>
      </c>
      <c r="Q45" s="56">
        <f>'[4]Interim Data-Current Month'!O39/1000+'[4]Interim Data-Current Month'!Q39/1000</f>
        <v>0</v>
      </c>
      <c r="R45" s="56">
        <f>'[4]Interim Data-Current Month'!R39</f>
        <v>0</v>
      </c>
      <c r="S45" s="56">
        <f>'[4]Interim Data-Current Month'!S39/1000</f>
        <v>0</v>
      </c>
      <c r="T45" s="56">
        <f>'[4]Interim Data-Current Month'!T39</f>
        <v>0</v>
      </c>
      <c r="U45" s="56">
        <f>'[4]Interim Data-Current Month'!U39/1000</f>
        <v>0</v>
      </c>
      <c r="V45" s="56">
        <f>'[4]Interim Data-Current Month'!V39</f>
        <v>0</v>
      </c>
      <c r="W45" s="56">
        <f>'[4]Interim Data-Current Month'!W39/1000</f>
        <v>0</v>
      </c>
      <c r="X45" s="56">
        <f>'[4]Interim Data-Current Month'!X39+'[4]Interim Data-Current Month'!Z39</f>
        <v>0</v>
      </c>
      <c r="Y45" s="56">
        <f>'[4]Interim Data-Current Month'!Y39/1000+'[4]Interim Data-Current Month'!AA39/1000</f>
        <v>0</v>
      </c>
      <c r="Z45" s="56">
        <f>'[4]Interim Data-Current Month'!AB39</f>
        <v>0</v>
      </c>
      <c r="AA45" s="56">
        <f>'[4]Interim Data-Current Month'!AC39/1000</f>
        <v>0</v>
      </c>
      <c r="AB45" s="56">
        <f>'[4]Interim Data-Current Month'!AD39</f>
        <v>0</v>
      </c>
      <c r="AC45" s="56">
        <f>'[4]Interim Data-Current Month'!AE39/1000</f>
        <v>0</v>
      </c>
      <c r="AE45" s="38">
        <f t="shared" si="0"/>
        <v>0</v>
      </c>
    </row>
    <row r="46" spans="2:31" x14ac:dyDescent="0.25">
      <c r="B46" s="92">
        <v>34</v>
      </c>
      <c r="C46" s="91" t="s">
        <v>55</v>
      </c>
      <c r="D46" s="33">
        <v>0</v>
      </c>
      <c r="E46" s="33">
        <v>0</v>
      </c>
      <c r="F46" s="56">
        <f>'[4]Interim Data-Current Month'!F40</f>
        <v>0</v>
      </c>
      <c r="G46" s="56">
        <f>'[4]Interim Data-Current Month'!G40</f>
        <v>0</v>
      </c>
      <c r="H46" s="56">
        <f>'[4]Interim Data-Current Month'!H40</f>
        <v>0</v>
      </c>
      <c r="I46" s="56">
        <f>'[4]Interim Data-Current Month'!I40</f>
        <v>0</v>
      </c>
      <c r="J46" s="56">
        <f>'[4]Interim Data-Current Month'!C40</f>
        <v>19589</v>
      </c>
      <c r="K46" s="56">
        <f>'[4]Interim Data-Current Month'!D40</f>
        <v>0</v>
      </c>
      <c r="L46" s="56">
        <f>'[4]Interim Data-Current Month'!J40</f>
        <v>26838</v>
      </c>
      <c r="M46" s="56">
        <f>'[4]Interim Data-Current Month'!K40/1000</f>
        <v>117216.01937000001</v>
      </c>
      <c r="N46" s="56">
        <f>'[4]Interim Data-Current Month'!L40</f>
        <v>13693</v>
      </c>
      <c r="O46" s="56">
        <f>'[4]Interim Data-Current Month'!M40/1000</f>
        <v>185893.22893000001</v>
      </c>
      <c r="P46" s="56">
        <f>'[4]Interim Data-Current Month'!N40+'[4]Interim Data-Current Month'!P40</f>
        <v>0</v>
      </c>
      <c r="Q46" s="56">
        <f>'[4]Interim Data-Current Month'!O40/1000+'[4]Interim Data-Current Month'!Q40/1000</f>
        <v>0</v>
      </c>
      <c r="R46" s="56">
        <f>'[4]Interim Data-Current Month'!R40</f>
        <v>6</v>
      </c>
      <c r="S46" s="56">
        <f>'[4]Interim Data-Current Month'!S40/1000</f>
        <v>53</v>
      </c>
      <c r="T46" s="56">
        <f>'[4]Interim Data-Current Month'!T40</f>
        <v>0</v>
      </c>
      <c r="U46" s="56">
        <f>'[4]Interim Data-Current Month'!U40/1000</f>
        <v>0</v>
      </c>
      <c r="V46" s="56">
        <f>'[4]Interim Data-Current Month'!V40</f>
        <v>0</v>
      </c>
      <c r="W46" s="56">
        <f>'[4]Interim Data-Current Month'!W40/1000</f>
        <v>0</v>
      </c>
      <c r="X46" s="56">
        <f>'[4]Interim Data-Current Month'!X40+'[4]Interim Data-Current Month'!Z40</f>
        <v>0</v>
      </c>
      <c r="Y46" s="56">
        <f>'[4]Interim Data-Current Month'!Y40/1000+'[4]Interim Data-Current Month'!AA40/1000</f>
        <v>0</v>
      </c>
      <c r="Z46" s="56">
        <f>'[4]Interim Data-Current Month'!AB40</f>
        <v>0</v>
      </c>
      <c r="AA46" s="56">
        <f>'[4]Interim Data-Current Month'!AC40/1000</f>
        <v>0</v>
      </c>
      <c r="AB46" s="56">
        <f>'[4]Interim Data-Current Month'!AD40</f>
        <v>0</v>
      </c>
      <c r="AC46" s="56">
        <f>'[4]Interim Data-Current Month'!AE40/1000</f>
        <v>0</v>
      </c>
      <c r="AE46" s="38">
        <f t="shared" si="0"/>
        <v>0</v>
      </c>
    </row>
    <row r="47" spans="2:31" x14ac:dyDescent="0.25">
      <c r="B47" s="92">
        <v>35</v>
      </c>
      <c r="C47" s="91" t="s">
        <v>57</v>
      </c>
      <c r="D47" s="33">
        <v>0</v>
      </c>
      <c r="E47" s="33">
        <v>0</v>
      </c>
      <c r="F47" s="56">
        <f>'[4]Interim Data-Current Month'!F41</f>
        <v>0</v>
      </c>
      <c r="G47" s="56">
        <f>'[4]Interim Data-Current Month'!G41</f>
        <v>0</v>
      </c>
      <c r="H47" s="56">
        <f>'[4]Interim Data-Current Month'!H41</f>
        <v>1</v>
      </c>
      <c r="I47" s="56">
        <f>'[4]Interim Data-Current Month'!I41</f>
        <v>0</v>
      </c>
      <c r="J47" s="56">
        <f>'[4]Interim Data-Current Month'!C41</f>
        <v>0</v>
      </c>
      <c r="K47" s="56">
        <f>'[4]Interim Data-Current Month'!D41</f>
        <v>1650</v>
      </c>
      <c r="L47" s="56">
        <f>'[4]Interim Data-Current Month'!J41</f>
        <v>0</v>
      </c>
      <c r="M47" s="56">
        <f>'[4]Interim Data-Current Month'!K41/1000</f>
        <v>0</v>
      </c>
      <c r="N47" s="56">
        <f>'[4]Interim Data-Current Month'!L41</f>
        <v>0</v>
      </c>
      <c r="O47" s="56">
        <f>'[4]Interim Data-Current Month'!M41/1000</f>
        <v>0</v>
      </c>
      <c r="P47" s="56">
        <f>'[4]Interim Data-Current Month'!N41+'[4]Interim Data-Current Month'!P41</f>
        <v>0</v>
      </c>
      <c r="Q47" s="56">
        <f>'[4]Interim Data-Current Month'!O41/1000+'[4]Interim Data-Current Month'!Q41/1000</f>
        <v>0</v>
      </c>
      <c r="R47" s="56">
        <f>'[4]Interim Data-Current Month'!R41</f>
        <v>0</v>
      </c>
      <c r="S47" s="56">
        <f>'[4]Interim Data-Current Month'!S41/1000</f>
        <v>0</v>
      </c>
      <c r="T47" s="56">
        <f>'[4]Interim Data-Current Month'!T41</f>
        <v>25</v>
      </c>
      <c r="U47" s="56">
        <f>'[4]Interim Data-Current Month'!U41/1000</f>
        <v>248.19300000000001</v>
      </c>
      <c r="V47" s="56">
        <f>'[4]Interim Data-Current Month'!V41</f>
        <v>8</v>
      </c>
      <c r="W47" s="56">
        <f>'[4]Interim Data-Current Month'!W41/1000</f>
        <v>3.0510000000000002</v>
      </c>
      <c r="X47" s="56">
        <f>'[4]Interim Data-Current Month'!X41+'[4]Interim Data-Current Month'!Z41</f>
        <v>0</v>
      </c>
      <c r="Y47" s="56">
        <f>'[4]Interim Data-Current Month'!Y41/1000+'[4]Interim Data-Current Month'!AA41/1000</f>
        <v>0</v>
      </c>
      <c r="Z47" s="56">
        <f>'[4]Interim Data-Current Month'!AB41</f>
        <v>362</v>
      </c>
      <c r="AA47" s="56">
        <f>'[4]Interim Data-Current Month'!AC41/1000</f>
        <v>3197.5187299999998</v>
      </c>
      <c r="AB47" s="56">
        <f>'[4]Interim Data-Current Month'!AD41</f>
        <v>0</v>
      </c>
      <c r="AC47" s="56">
        <f>'[4]Interim Data-Current Month'!AE41/1000</f>
        <v>0</v>
      </c>
      <c r="AE47" s="38">
        <f t="shared" si="0"/>
        <v>362</v>
      </c>
    </row>
    <row r="48" spans="2:31" x14ac:dyDescent="0.25">
      <c r="B48" s="92">
        <v>36</v>
      </c>
      <c r="C48" s="91" t="s">
        <v>32</v>
      </c>
      <c r="D48" s="33">
        <v>47</v>
      </c>
      <c r="E48" s="57">
        <v>438</v>
      </c>
      <c r="F48" s="56">
        <f>'[4]Interim Data-Current Month'!F42</f>
        <v>0</v>
      </c>
      <c r="G48" s="56">
        <f>'[4]Interim Data-Current Month'!G42</f>
        <v>0</v>
      </c>
      <c r="H48" s="56">
        <f>'[4]Interim Data-Current Month'!H42</f>
        <v>0</v>
      </c>
      <c r="I48" s="56">
        <f>'[4]Interim Data-Current Month'!I42</f>
        <v>0</v>
      </c>
      <c r="J48" s="56">
        <f>'[4]Interim Data-Current Month'!C42</f>
        <v>2561253</v>
      </c>
      <c r="K48" s="56">
        <f>'[4]Interim Data-Current Month'!D42</f>
        <v>1331815</v>
      </c>
      <c r="L48" s="56">
        <f>'[4]Interim Data-Current Month'!J42</f>
        <v>7770130</v>
      </c>
      <c r="M48" s="56">
        <f>'[4]Interim Data-Current Month'!K42/1000</f>
        <v>21286154.688767087</v>
      </c>
      <c r="N48" s="56">
        <f>'[4]Interim Data-Current Month'!L42</f>
        <v>5206147</v>
      </c>
      <c r="O48" s="56">
        <f>'[4]Interim Data-Current Month'!M42/1000</f>
        <v>21726056.432522856</v>
      </c>
      <c r="P48" s="56">
        <f>'[4]Interim Data-Current Month'!N42+'[4]Interim Data-Current Month'!P42</f>
        <v>0</v>
      </c>
      <c r="Q48" s="56">
        <f>'[4]Interim Data-Current Month'!O42/1000+'[4]Interim Data-Current Month'!Q42/1000</f>
        <v>0</v>
      </c>
      <c r="R48" s="56">
        <f>'[4]Interim Data-Current Month'!R42</f>
        <v>12367</v>
      </c>
      <c r="S48" s="56">
        <f>'[4]Interim Data-Current Month'!S42/1000</f>
        <v>72537.355430000011</v>
      </c>
      <c r="T48" s="56">
        <f>'[4]Interim Data-Current Month'!T42</f>
        <v>995684</v>
      </c>
      <c r="U48" s="56">
        <f>'[4]Interim Data-Current Month'!U42/1000</f>
        <v>2466309.6651999992</v>
      </c>
      <c r="V48" s="56">
        <f>'[4]Interim Data-Current Month'!V42</f>
        <v>1005905</v>
      </c>
      <c r="W48" s="56">
        <f>'[4]Interim Data-Current Month'!W42/1000</f>
        <v>2823867.4807699993</v>
      </c>
      <c r="X48" s="56">
        <f>'[4]Interim Data-Current Month'!X42+'[4]Interim Data-Current Month'!Z42</f>
        <v>0</v>
      </c>
      <c r="Y48" s="56">
        <f>'[4]Interim Data-Current Month'!Y42/1000+'[4]Interim Data-Current Month'!AA42/1000</f>
        <v>0</v>
      </c>
      <c r="Z48" s="56">
        <f>'[4]Interim Data-Current Month'!AB42</f>
        <v>929268</v>
      </c>
      <c r="AA48" s="56">
        <f>'[4]Interim Data-Current Month'!AC42/1000</f>
        <v>5155967.1469999999</v>
      </c>
      <c r="AB48" s="56">
        <f>'[4]Interim Data-Current Month'!AD42</f>
        <v>0</v>
      </c>
      <c r="AC48" s="56">
        <f>'[4]Interim Data-Current Month'!AE42/1000</f>
        <v>0</v>
      </c>
      <c r="AE48" s="38">
        <f t="shared" si="0"/>
        <v>929268</v>
      </c>
    </row>
    <row r="49" spans="1:31" x14ac:dyDescent="0.25">
      <c r="B49" s="92">
        <v>37</v>
      </c>
      <c r="C49" s="91" t="s">
        <v>29</v>
      </c>
      <c r="D49" s="33">
        <v>457</v>
      </c>
      <c r="E49" s="57">
        <v>520</v>
      </c>
      <c r="F49" s="56">
        <f>'[4]Interim Data-Current Month'!F43</f>
        <v>454</v>
      </c>
      <c r="G49" s="56">
        <f>'[4]Interim Data-Current Month'!G43</f>
        <v>92</v>
      </c>
      <c r="H49" s="56">
        <f>'[4]Interim Data-Current Month'!H43</f>
        <v>0</v>
      </c>
      <c r="I49" s="56">
        <f>'[4]Interim Data-Current Month'!I43</f>
        <v>2618</v>
      </c>
      <c r="J49" s="56">
        <f>'[4]Interim Data-Current Month'!C43</f>
        <v>52882</v>
      </c>
      <c r="K49" s="56">
        <f>'[4]Interim Data-Current Month'!D43</f>
        <v>1977414</v>
      </c>
      <c r="L49" s="56">
        <f>'[4]Interim Data-Current Month'!J43</f>
        <v>56572</v>
      </c>
      <c r="M49" s="56">
        <f>'[4]Interim Data-Current Month'!K43/1000</f>
        <v>185644.27187</v>
      </c>
      <c r="N49" s="56">
        <f>'[4]Interim Data-Current Month'!L43</f>
        <v>42323</v>
      </c>
      <c r="O49" s="56">
        <f>'[4]Interim Data-Current Month'!M43/1000</f>
        <v>298853.69774000003</v>
      </c>
      <c r="P49" s="56">
        <f>'[4]Interim Data-Current Month'!N43+'[4]Interim Data-Current Month'!P43</f>
        <v>0</v>
      </c>
      <c r="Q49" s="56">
        <f>'[4]Interim Data-Current Month'!O43/1000+'[4]Interim Data-Current Month'!Q43/1000</f>
        <v>0</v>
      </c>
      <c r="R49" s="56">
        <f>'[4]Interim Data-Current Month'!R43</f>
        <v>476</v>
      </c>
      <c r="S49" s="56">
        <f>'[4]Interim Data-Current Month'!S43/1000</f>
        <v>1610</v>
      </c>
      <c r="T49" s="56">
        <f>'[4]Interim Data-Current Month'!T43</f>
        <v>617754</v>
      </c>
      <c r="U49" s="56">
        <f>'[4]Interim Data-Current Month'!U43/1000</f>
        <v>935612.47779999999</v>
      </c>
      <c r="V49" s="56">
        <f>'[4]Interim Data-Current Month'!V43</f>
        <v>257745</v>
      </c>
      <c r="W49" s="56">
        <f>'[4]Interim Data-Current Month'!W43/1000</f>
        <v>458512.30020999996</v>
      </c>
      <c r="X49" s="56">
        <f>'[4]Interim Data-Current Month'!X43+'[4]Interim Data-Current Month'!Z43</f>
        <v>467</v>
      </c>
      <c r="Y49" s="56">
        <f>'[4]Interim Data-Current Month'!Y43/1000+'[4]Interim Data-Current Month'!AA43/1000</f>
        <v>6716.1679999999997</v>
      </c>
      <c r="Z49" s="56">
        <f>'[4]Interim Data-Current Month'!AB43</f>
        <v>1197579</v>
      </c>
      <c r="AA49" s="56">
        <f>'[4]Interim Data-Current Month'!AC43/1000</f>
        <v>5280992.1223200001</v>
      </c>
      <c r="AB49" s="56">
        <f>'[4]Interim Data-Current Month'!AD43</f>
        <v>46</v>
      </c>
      <c r="AC49" s="56">
        <f>'[4]Interim Data-Current Month'!AE43/1000</f>
        <v>35.979999999999997</v>
      </c>
      <c r="AE49" s="38">
        <f t="shared" si="0"/>
        <v>1197625</v>
      </c>
    </row>
    <row r="50" spans="1:31" x14ac:dyDescent="0.25">
      <c r="B50" s="92">
        <v>38</v>
      </c>
      <c r="C50" s="91" t="s">
        <v>58</v>
      </c>
      <c r="D50" s="33">
        <v>13</v>
      </c>
      <c r="E50" s="57">
        <v>18</v>
      </c>
      <c r="F50" s="56">
        <f>'[4]Interim Data-Current Month'!F44</f>
        <v>0</v>
      </c>
      <c r="G50" s="56">
        <f>'[4]Interim Data-Current Month'!G44</f>
        <v>0</v>
      </c>
      <c r="H50" s="56">
        <f>'[4]Interim Data-Current Month'!H44</f>
        <v>0</v>
      </c>
      <c r="I50" s="56">
        <f>'[4]Interim Data-Current Month'!I44</f>
        <v>7</v>
      </c>
      <c r="J50" s="56">
        <f>'[4]Interim Data-Current Month'!C44</f>
        <v>0</v>
      </c>
      <c r="K50" s="56">
        <f>'[4]Interim Data-Current Month'!D44</f>
        <v>118747</v>
      </c>
      <c r="L50" s="56">
        <f>'[4]Interim Data-Current Month'!J44</f>
        <v>0</v>
      </c>
      <c r="M50" s="56">
        <f>'[4]Interim Data-Current Month'!K44/1000</f>
        <v>0</v>
      </c>
      <c r="N50" s="56">
        <f>'[4]Interim Data-Current Month'!L44</f>
        <v>0</v>
      </c>
      <c r="O50" s="56">
        <f>'[4]Interim Data-Current Month'!M44/1000</f>
        <v>0</v>
      </c>
      <c r="P50" s="56">
        <f>'[4]Interim Data-Current Month'!N44+'[4]Interim Data-Current Month'!P44</f>
        <v>0</v>
      </c>
      <c r="Q50" s="56">
        <f>'[4]Interim Data-Current Month'!O44/1000+'[4]Interim Data-Current Month'!Q44/1000</f>
        <v>0</v>
      </c>
      <c r="R50" s="56">
        <f>'[4]Interim Data-Current Month'!R44</f>
        <v>0</v>
      </c>
      <c r="S50" s="56">
        <f>'[4]Interim Data-Current Month'!S44/1000</f>
        <v>0</v>
      </c>
      <c r="T50" s="56">
        <f>'[4]Interim Data-Current Month'!T44</f>
        <v>71832</v>
      </c>
      <c r="U50" s="56">
        <f>'[4]Interim Data-Current Month'!U44/1000</f>
        <v>167464.09028999999</v>
      </c>
      <c r="V50" s="56">
        <f>'[4]Interim Data-Current Month'!V44</f>
        <v>19361</v>
      </c>
      <c r="W50" s="56">
        <f>'[4]Interim Data-Current Month'!W44/1000</f>
        <v>64186.090080000002</v>
      </c>
      <c r="X50" s="56">
        <f>'[4]Interim Data-Current Month'!X44+'[4]Interim Data-Current Month'!Z44</f>
        <v>0</v>
      </c>
      <c r="Y50" s="56">
        <f>'[4]Interim Data-Current Month'!Y44/1000+'[4]Interim Data-Current Month'!AA44/1000</f>
        <v>0</v>
      </c>
      <c r="Z50" s="56">
        <f>'[4]Interim Data-Current Month'!AB44</f>
        <v>48738</v>
      </c>
      <c r="AA50" s="56">
        <f>'[4]Interim Data-Current Month'!AC44/1000</f>
        <v>274904.98287999985</v>
      </c>
      <c r="AB50" s="56">
        <f>'[4]Interim Data-Current Month'!AD44</f>
        <v>0</v>
      </c>
      <c r="AC50" s="56">
        <f>'[4]Interim Data-Current Month'!AE44/1000</f>
        <v>0</v>
      </c>
      <c r="AE50" s="38">
        <f t="shared" si="0"/>
        <v>48738</v>
      </c>
    </row>
    <row r="51" spans="1:31" x14ac:dyDescent="0.25">
      <c r="B51" s="92">
        <v>39</v>
      </c>
      <c r="C51" s="91" t="s">
        <v>25</v>
      </c>
      <c r="D51" s="33">
        <v>46</v>
      </c>
      <c r="E51" s="57">
        <v>28</v>
      </c>
      <c r="F51" s="56">
        <f>'[4]Interim Data-Current Month'!F45</f>
        <v>0</v>
      </c>
      <c r="G51" s="56">
        <f>'[4]Interim Data-Current Month'!G45</f>
        <v>0</v>
      </c>
      <c r="H51" s="56">
        <f>'[4]Interim Data-Current Month'!H45</f>
        <v>0</v>
      </c>
      <c r="I51" s="56">
        <f>'[4]Interim Data-Current Month'!I45</f>
        <v>0</v>
      </c>
      <c r="J51" s="56">
        <f>'[4]Interim Data-Current Month'!C45</f>
        <v>765095</v>
      </c>
      <c r="K51" s="56">
        <f>'[4]Interim Data-Current Month'!D45</f>
        <v>537794</v>
      </c>
      <c r="L51" s="56">
        <f>'[4]Interim Data-Current Month'!J45</f>
        <v>611280</v>
      </c>
      <c r="M51" s="56">
        <f>'[4]Interim Data-Current Month'!K45/1000</f>
        <v>3744955.3936199998</v>
      </c>
      <c r="N51" s="56">
        <f>'[4]Interim Data-Current Month'!L45</f>
        <v>1110080</v>
      </c>
      <c r="O51" s="56">
        <f>'[4]Interim Data-Current Month'!M45/1000</f>
        <v>3791691.3406999996</v>
      </c>
      <c r="P51" s="56">
        <f>'[4]Interim Data-Current Month'!N45+'[4]Interim Data-Current Month'!P45</f>
        <v>0</v>
      </c>
      <c r="Q51" s="56">
        <f>'[4]Interim Data-Current Month'!O45/1000+'[4]Interim Data-Current Month'!Q45/1000</f>
        <v>0</v>
      </c>
      <c r="R51" s="56">
        <f>'[4]Interim Data-Current Month'!R45</f>
        <v>1588</v>
      </c>
      <c r="S51" s="56">
        <f>'[4]Interim Data-Current Month'!S45/1000</f>
        <v>12640.03722</v>
      </c>
      <c r="T51" s="56">
        <f>'[4]Interim Data-Current Month'!T45</f>
        <v>374794</v>
      </c>
      <c r="U51" s="56">
        <f>'[4]Interim Data-Current Month'!U45/1000</f>
        <v>1110611.7644100001</v>
      </c>
      <c r="V51" s="56">
        <f>'[4]Interim Data-Current Month'!V45</f>
        <v>0</v>
      </c>
      <c r="W51" s="56">
        <f>'[4]Interim Data-Current Month'!W45/1000</f>
        <v>0</v>
      </c>
      <c r="X51" s="56">
        <f>'[4]Interim Data-Current Month'!X45+'[4]Interim Data-Current Month'!Z45</f>
        <v>0</v>
      </c>
      <c r="Y51" s="56">
        <f>'[4]Interim Data-Current Month'!Y45/1000+'[4]Interim Data-Current Month'!AA45/1000</f>
        <v>0</v>
      </c>
      <c r="Z51" s="56">
        <f>'[4]Interim Data-Current Month'!AB45</f>
        <v>256722</v>
      </c>
      <c r="AA51" s="56">
        <f>'[4]Interim Data-Current Month'!AC45/1000</f>
        <v>1444672.5110599999</v>
      </c>
      <c r="AB51" s="56">
        <f>'[4]Interim Data-Current Month'!AD45</f>
        <v>0</v>
      </c>
      <c r="AC51" s="56">
        <f>'[4]Interim Data-Current Month'!AE45/1000</f>
        <v>0</v>
      </c>
      <c r="AE51" s="38">
        <f t="shared" si="0"/>
        <v>256722</v>
      </c>
    </row>
    <row r="52" spans="1:31" x14ac:dyDescent="0.25">
      <c r="A52" s="40" t="s">
        <v>159</v>
      </c>
      <c r="B52" s="92">
        <v>40</v>
      </c>
      <c r="C52" s="91" t="s">
        <v>26</v>
      </c>
      <c r="D52" s="33"/>
      <c r="E52" s="57"/>
      <c r="F52" s="56">
        <f>'[4]Interim Data-Current Month'!F46</f>
        <v>0</v>
      </c>
      <c r="G52" s="56">
        <f>'[4]Interim Data-Current Month'!G46</f>
        <v>267925</v>
      </c>
      <c r="H52" s="56">
        <f>'[4]Interim Data-Current Month'!H46</f>
        <v>0</v>
      </c>
      <c r="I52" s="56">
        <f>'[4]Interim Data-Current Month'!I46</f>
        <v>0</v>
      </c>
      <c r="J52" s="56">
        <f>'[4]Interim Data-Current Month'!C46</f>
        <v>1222172</v>
      </c>
      <c r="K52" s="56">
        <f>'[4]Interim Data-Current Month'!D46</f>
        <v>248119</v>
      </c>
      <c r="L52" s="56">
        <f>'[4]Interim Data-Current Month'!J46</f>
        <v>458298</v>
      </c>
      <c r="M52" s="56">
        <f>'[4]Interim Data-Current Month'!K46/1000</f>
        <v>2042887.7648625528</v>
      </c>
      <c r="N52" s="56">
        <f>'[4]Interim Data-Current Month'!L46</f>
        <v>1185280</v>
      </c>
      <c r="O52" s="56">
        <f>'[4]Interim Data-Current Month'!M46/1000</f>
        <v>5734958.2818376468</v>
      </c>
      <c r="P52" s="56">
        <f>'[4]Interim Data-Current Month'!N46+'[4]Interim Data-Current Month'!P46</f>
        <v>0</v>
      </c>
      <c r="Q52" s="56">
        <f>'[4]Interim Data-Current Month'!O46/1000+'[4]Interim Data-Current Month'!Q46/1000</f>
        <v>0</v>
      </c>
      <c r="R52" s="56">
        <f>'[4]Interim Data-Current Month'!R46</f>
        <v>58942</v>
      </c>
      <c r="S52" s="56">
        <f>'[4]Interim Data-Current Month'!S46/1000</f>
        <v>360274.48320000008</v>
      </c>
      <c r="T52" s="56">
        <f>'[4]Interim Data-Current Month'!T46</f>
        <v>10088.5</v>
      </c>
      <c r="U52" s="56">
        <f>'[4]Interim Data-Current Month'!U46/1000</f>
        <v>27026.532697500003</v>
      </c>
      <c r="V52" s="56">
        <f>'[4]Interim Data-Current Month'!V46</f>
        <v>28920.5</v>
      </c>
      <c r="W52" s="56">
        <f>'[4]Interim Data-Current Month'!W46/1000</f>
        <v>77236.610182500008</v>
      </c>
      <c r="X52" s="56">
        <f>'[4]Interim Data-Current Month'!X46+'[4]Interim Data-Current Month'!Z46</f>
        <v>0</v>
      </c>
      <c r="Y52" s="56">
        <f>'[4]Interim Data-Current Month'!Y46/1000+'[4]Interim Data-Current Month'!AA46/1000</f>
        <v>0</v>
      </c>
      <c r="Z52" s="56">
        <f>'[4]Interim Data-Current Month'!AB46</f>
        <v>13146</v>
      </c>
      <c r="AA52" s="56">
        <f>'[4]Interim Data-Current Month'!AC46/1000</f>
        <v>49907.714759999995</v>
      </c>
      <c r="AB52" s="56">
        <f>'[4]Interim Data-Current Month'!AD46</f>
        <v>0</v>
      </c>
      <c r="AC52" s="56">
        <f>'[4]Interim Data-Current Month'!AE46/1000</f>
        <v>0</v>
      </c>
      <c r="AE52" s="38">
        <f t="shared" si="0"/>
        <v>13146</v>
      </c>
    </row>
    <row r="53" spans="1:31" x14ac:dyDescent="0.25">
      <c r="B53" s="92">
        <v>41</v>
      </c>
      <c r="C53" s="110" t="s">
        <v>24</v>
      </c>
      <c r="D53" s="33">
        <v>99</v>
      </c>
      <c r="E53" s="57">
        <v>74</v>
      </c>
      <c r="F53" s="56">
        <f>'[4]Interim Data-Current Month'!F47</f>
        <v>0</v>
      </c>
      <c r="G53" s="56">
        <f>'[4]Interim Data-Current Month'!G47</f>
        <v>0</v>
      </c>
      <c r="H53" s="56">
        <f>'[4]Interim Data-Current Month'!H47</f>
        <v>0</v>
      </c>
      <c r="I53" s="56">
        <f>'[4]Interim Data-Current Month'!I47</f>
        <v>0</v>
      </c>
      <c r="J53" s="56">
        <f>'[4]Interim Data-Current Month'!C47</f>
        <v>1319608</v>
      </c>
      <c r="K53" s="56">
        <f>'[4]Interim Data-Current Month'!D47</f>
        <v>1167038</v>
      </c>
      <c r="L53" s="56">
        <f>'[4]Interim Data-Current Month'!J47</f>
        <v>1880615</v>
      </c>
      <c r="M53" s="56">
        <f>'[4]Interim Data-Current Month'!K47/1000</f>
        <v>5597285.6639999999</v>
      </c>
      <c r="N53" s="56">
        <f>'[4]Interim Data-Current Month'!L47</f>
        <v>1404190</v>
      </c>
      <c r="O53" s="56">
        <f>'[4]Interim Data-Current Month'!M47/1000</f>
        <v>6437526.9249999998</v>
      </c>
      <c r="P53" s="56">
        <f>'[4]Interim Data-Current Month'!N47+'[4]Interim Data-Current Month'!P47</f>
        <v>0</v>
      </c>
      <c r="Q53" s="56">
        <f>'[4]Interim Data-Current Month'!O47/1000+'[4]Interim Data-Current Month'!Q47/1000</f>
        <v>0</v>
      </c>
      <c r="R53" s="56">
        <f>'[4]Interim Data-Current Month'!R47</f>
        <v>3141</v>
      </c>
      <c r="S53" s="56">
        <f>'[4]Interim Data-Current Month'!S47/1000</f>
        <v>21009.116000000002</v>
      </c>
      <c r="T53" s="56">
        <f>'[4]Interim Data-Current Month'!T47</f>
        <v>939559</v>
      </c>
      <c r="U53" s="56">
        <f>'[4]Interim Data-Current Month'!U47/1000</f>
        <v>2289915.7650000001</v>
      </c>
      <c r="V53" s="56">
        <f>'[4]Interim Data-Current Month'!V47</f>
        <v>424743</v>
      </c>
      <c r="W53" s="56">
        <f>'[4]Interim Data-Current Month'!W47/1000</f>
        <v>895438.09499999997</v>
      </c>
      <c r="X53" s="56">
        <f>'[4]Interim Data-Current Month'!X47+'[4]Interim Data-Current Month'!Z47</f>
        <v>30</v>
      </c>
      <c r="Y53" s="56">
        <f>'[4]Interim Data-Current Month'!Y47/1000+'[4]Interim Data-Current Month'!AA47/1000</f>
        <v>532.30600000000004</v>
      </c>
      <c r="Z53" s="56">
        <f>'[4]Interim Data-Current Month'!AB47</f>
        <v>982249</v>
      </c>
      <c r="AA53" s="56">
        <f>'[4]Interim Data-Current Month'!AC47/1000</f>
        <v>4544701.8909999998</v>
      </c>
      <c r="AB53" s="56">
        <f>'[4]Interim Data-Current Month'!AD47</f>
        <v>0</v>
      </c>
      <c r="AC53" s="56">
        <f>'[4]Interim Data-Current Month'!AE47/1000</f>
        <v>0</v>
      </c>
      <c r="AE53" s="38">
        <f t="shared" si="0"/>
        <v>982249</v>
      </c>
    </row>
    <row r="54" spans="1:31" ht="13" x14ac:dyDescent="0.25">
      <c r="B54" s="111" t="s">
        <v>63</v>
      </c>
      <c r="C54" s="110"/>
      <c r="D54" s="58"/>
      <c r="E54" s="58"/>
      <c r="F54" s="53"/>
      <c r="G54" s="53"/>
      <c r="H54" s="53"/>
      <c r="I54" s="53"/>
      <c r="J54" s="53"/>
      <c r="K54" s="53"/>
      <c r="L54" s="53"/>
      <c r="M54" s="56"/>
      <c r="N54" s="53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E54" s="38">
        <f t="shared" si="0"/>
        <v>0</v>
      </c>
    </row>
    <row r="55" spans="1:31" s="59" customFormat="1" x14ac:dyDescent="0.25">
      <c r="A55" s="65"/>
      <c r="B55" s="96">
        <v>42</v>
      </c>
      <c r="C55" s="99" t="s">
        <v>64</v>
      </c>
      <c r="D55" s="62">
        <v>0</v>
      </c>
      <c r="E55" s="62">
        <v>0</v>
      </c>
      <c r="F55" s="60">
        <f>'[4]Interim Data-Current Month'!F48</f>
        <v>0</v>
      </c>
      <c r="G55" s="60">
        <f>'[4]Interim Data-Current Month'!G48</f>
        <v>0</v>
      </c>
      <c r="H55" s="60">
        <f>'[4]Interim Data-Current Month'!H48</f>
        <v>0</v>
      </c>
      <c r="I55" s="60">
        <f>'[4]Interim Data-Current Month'!I48</f>
        <v>3896369</v>
      </c>
      <c r="J55" s="60">
        <f>'[4]Interim Data-Current Month'!C48</f>
        <v>0</v>
      </c>
      <c r="K55" s="60">
        <f>'[4]Interim Data-Current Month'!D48</f>
        <v>2719008</v>
      </c>
      <c r="L55" s="60">
        <f>'[4]Interim Data-Current Month'!J48</f>
        <v>0</v>
      </c>
      <c r="M55" s="60">
        <f>'[4]Interim Data-Current Month'!K48/1000</f>
        <v>0</v>
      </c>
      <c r="N55" s="60">
        <f>'[4]Interim Data-Current Month'!L48</f>
        <v>0</v>
      </c>
      <c r="O55" s="60">
        <f>'[4]Interim Data-Current Month'!M48/1000</f>
        <v>0</v>
      </c>
      <c r="P55" s="60">
        <f>'[4]Interim Data-Current Month'!N48+'[4]Interim Data-Current Month'!P48</f>
        <v>0</v>
      </c>
      <c r="Q55" s="60">
        <f>'[4]Interim Data-Current Month'!O48/1000+'[4]Interim Data-Current Month'!Q48/1000</f>
        <v>0</v>
      </c>
      <c r="R55" s="60">
        <f>'[4]Interim Data-Current Month'!R48</f>
        <v>0</v>
      </c>
      <c r="S55" s="60">
        <f>'[4]Interim Data-Current Month'!S48/1000</f>
        <v>0</v>
      </c>
      <c r="T55" s="60">
        <f>'[4]Interim Data-Current Month'!T48</f>
        <v>0</v>
      </c>
      <c r="U55" s="60">
        <f>'[4]Interim Data-Current Month'!U48/1000</f>
        <v>0</v>
      </c>
      <c r="V55" s="60">
        <f>'[4]Interim Data-Current Month'!V48</f>
        <v>232499</v>
      </c>
      <c r="W55" s="60">
        <f>'[4]Interim Data-Current Month'!W48/1000</f>
        <v>197556.24</v>
      </c>
      <c r="X55" s="60">
        <f>'[4]Interim Data-Current Month'!X48+'[4]Interim Data-Current Month'!Z48</f>
        <v>0</v>
      </c>
      <c r="Y55" s="60">
        <f>'[4]Interim Data-Current Month'!Y48/1000+'[4]Interim Data-Current Month'!AA48/1000</f>
        <v>0</v>
      </c>
      <c r="Z55" s="60">
        <f>'[4]Interim Data-Current Month'!AB48</f>
        <v>0</v>
      </c>
      <c r="AA55" s="60">
        <f>'[4]Interim Data-Current Month'!AC48/1000</f>
        <v>0</v>
      </c>
      <c r="AB55" s="60">
        <f>'[4]Interim Data-Current Month'!AD48</f>
        <v>0</v>
      </c>
      <c r="AC55" s="60">
        <f>'[4]Interim Data-Current Month'!AE48/1000</f>
        <v>0</v>
      </c>
      <c r="AE55" s="38">
        <f t="shared" si="0"/>
        <v>0</v>
      </c>
    </row>
    <row r="56" spans="1:31" s="59" customFormat="1" x14ac:dyDescent="0.25">
      <c r="A56" s="65"/>
      <c r="B56" s="96">
        <v>43</v>
      </c>
      <c r="C56" s="99" t="s">
        <v>65</v>
      </c>
      <c r="D56" s="62">
        <v>0</v>
      </c>
      <c r="E56" s="62">
        <v>0</v>
      </c>
      <c r="F56" s="60">
        <f>'[4]Interim Data-Current Month'!F49</f>
        <v>0</v>
      </c>
      <c r="G56" s="60">
        <f>'[4]Interim Data-Current Month'!G49</f>
        <v>333219</v>
      </c>
      <c r="H56" s="60">
        <f>'[4]Interim Data-Current Month'!H49</f>
        <v>0</v>
      </c>
      <c r="I56" s="60">
        <f>'[4]Interim Data-Current Month'!I49</f>
        <v>15997</v>
      </c>
      <c r="J56" s="60">
        <f>'[4]Interim Data-Current Month'!C49</f>
        <v>0</v>
      </c>
      <c r="K56" s="60">
        <f>'[4]Interim Data-Current Month'!D49</f>
        <v>5159768</v>
      </c>
      <c r="L56" s="60">
        <f>'[4]Interim Data-Current Month'!J49</f>
        <v>0</v>
      </c>
      <c r="M56" s="60">
        <f>'[4]Interim Data-Current Month'!K49/1000</f>
        <v>0</v>
      </c>
      <c r="N56" s="60">
        <f>'[4]Interim Data-Current Month'!L49</f>
        <v>0</v>
      </c>
      <c r="O56" s="60">
        <f>'[4]Interim Data-Current Month'!M49/1000</f>
        <v>0</v>
      </c>
      <c r="P56" s="60">
        <f>'[4]Interim Data-Current Month'!N49+'[4]Interim Data-Current Month'!P49</f>
        <v>0</v>
      </c>
      <c r="Q56" s="60">
        <f>'[4]Interim Data-Current Month'!O49/1000+'[4]Interim Data-Current Month'!Q49/1000</f>
        <v>0</v>
      </c>
      <c r="R56" s="60">
        <f>'[4]Interim Data-Current Month'!R49</f>
        <v>0</v>
      </c>
      <c r="S56" s="60">
        <f>'[4]Interim Data-Current Month'!S49/1000</f>
        <v>0</v>
      </c>
      <c r="T56" s="60">
        <f>'[4]Interim Data-Current Month'!T49</f>
        <v>213137</v>
      </c>
      <c r="U56" s="60">
        <f>'[4]Interim Data-Current Month'!U49/1000</f>
        <v>390674.81962999998</v>
      </c>
      <c r="V56" s="60">
        <f>'[4]Interim Data-Current Month'!V49</f>
        <v>22787</v>
      </c>
      <c r="W56" s="60">
        <f>'[4]Interim Data-Current Month'!W49/1000</f>
        <v>26213.699210000002</v>
      </c>
      <c r="X56" s="60">
        <f>'[4]Interim Data-Current Month'!X49+'[4]Interim Data-Current Month'!Z49</f>
        <v>0</v>
      </c>
      <c r="Y56" s="60">
        <f>'[4]Interim Data-Current Month'!Y49/1000+'[4]Interim Data-Current Month'!AA49/1000</f>
        <v>0</v>
      </c>
      <c r="Z56" s="60">
        <f>'[4]Interim Data-Current Month'!AB49</f>
        <v>1677914</v>
      </c>
      <c r="AA56" s="60">
        <f>'[4]Interim Data-Current Month'!AC49/1000</f>
        <v>4997382.0958500002</v>
      </c>
      <c r="AB56" s="60">
        <f>'[4]Interim Data-Current Month'!AD49</f>
        <v>262</v>
      </c>
      <c r="AC56" s="60">
        <f>'[4]Interim Data-Current Month'!AE49/1000</f>
        <v>170.345</v>
      </c>
      <c r="AE56" s="38">
        <f t="shared" si="0"/>
        <v>1678176</v>
      </c>
    </row>
    <row r="57" spans="1:31" s="59" customFormat="1" x14ac:dyDescent="0.25">
      <c r="A57" s="65"/>
      <c r="B57" s="96">
        <v>44</v>
      </c>
      <c r="C57" s="99" t="s">
        <v>66</v>
      </c>
      <c r="D57" s="62">
        <v>0</v>
      </c>
      <c r="E57" s="62">
        <v>0</v>
      </c>
      <c r="F57" s="60">
        <f>'[4]Interim Data-Current Month'!F50</f>
        <v>0</v>
      </c>
      <c r="G57" s="60">
        <f>'[4]Interim Data-Current Month'!G50</f>
        <v>171355</v>
      </c>
      <c r="H57" s="60">
        <f>'[4]Interim Data-Current Month'!H50</f>
        <v>0</v>
      </c>
      <c r="I57" s="60">
        <f>'[4]Interim Data-Current Month'!I50</f>
        <v>120412</v>
      </c>
      <c r="J57" s="60">
        <f>'[4]Interim Data-Current Month'!C50</f>
        <v>0</v>
      </c>
      <c r="K57" s="60">
        <f>'[4]Interim Data-Current Month'!D50</f>
        <v>6558032</v>
      </c>
      <c r="L57" s="60">
        <f>'[4]Interim Data-Current Month'!J50</f>
        <v>0</v>
      </c>
      <c r="M57" s="60">
        <f>'[4]Interim Data-Current Month'!K50/1000</f>
        <v>0</v>
      </c>
      <c r="N57" s="60">
        <f>'[4]Interim Data-Current Month'!L50</f>
        <v>0</v>
      </c>
      <c r="O57" s="60">
        <f>'[4]Interim Data-Current Month'!M50/1000</f>
        <v>0</v>
      </c>
      <c r="P57" s="60">
        <f>'[4]Interim Data-Current Month'!N50+'[4]Interim Data-Current Month'!P50</f>
        <v>0</v>
      </c>
      <c r="Q57" s="60">
        <f>'[4]Interim Data-Current Month'!O50/1000+'[4]Interim Data-Current Month'!Q50/1000</f>
        <v>0</v>
      </c>
      <c r="R57" s="60">
        <f>'[4]Interim Data-Current Month'!R50</f>
        <v>0</v>
      </c>
      <c r="S57" s="60">
        <f>'[4]Interim Data-Current Month'!S50/1000</f>
        <v>0</v>
      </c>
      <c r="T57" s="60">
        <f>'[4]Interim Data-Current Month'!T50</f>
        <v>0</v>
      </c>
      <c r="U57" s="60">
        <f>'[4]Interim Data-Current Month'!U50/1000</f>
        <v>0</v>
      </c>
      <c r="V57" s="60">
        <f>'[4]Interim Data-Current Month'!V50</f>
        <v>415821</v>
      </c>
      <c r="W57" s="60">
        <f>'[4]Interim Data-Current Month'!W50/1000</f>
        <v>282806.47570000001</v>
      </c>
      <c r="X57" s="60">
        <f>'[4]Interim Data-Current Month'!X50+'[4]Interim Data-Current Month'!Z50</f>
        <v>0</v>
      </c>
      <c r="Y57" s="60">
        <f>'[4]Interim Data-Current Month'!Y50/1000+'[4]Interim Data-Current Month'!AA50/1000</f>
        <v>0</v>
      </c>
      <c r="Z57" s="60">
        <f>'[4]Interim Data-Current Month'!AB50</f>
        <v>0</v>
      </c>
      <c r="AA57" s="60">
        <f>'[4]Interim Data-Current Month'!AC50/1000</f>
        <v>0</v>
      </c>
      <c r="AB57" s="60">
        <f>'[4]Interim Data-Current Month'!AD50</f>
        <v>0</v>
      </c>
      <c r="AC57" s="60">
        <f>'[4]Interim Data-Current Month'!AE50/1000</f>
        <v>0</v>
      </c>
      <c r="AE57" s="38">
        <f t="shared" si="0"/>
        <v>0</v>
      </c>
    </row>
    <row r="58" spans="1:31" s="59" customFormat="1" x14ac:dyDescent="0.25">
      <c r="A58" s="65"/>
      <c r="B58" s="96">
        <v>45</v>
      </c>
      <c r="C58" s="99" t="s">
        <v>67</v>
      </c>
      <c r="D58" s="62">
        <v>0</v>
      </c>
      <c r="E58" s="62">
        <v>0</v>
      </c>
      <c r="F58" s="60">
        <f>'[4]Interim Data-Current Month'!F51</f>
        <v>0</v>
      </c>
      <c r="G58" s="60">
        <f>'[4]Interim Data-Current Month'!G51</f>
        <v>0</v>
      </c>
      <c r="H58" s="60">
        <f>'[4]Interim Data-Current Month'!H51</f>
        <v>0</v>
      </c>
      <c r="I58" s="60">
        <f>'[4]Interim Data-Current Month'!I51</f>
        <v>0</v>
      </c>
      <c r="J58" s="60">
        <f>'[4]Interim Data-Current Month'!C51</f>
        <v>0</v>
      </c>
      <c r="K58" s="60">
        <f>'[4]Interim Data-Current Month'!D51</f>
        <v>0</v>
      </c>
      <c r="L58" s="60">
        <f>'[4]Interim Data-Current Month'!J51</f>
        <v>0</v>
      </c>
      <c r="M58" s="60">
        <f>'[4]Interim Data-Current Month'!K51/1000</f>
        <v>0</v>
      </c>
      <c r="N58" s="60">
        <f>'[4]Interim Data-Current Month'!L51</f>
        <v>0</v>
      </c>
      <c r="O58" s="60">
        <f>'[4]Interim Data-Current Month'!M51/1000</f>
        <v>0</v>
      </c>
      <c r="P58" s="60">
        <f>'[4]Interim Data-Current Month'!N51+'[4]Interim Data-Current Month'!P51</f>
        <v>0</v>
      </c>
      <c r="Q58" s="60">
        <f>'[4]Interim Data-Current Month'!O51/1000+'[4]Interim Data-Current Month'!Q51/1000</f>
        <v>0</v>
      </c>
      <c r="R58" s="60">
        <f>'[4]Interim Data-Current Month'!R51</f>
        <v>0</v>
      </c>
      <c r="S58" s="60">
        <f>'[4]Interim Data-Current Month'!S51/1000</f>
        <v>0</v>
      </c>
      <c r="T58" s="60">
        <f>'[4]Interim Data-Current Month'!T51</f>
        <v>0</v>
      </c>
      <c r="U58" s="60">
        <f>'[4]Interim Data-Current Month'!U51/1000</f>
        <v>0</v>
      </c>
      <c r="V58" s="60">
        <f>'[4]Interim Data-Current Month'!V51</f>
        <v>0</v>
      </c>
      <c r="W58" s="60">
        <f>'[4]Interim Data-Current Month'!W51/1000</f>
        <v>0</v>
      </c>
      <c r="X58" s="60">
        <f>'[4]Interim Data-Current Month'!X51+'[4]Interim Data-Current Month'!Z51</f>
        <v>0</v>
      </c>
      <c r="Y58" s="60">
        <f>'[4]Interim Data-Current Month'!Y51/1000+'[4]Interim Data-Current Month'!AA51/1000</f>
        <v>0</v>
      </c>
      <c r="Z58" s="60">
        <f>'[4]Interim Data-Current Month'!AB51</f>
        <v>0</v>
      </c>
      <c r="AA58" s="60">
        <f>'[4]Interim Data-Current Month'!AC51/1000</f>
        <v>0</v>
      </c>
      <c r="AB58" s="60">
        <f>'[4]Interim Data-Current Month'!AD51</f>
        <v>0</v>
      </c>
      <c r="AC58" s="60">
        <f>'[4]Interim Data-Current Month'!AE51/1000</f>
        <v>0</v>
      </c>
      <c r="AE58" s="38">
        <f t="shared" si="0"/>
        <v>0</v>
      </c>
    </row>
    <row r="59" spans="1:31" s="59" customFormat="1" x14ac:dyDescent="0.25">
      <c r="A59" s="65"/>
      <c r="B59" s="96">
        <v>46</v>
      </c>
      <c r="C59" s="99" t="s">
        <v>68</v>
      </c>
      <c r="D59" s="62">
        <v>0</v>
      </c>
      <c r="E59" s="62">
        <v>0</v>
      </c>
      <c r="F59" s="60">
        <f>'[4]Interim Data-Current Month'!F52</f>
        <v>0</v>
      </c>
      <c r="G59" s="60">
        <f>'[4]Interim Data-Current Month'!G52</f>
        <v>106422</v>
      </c>
      <c r="H59" s="60">
        <f>'[4]Interim Data-Current Month'!H52</f>
        <v>0</v>
      </c>
      <c r="I59" s="60">
        <f>'[4]Interim Data-Current Month'!I52</f>
        <v>0</v>
      </c>
      <c r="J59" s="60">
        <f>'[4]Interim Data-Current Month'!C52</f>
        <v>0</v>
      </c>
      <c r="K59" s="60">
        <f>'[4]Interim Data-Current Month'!D52</f>
        <v>397854</v>
      </c>
      <c r="L59" s="60">
        <f>'[4]Interim Data-Current Month'!J52</f>
        <v>0</v>
      </c>
      <c r="M59" s="60">
        <f>'[4]Interim Data-Current Month'!K52/1000</f>
        <v>0</v>
      </c>
      <c r="N59" s="60">
        <f>'[4]Interim Data-Current Month'!L52</f>
        <v>0</v>
      </c>
      <c r="O59" s="60">
        <f>'[4]Interim Data-Current Month'!M52/1000</f>
        <v>0</v>
      </c>
      <c r="P59" s="60">
        <f>'[4]Interim Data-Current Month'!N52+'[4]Interim Data-Current Month'!P52</f>
        <v>0</v>
      </c>
      <c r="Q59" s="60">
        <f>'[4]Interim Data-Current Month'!O52/1000+'[4]Interim Data-Current Month'!Q52/1000</f>
        <v>0</v>
      </c>
      <c r="R59" s="60">
        <f>'[4]Interim Data-Current Month'!R52</f>
        <v>0</v>
      </c>
      <c r="S59" s="60">
        <f>'[4]Interim Data-Current Month'!S52/1000</f>
        <v>0</v>
      </c>
      <c r="T59" s="60">
        <f>'[4]Interim Data-Current Month'!T52</f>
        <v>806</v>
      </c>
      <c r="U59" s="60">
        <f>'[4]Interim Data-Current Month'!U52/1000</f>
        <v>802.04630000000009</v>
      </c>
      <c r="V59" s="60">
        <f>'[4]Interim Data-Current Month'!V52</f>
        <v>18305</v>
      </c>
      <c r="W59" s="60">
        <f>'[4]Interim Data-Current Month'!W52/1000</f>
        <v>10351.6049</v>
      </c>
      <c r="X59" s="60">
        <f>'[4]Interim Data-Current Month'!X52+'[4]Interim Data-Current Month'!Z52</f>
        <v>0</v>
      </c>
      <c r="Y59" s="60">
        <f>'[4]Interim Data-Current Month'!Y52/1000+'[4]Interim Data-Current Month'!AA52/1000</f>
        <v>0</v>
      </c>
      <c r="Z59" s="60">
        <f>'[4]Interim Data-Current Month'!AB52</f>
        <v>4380</v>
      </c>
      <c r="AA59" s="60">
        <f>'[4]Interim Data-Current Month'!AC52/1000</f>
        <v>16709.739000000001</v>
      </c>
      <c r="AB59" s="60">
        <f>'[4]Interim Data-Current Month'!AD52</f>
        <v>0</v>
      </c>
      <c r="AC59" s="60">
        <f>'[4]Interim Data-Current Month'!AE52/1000</f>
        <v>0</v>
      </c>
      <c r="AE59" s="38">
        <f t="shared" si="0"/>
        <v>4380</v>
      </c>
    </row>
    <row r="60" spans="1:31" s="59" customFormat="1" x14ac:dyDescent="0.25">
      <c r="A60" s="65"/>
      <c r="B60" s="96">
        <v>47</v>
      </c>
      <c r="C60" s="112" t="s">
        <v>69</v>
      </c>
      <c r="D60" s="62">
        <v>1</v>
      </c>
      <c r="E60" s="61">
        <v>64</v>
      </c>
      <c r="F60" s="60">
        <f>'[4]Interim Data-Current Month'!F53</f>
        <v>485578</v>
      </c>
      <c r="G60" s="60">
        <f>'[4]Interim Data-Current Month'!G53</f>
        <v>0</v>
      </c>
      <c r="H60" s="60">
        <f>'[4]Interim Data-Current Month'!H53</f>
        <v>0</v>
      </c>
      <c r="I60" s="60">
        <f>'[4]Interim Data-Current Month'!I53</f>
        <v>24520697</v>
      </c>
      <c r="J60" s="60">
        <f>'[4]Interim Data-Current Month'!C53</f>
        <v>0</v>
      </c>
      <c r="K60" s="60">
        <f>'[4]Interim Data-Current Month'!D53</f>
        <v>37559643</v>
      </c>
      <c r="L60" s="60">
        <f>'[4]Interim Data-Current Month'!J53</f>
        <v>0</v>
      </c>
      <c r="M60" s="60">
        <f>'[4]Interim Data-Current Month'!K53/1000</f>
        <v>0</v>
      </c>
      <c r="N60" s="60">
        <f>'[4]Interim Data-Current Month'!L53</f>
        <v>0</v>
      </c>
      <c r="O60" s="60">
        <f>'[4]Interim Data-Current Month'!M53/1000</f>
        <v>0</v>
      </c>
      <c r="P60" s="60">
        <f>'[4]Interim Data-Current Month'!N53+'[4]Interim Data-Current Month'!P53</f>
        <v>0</v>
      </c>
      <c r="Q60" s="60">
        <f>'[4]Interim Data-Current Month'!O53/1000+'[4]Interim Data-Current Month'!Q53/1000</f>
        <v>0</v>
      </c>
      <c r="R60" s="60">
        <f>'[4]Interim Data-Current Month'!R53</f>
        <v>0</v>
      </c>
      <c r="S60" s="60">
        <f>'[4]Interim Data-Current Month'!S53/1000</f>
        <v>0</v>
      </c>
      <c r="T60" s="60">
        <f>'[4]Interim Data-Current Month'!T53</f>
        <v>670583</v>
      </c>
      <c r="U60" s="60">
        <f>'[4]Interim Data-Current Month'!U53/1000</f>
        <v>777512.96765000012</v>
      </c>
      <c r="V60" s="60">
        <f>'[4]Interim Data-Current Month'!V53</f>
        <v>1643497</v>
      </c>
      <c r="W60" s="60">
        <f>'[4]Interim Data-Current Month'!W53/1000</f>
        <v>2361830.9169900003</v>
      </c>
      <c r="X60" s="60">
        <f>'[4]Interim Data-Current Month'!X53+'[4]Interim Data-Current Month'!Z53</f>
        <v>0</v>
      </c>
      <c r="Y60" s="60">
        <f>'[4]Interim Data-Current Month'!Y53/1000+'[4]Interim Data-Current Month'!AA53/1000</f>
        <v>0</v>
      </c>
      <c r="Z60" s="60">
        <f>'[4]Interim Data-Current Month'!AB53</f>
        <v>1956543</v>
      </c>
      <c r="AA60" s="60">
        <f>'[4]Interim Data-Current Month'!AC53/1000</f>
        <v>7077032.4238799997</v>
      </c>
      <c r="AB60" s="60">
        <f>'[4]Interim Data-Current Month'!AD53</f>
        <v>0</v>
      </c>
      <c r="AC60" s="60">
        <f>'[4]Interim Data-Current Month'!AE53/1000</f>
        <v>0</v>
      </c>
      <c r="AE60" s="38">
        <f t="shared" si="0"/>
        <v>1956543</v>
      </c>
    </row>
    <row r="61" spans="1:31" ht="13" x14ac:dyDescent="0.25">
      <c r="B61" s="111" t="s">
        <v>21</v>
      </c>
      <c r="C61" s="110"/>
      <c r="D61" s="58"/>
      <c r="E61" s="58"/>
      <c r="F61" s="53"/>
      <c r="G61" s="53"/>
      <c r="H61" s="53"/>
      <c r="I61" s="53"/>
      <c r="J61" s="53"/>
      <c r="K61" s="53"/>
      <c r="L61" s="53"/>
      <c r="M61" s="56"/>
      <c r="N61" s="53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E61" s="38">
        <f t="shared" si="0"/>
        <v>0</v>
      </c>
    </row>
    <row r="62" spans="1:31" x14ac:dyDescent="0.25">
      <c r="B62" s="92">
        <v>48</v>
      </c>
      <c r="C62" s="91" t="s">
        <v>22</v>
      </c>
      <c r="D62" s="33">
        <v>452</v>
      </c>
      <c r="E62" s="57">
        <v>3</v>
      </c>
      <c r="F62" s="56">
        <f>'[4]Interim Data-Current Month'!F54</f>
        <v>0</v>
      </c>
      <c r="G62" s="56">
        <f>'[4]Interim Data-Current Month'!G54</f>
        <v>340</v>
      </c>
      <c r="H62" s="56">
        <f>'[4]Interim Data-Current Month'!H54</f>
        <v>0</v>
      </c>
      <c r="I62" s="56">
        <f>'[4]Interim Data-Current Month'!I54</f>
        <v>771197</v>
      </c>
      <c r="J62" s="56">
        <f>'[4]Interim Data-Current Month'!C54</f>
        <v>296930</v>
      </c>
      <c r="K62" s="56">
        <f>'[4]Interim Data-Current Month'!D54</f>
        <v>2207838</v>
      </c>
      <c r="L62" s="56">
        <f>'[4]Interim Data-Current Month'!J54</f>
        <v>447660</v>
      </c>
      <c r="M62" s="56">
        <f>'[4]Interim Data-Current Month'!K54/1000</f>
        <v>2225612.1069999998</v>
      </c>
      <c r="N62" s="56">
        <f>'[4]Interim Data-Current Month'!L54</f>
        <v>398735</v>
      </c>
      <c r="O62" s="56">
        <f>'[4]Interim Data-Current Month'!M54/1000</f>
        <v>2601119.247</v>
      </c>
      <c r="P62" s="56">
        <f>'[4]Interim Data-Current Month'!N54+'[4]Interim Data-Current Month'!P54</f>
        <v>1180</v>
      </c>
      <c r="Q62" s="56">
        <f>'[4]Interim Data-Current Month'!O54/1000+'[4]Interim Data-Current Month'!Q54/1000</f>
        <v>577.173</v>
      </c>
      <c r="R62" s="56">
        <f>'[4]Interim Data-Current Month'!R54</f>
        <v>5745</v>
      </c>
      <c r="S62" s="56">
        <f>'[4]Interim Data-Current Month'!S54/1000</f>
        <v>34187.300000000003</v>
      </c>
      <c r="T62" s="56">
        <f>'[4]Interim Data-Current Month'!T54</f>
        <v>256322</v>
      </c>
      <c r="U62" s="56">
        <f>'[4]Interim Data-Current Month'!U54/1000</f>
        <v>594293.14240000001</v>
      </c>
      <c r="V62" s="56">
        <f>'[4]Interim Data-Current Month'!V54</f>
        <v>208781</v>
      </c>
      <c r="W62" s="56">
        <f>'[4]Interim Data-Current Month'!W54/1000</f>
        <v>552802.9622999999</v>
      </c>
      <c r="X62" s="56">
        <f>'[4]Interim Data-Current Month'!X54+'[4]Interim Data-Current Month'!Z54</f>
        <v>214</v>
      </c>
      <c r="Y62" s="56">
        <f>'[4]Interim Data-Current Month'!Y54/1000+'[4]Interim Data-Current Month'!AA54/1000</f>
        <v>4559.5879999999997</v>
      </c>
      <c r="Z62" s="56">
        <f>'[4]Interim Data-Current Month'!AB54</f>
        <v>944678</v>
      </c>
      <c r="AA62" s="56">
        <f>'[4]Interim Data-Current Month'!AC54/1000</f>
        <v>5875170.5499999998</v>
      </c>
      <c r="AB62" s="56">
        <f>'[4]Interim Data-Current Month'!AD54</f>
        <v>324</v>
      </c>
      <c r="AC62" s="56">
        <f>'[4]Interim Data-Current Month'!AE54/1000</f>
        <v>321.12</v>
      </c>
      <c r="AE62" s="38">
        <f t="shared" si="0"/>
        <v>945002</v>
      </c>
    </row>
    <row r="63" spans="1:31" x14ac:dyDescent="0.25">
      <c r="B63" s="92">
        <v>49</v>
      </c>
      <c r="C63" s="91" t="s">
        <v>70</v>
      </c>
      <c r="D63" s="33">
        <v>165</v>
      </c>
      <c r="E63" s="57">
        <v>2</v>
      </c>
      <c r="F63" s="56">
        <f>'[4]Interim Data-Current Month'!F55</f>
        <v>0</v>
      </c>
      <c r="G63" s="56">
        <f>'[4]Interim Data-Current Month'!G55</f>
        <v>0</v>
      </c>
      <c r="H63" s="56">
        <f>'[4]Interim Data-Current Month'!H55</f>
        <v>0</v>
      </c>
      <c r="I63" s="56">
        <f>'[4]Interim Data-Current Month'!I55</f>
        <v>0</v>
      </c>
      <c r="J63" s="56">
        <f>'[4]Interim Data-Current Month'!C55</f>
        <v>0</v>
      </c>
      <c r="K63" s="56">
        <f>'[4]Interim Data-Current Month'!D55</f>
        <v>195956</v>
      </c>
      <c r="L63" s="56">
        <f>'[4]Interim Data-Current Month'!J55</f>
        <v>0</v>
      </c>
      <c r="M63" s="56">
        <f>'[4]Interim Data-Current Month'!K55/1000</f>
        <v>0</v>
      </c>
      <c r="N63" s="56">
        <f>'[4]Interim Data-Current Month'!L55</f>
        <v>0</v>
      </c>
      <c r="O63" s="56">
        <f>'[4]Interim Data-Current Month'!M55/1000</f>
        <v>0</v>
      </c>
      <c r="P63" s="56">
        <f>'[4]Interim Data-Current Month'!N55+'[4]Interim Data-Current Month'!P55</f>
        <v>0</v>
      </c>
      <c r="Q63" s="56">
        <f>'[4]Interim Data-Current Month'!O55/1000+'[4]Interim Data-Current Month'!Q55/1000</f>
        <v>0</v>
      </c>
      <c r="R63" s="56">
        <f>'[4]Interim Data-Current Month'!R55</f>
        <v>0</v>
      </c>
      <c r="S63" s="56">
        <f>'[4]Interim Data-Current Month'!S55/1000</f>
        <v>0</v>
      </c>
      <c r="T63" s="56">
        <f>'[4]Interim Data-Current Month'!T55</f>
        <v>47533</v>
      </c>
      <c r="U63" s="56">
        <f>'[4]Interim Data-Current Month'!U55/1000</f>
        <v>105226.67079999999</v>
      </c>
      <c r="V63" s="56">
        <f>'[4]Interim Data-Current Month'!V55</f>
        <v>17310</v>
      </c>
      <c r="W63" s="56">
        <f>'[4]Interim Data-Current Month'!W55/1000</f>
        <v>36484.887560000003</v>
      </c>
      <c r="X63" s="56">
        <f>'[4]Interim Data-Current Month'!X55+'[4]Interim Data-Current Month'!Z55</f>
        <v>0</v>
      </c>
      <c r="Y63" s="56">
        <f>'[4]Interim Data-Current Month'!Y55/1000+'[4]Interim Data-Current Month'!AA55/1000</f>
        <v>0</v>
      </c>
      <c r="Z63" s="56">
        <f>'[4]Interim Data-Current Month'!AB55</f>
        <v>133735</v>
      </c>
      <c r="AA63" s="56">
        <f>'[4]Interim Data-Current Month'!AC55/1000</f>
        <v>683030.02800000005</v>
      </c>
      <c r="AB63" s="56">
        <f>'[4]Interim Data-Current Month'!AD55</f>
        <v>0</v>
      </c>
      <c r="AC63" s="56">
        <f>'[4]Interim Data-Current Month'!AE55/1000</f>
        <v>0</v>
      </c>
      <c r="AE63" s="38">
        <f t="shared" si="0"/>
        <v>133735</v>
      </c>
    </row>
    <row r="64" spans="1:31" x14ac:dyDescent="0.25">
      <c r="B64" s="92">
        <v>50</v>
      </c>
      <c r="C64" s="91" t="s">
        <v>47</v>
      </c>
      <c r="D64" s="33">
        <v>340</v>
      </c>
      <c r="E64" s="57">
        <v>3</v>
      </c>
      <c r="F64" s="56">
        <f>'[4]Interim Data-Current Month'!F56</f>
        <v>19184</v>
      </c>
      <c r="G64" s="56">
        <f>'[4]Interim Data-Current Month'!G56</f>
        <v>299</v>
      </c>
      <c r="H64" s="56">
        <f>'[4]Interim Data-Current Month'!H56</f>
        <v>29104</v>
      </c>
      <c r="I64" s="56">
        <f>'[4]Interim Data-Current Month'!I56</f>
        <v>0</v>
      </c>
      <c r="J64" s="56">
        <f>'[4]Interim Data-Current Month'!C56</f>
        <v>0</v>
      </c>
      <c r="K64" s="56">
        <f>'[4]Interim Data-Current Month'!D56</f>
        <v>3855299</v>
      </c>
      <c r="L64" s="56">
        <f>'[4]Interim Data-Current Month'!J56</f>
        <v>0</v>
      </c>
      <c r="M64" s="56">
        <f>'[4]Interim Data-Current Month'!K56/1000</f>
        <v>0</v>
      </c>
      <c r="N64" s="56">
        <f>'[4]Interim Data-Current Month'!L56</f>
        <v>0</v>
      </c>
      <c r="O64" s="56">
        <f>'[4]Interim Data-Current Month'!M56/1000</f>
        <v>0</v>
      </c>
      <c r="P64" s="56">
        <f>'[4]Interim Data-Current Month'!N56+'[4]Interim Data-Current Month'!P56</f>
        <v>0</v>
      </c>
      <c r="Q64" s="56">
        <f>'[4]Interim Data-Current Month'!O56/1000+'[4]Interim Data-Current Month'!Q56/1000</f>
        <v>0</v>
      </c>
      <c r="R64" s="56">
        <f>'[4]Interim Data-Current Month'!R56</f>
        <v>0</v>
      </c>
      <c r="S64" s="56">
        <f>'[4]Interim Data-Current Month'!S56/1000</f>
        <v>0</v>
      </c>
      <c r="T64" s="56">
        <f>'[4]Interim Data-Current Month'!T56</f>
        <v>284151</v>
      </c>
      <c r="U64" s="56">
        <f>'[4]Interim Data-Current Month'!U56/1000</f>
        <v>508861.38900000002</v>
      </c>
      <c r="V64" s="56">
        <f>'[4]Interim Data-Current Month'!V56</f>
        <v>141797</v>
      </c>
      <c r="W64" s="56">
        <f>'[4]Interim Data-Current Month'!W56/1000</f>
        <v>410789.641</v>
      </c>
      <c r="X64" s="56">
        <f>'[4]Interim Data-Current Month'!X56+'[4]Interim Data-Current Month'!Z56</f>
        <v>0</v>
      </c>
      <c r="Y64" s="56">
        <f>'[4]Interim Data-Current Month'!Y56/1000+'[4]Interim Data-Current Month'!AA56/1000</f>
        <v>0</v>
      </c>
      <c r="Z64" s="56">
        <f>'[4]Interim Data-Current Month'!AB56</f>
        <v>1094633</v>
      </c>
      <c r="AA64" s="56">
        <f>'[4]Interim Data-Current Month'!AC56/1000</f>
        <v>3590967.6159999999</v>
      </c>
      <c r="AB64" s="56">
        <f>'[4]Interim Data-Current Month'!AD56</f>
        <v>0</v>
      </c>
      <c r="AC64" s="56">
        <f>'[4]Interim Data-Current Month'!AE56/1000</f>
        <v>0</v>
      </c>
      <c r="AE64" s="38">
        <f t="shared" si="0"/>
        <v>1094633</v>
      </c>
    </row>
    <row r="65" spans="1:31" x14ac:dyDescent="0.25">
      <c r="B65" s="92">
        <v>51</v>
      </c>
      <c r="C65" s="91" t="s">
        <v>44</v>
      </c>
      <c r="D65" s="33">
        <v>439</v>
      </c>
      <c r="E65" s="57">
        <v>2</v>
      </c>
      <c r="F65" s="56">
        <f>'[4]Interim Data-Current Month'!F57</f>
        <v>0</v>
      </c>
      <c r="G65" s="56">
        <f>'[4]Interim Data-Current Month'!G57</f>
        <v>1155</v>
      </c>
      <c r="H65" s="56">
        <f>'[4]Interim Data-Current Month'!H57</f>
        <v>0</v>
      </c>
      <c r="I65" s="56">
        <f>'[4]Interim Data-Current Month'!I57</f>
        <v>0</v>
      </c>
      <c r="J65" s="56">
        <f>'[4]Interim Data-Current Month'!C57</f>
        <v>0</v>
      </c>
      <c r="K65" s="56">
        <f>'[4]Interim Data-Current Month'!D57</f>
        <v>4629416</v>
      </c>
      <c r="L65" s="56">
        <f>'[4]Interim Data-Current Month'!J57</f>
        <v>0</v>
      </c>
      <c r="M65" s="56">
        <f>'[4]Interim Data-Current Month'!K57/1000</f>
        <v>0</v>
      </c>
      <c r="N65" s="56">
        <f>'[4]Interim Data-Current Month'!L57</f>
        <v>0</v>
      </c>
      <c r="O65" s="56">
        <f>'[4]Interim Data-Current Month'!M57/1000</f>
        <v>0</v>
      </c>
      <c r="P65" s="56">
        <f>'[4]Interim Data-Current Month'!N57+'[4]Interim Data-Current Month'!P57</f>
        <v>0</v>
      </c>
      <c r="Q65" s="56">
        <f>'[4]Interim Data-Current Month'!O57/1000+'[4]Interim Data-Current Month'!Q57/1000</f>
        <v>0</v>
      </c>
      <c r="R65" s="56">
        <f>'[4]Interim Data-Current Month'!R57</f>
        <v>0</v>
      </c>
      <c r="S65" s="56">
        <f>'[4]Interim Data-Current Month'!S57/1000</f>
        <v>0</v>
      </c>
      <c r="T65" s="56">
        <f>'[4]Interim Data-Current Month'!T57</f>
        <v>279742</v>
      </c>
      <c r="U65" s="56">
        <f>'[4]Interim Data-Current Month'!U57/1000</f>
        <v>351129.73677999998</v>
      </c>
      <c r="V65" s="56">
        <f>'[4]Interim Data-Current Month'!V57</f>
        <v>0</v>
      </c>
      <c r="W65" s="56">
        <f>'[4]Interim Data-Current Month'!W57/1000</f>
        <v>0</v>
      </c>
      <c r="X65" s="56">
        <f>'[4]Interim Data-Current Month'!X57+'[4]Interim Data-Current Month'!Z57</f>
        <v>0</v>
      </c>
      <c r="Y65" s="56">
        <f>'[4]Interim Data-Current Month'!Y57/1000+'[4]Interim Data-Current Month'!AA57/1000</f>
        <v>0</v>
      </c>
      <c r="Z65" s="56">
        <f>'[4]Interim Data-Current Month'!AB57</f>
        <v>800902</v>
      </c>
      <c r="AA65" s="56">
        <f>'[4]Interim Data-Current Month'!AC57/1000</f>
        <v>3317705.0720000002</v>
      </c>
      <c r="AB65" s="56">
        <f>'[4]Interim Data-Current Month'!AD57</f>
        <v>77</v>
      </c>
      <c r="AC65" s="56">
        <f>'[4]Interim Data-Current Month'!AE57/1000</f>
        <v>251.56815</v>
      </c>
      <c r="AE65" s="38">
        <f t="shared" si="0"/>
        <v>800979</v>
      </c>
    </row>
    <row r="66" spans="1:31" x14ac:dyDescent="0.25">
      <c r="B66" s="92">
        <v>52</v>
      </c>
      <c r="C66" s="91" t="s">
        <v>48</v>
      </c>
      <c r="D66" s="33">
        <v>129</v>
      </c>
      <c r="E66" s="57">
        <v>0</v>
      </c>
      <c r="F66" s="56">
        <f>'[4]Interim Data-Current Month'!F58</f>
        <v>0</v>
      </c>
      <c r="G66" s="56">
        <f>'[4]Interim Data-Current Month'!G58</f>
        <v>0</v>
      </c>
      <c r="H66" s="56">
        <f>'[4]Interim Data-Current Month'!H58</f>
        <v>0</v>
      </c>
      <c r="I66" s="56">
        <f>'[4]Interim Data-Current Month'!I58</f>
        <v>0</v>
      </c>
      <c r="J66" s="56">
        <f>'[4]Interim Data-Current Month'!C58</f>
        <v>0</v>
      </c>
      <c r="K66" s="56">
        <f>'[4]Interim Data-Current Month'!D58</f>
        <v>3714230</v>
      </c>
      <c r="L66" s="56">
        <f>'[4]Interim Data-Current Month'!J58</f>
        <v>0</v>
      </c>
      <c r="M66" s="56">
        <f>'[4]Interim Data-Current Month'!K58/1000</f>
        <v>0</v>
      </c>
      <c r="N66" s="56">
        <f>'[4]Interim Data-Current Month'!L58</f>
        <v>0</v>
      </c>
      <c r="O66" s="56">
        <f>'[4]Interim Data-Current Month'!M58/1000</f>
        <v>0</v>
      </c>
      <c r="P66" s="56">
        <f>'[4]Interim Data-Current Month'!N58+'[4]Interim Data-Current Month'!P58</f>
        <v>0</v>
      </c>
      <c r="Q66" s="56">
        <f>'[4]Interim Data-Current Month'!O58/1000+'[4]Interim Data-Current Month'!Q58/1000</f>
        <v>0</v>
      </c>
      <c r="R66" s="56">
        <f>'[4]Interim Data-Current Month'!R58</f>
        <v>0</v>
      </c>
      <c r="S66" s="56">
        <f>'[4]Interim Data-Current Month'!S58/1000</f>
        <v>0</v>
      </c>
      <c r="T66" s="56">
        <f>'[4]Interim Data-Current Month'!T58</f>
        <v>51072</v>
      </c>
      <c r="U66" s="56">
        <f>'[4]Interim Data-Current Month'!U58/1000</f>
        <v>56705.827649999999</v>
      </c>
      <c r="V66" s="56">
        <f>'[4]Interim Data-Current Month'!V58</f>
        <v>4301</v>
      </c>
      <c r="W66" s="56">
        <f>'[4]Interim Data-Current Month'!W58/1000</f>
        <v>8061.4070300000003</v>
      </c>
      <c r="X66" s="56">
        <f>'[4]Interim Data-Current Month'!X58+'[4]Interim Data-Current Month'!Z58</f>
        <v>0</v>
      </c>
      <c r="Y66" s="56">
        <f>'[4]Interim Data-Current Month'!Y58/1000+'[4]Interim Data-Current Month'!AA58/1000</f>
        <v>0</v>
      </c>
      <c r="Z66" s="56">
        <f>'[4]Interim Data-Current Month'!AB58</f>
        <v>622349</v>
      </c>
      <c r="AA66" s="56">
        <f>'[4]Interim Data-Current Month'!AC58/1000</f>
        <v>2837474.4071</v>
      </c>
      <c r="AB66" s="56">
        <f>'[4]Interim Data-Current Month'!AD58</f>
        <v>0</v>
      </c>
      <c r="AC66" s="56">
        <f>'[4]Interim Data-Current Month'!AE58/1000</f>
        <v>0</v>
      </c>
      <c r="AE66" s="38">
        <f t="shared" si="0"/>
        <v>622349</v>
      </c>
    </row>
    <row r="67" spans="1:31" x14ac:dyDescent="0.25">
      <c r="B67" s="92">
        <v>53</v>
      </c>
      <c r="C67" s="91" t="s">
        <v>71</v>
      </c>
      <c r="D67" s="33">
        <v>59</v>
      </c>
      <c r="E67" s="57">
        <v>2</v>
      </c>
      <c r="F67" s="56">
        <f>'[4]Interim Data-Current Month'!F59</f>
        <v>0</v>
      </c>
      <c r="G67" s="56">
        <f>'[4]Interim Data-Current Month'!G59</f>
        <v>164</v>
      </c>
      <c r="H67" s="56">
        <f>'[4]Interim Data-Current Month'!H59</f>
        <v>0</v>
      </c>
      <c r="I67" s="56">
        <f>'[4]Interim Data-Current Month'!I59</f>
        <v>494158</v>
      </c>
      <c r="J67" s="56">
        <f>'[4]Interim Data-Current Month'!C59</f>
        <v>0</v>
      </c>
      <c r="K67" s="56">
        <f>'[4]Interim Data-Current Month'!D59</f>
        <v>2507403</v>
      </c>
      <c r="L67" s="56">
        <f>'[4]Interim Data-Current Month'!J59</f>
        <v>0</v>
      </c>
      <c r="M67" s="56">
        <f>'[4]Interim Data-Current Month'!K59/1000</f>
        <v>0</v>
      </c>
      <c r="N67" s="56">
        <f>'[4]Interim Data-Current Month'!L59</f>
        <v>0</v>
      </c>
      <c r="O67" s="56">
        <f>'[4]Interim Data-Current Month'!M59/1000</f>
        <v>0</v>
      </c>
      <c r="P67" s="56">
        <f>'[4]Interim Data-Current Month'!N59+'[4]Interim Data-Current Month'!P59</f>
        <v>0</v>
      </c>
      <c r="Q67" s="56">
        <f>'[4]Interim Data-Current Month'!O59/1000+'[4]Interim Data-Current Month'!Q59/1000</f>
        <v>0</v>
      </c>
      <c r="R67" s="56">
        <f>'[4]Interim Data-Current Month'!R59</f>
        <v>0</v>
      </c>
      <c r="S67" s="56">
        <f>'[4]Interim Data-Current Month'!S59/1000</f>
        <v>0</v>
      </c>
      <c r="T67" s="56">
        <f>'[4]Interim Data-Current Month'!T59</f>
        <v>56195</v>
      </c>
      <c r="U67" s="56">
        <f>'[4]Interim Data-Current Month'!U59/1000</f>
        <v>85995.403000000006</v>
      </c>
      <c r="V67" s="56">
        <f>'[4]Interim Data-Current Month'!V59</f>
        <v>7225</v>
      </c>
      <c r="W67" s="56">
        <f>'[4]Interim Data-Current Month'!W59/1000</f>
        <v>15704.213</v>
      </c>
      <c r="X67" s="56">
        <f>'[4]Interim Data-Current Month'!X59+'[4]Interim Data-Current Month'!Z59</f>
        <v>0</v>
      </c>
      <c r="Y67" s="56">
        <f>'[4]Interim Data-Current Month'!Y59/1000+'[4]Interim Data-Current Month'!AA59/1000</f>
        <v>0</v>
      </c>
      <c r="Z67" s="56">
        <f>'[4]Interim Data-Current Month'!AB59</f>
        <v>290127</v>
      </c>
      <c r="AA67" s="56">
        <f>'[4]Interim Data-Current Month'!AC59/1000</f>
        <v>1399959.4</v>
      </c>
      <c r="AB67" s="56">
        <f>'[4]Interim Data-Current Month'!AD59</f>
        <v>0</v>
      </c>
      <c r="AC67" s="56">
        <f>'[4]Interim Data-Current Month'!AE59/1000</f>
        <v>0</v>
      </c>
      <c r="AE67" s="38">
        <f t="shared" si="0"/>
        <v>290127</v>
      </c>
    </row>
    <row r="68" spans="1:31" x14ac:dyDescent="0.25">
      <c r="B68" s="92">
        <v>54</v>
      </c>
      <c r="C68" s="91" t="s">
        <v>72</v>
      </c>
      <c r="D68" s="33">
        <v>8</v>
      </c>
      <c r="E68" s="57">
        <v>1</v>
      </c>
      <c r="F68" s="56">
        <f>'[4]Interim Data-Current Month'!F60</f>
        <v>0</v>
      </c>
      <c r="G68" s="56">
        <f>'[4]Interim Data-Current Month'!G60</f>
        <v>0</v>
      </c>
      <c r="H68" s="56">
        <f>'[4]Interim Data-Current Month'!H60</f>
        <v>0</v>
      </c>
      <c r="I68" s="56">
        <f>'[4]Interim Data-Current Month'!I60</f>
        <v>0</v>
      </c>
      <c r="J68" s="56">
        <f>'[4]Interim Data-Current Month'!C60</f>
        <v>0</v>
      </c>
      <c r="K68" s="56">
        <f>'[4]Interim Data-Current Month'!D60</f>
        <v>335069</v>
      </c>
      <c r="L68" s="56">
        <f>'[4]Interim Data-Current Month'!J60</f>
        <v>0</v>
      </c>
      <c r="M68" s="56">
        <f>'[4]Interim Data-Current Month'!K60/1000</f>
        <v>0</v>
      </c>
      <c r="N68" s="56">
        <f>'[4]Interim Data-Current Month'!L60</f>
        <v>0</v>
      </c>
      <c r="O68" s="56">
        <f>'[4]Interim Data-Current Month'!M60/1000</f>
        <v>0</v>
      </c>
      <c r="P68" s="56">
        <f>'[4]Interim Data-Current Month'!N60+'[4]Interim Data-Current Month'!P60</f>
        <v>0</v>
      </c>
      <c r="Q68" s="56">
        <f>'[4]Interim Data-Current Month'!O60/1000+'[4]Interim Data-Current Month'!Q60/1000</f>
        <v>0</v>
      </c>
      <c r="R68" s="56">
        <f>'[4]Interim Data-Current Month'!R60</f>
        <v>0</v>
      </c>
      <c r="S68" s="56">
        <f>'[4]Interim Data-Current Month'!S60/1000</f>
        <v>0</v>
      </c>
      <c r="T68" s="56">
        <f>'[4]Interim Data-Current Month'!T60</f>
        <v>16770</v>
      </c>
      <c r="U68" s="56">
        <f>'[4]Interim Data-Current Month'!U60/1000</f>
        <v>21615.756870000001</v>
      </c>
      <c r="V68" s="56">
        <f>'[4]Interim Data-Current Month'!V60</f>
        <v>0</v>
      </c>
      <c r="W68" s="56">
        <f>'[4]Interim Data-Current Month'!W60/1000</f>
        <v>0</v>
      </c>
      <c r="X68" s="56">
        <f>'[4]Interim Data-Current Month'!X60+'[4]Interim Data-Current Month'!Z60</f>
        <v>0</v>
      </c>
      <c r="Y68" s="56">
        <f>'[4]Interim Data-Current Month'!Y60/1000+'[4]Interim Data-Current Month'!AA60/1000</f>
        <v>0</v>
      </c>
      <c r="Z68" s="56">
        <f>'[4]Interim Data-Current Month'!AB60</f>
        <v>54693</v>
      </c>
      <c r="AA68" s="56">
        <f>'[4]Interim Data-Current Month'!AC60/1000</f>
        <v>206434.97450000001</v>
      </c>
      <c r="AB68" s="56">
        <f>'[4]Interim Data-Current Month'!AD60</f>
        <v>0</v>
      </c>
      <c r="AC68" s="56">
        <f>'[4]Interim Data-Current Month'!AE60/1000</f>
        <v>0</v>
      </c>
      <c r="AE68" s="38">
        <f t="shared" si="0"/>
        <v>54693</v>
      </c>
    </row>
    <row r="69" spans="1:31" x14ac:dyDescent="0.25">
      <c r="B69" s="92">
        <v>55</v>
      </c>
      <c r="C69" s="91" t="s">
        <v>46</v>
      </c>
      <c r="D69" s="33">
        <v>0</v>
      </c>
      <c r="E69" s="57">
        <v>0</v>
      </c>
      <c r="F69" s="56">
        <f>'[4]Interim Data-Current Month'!F61</f>
        <v>0</v>
      </c>
      <c r="G69" s="56">
        <f>'[4]Interim Data-Current Month'!G61</f>
        <v>67</v>
      </c>
      <c r="H69" s="56">
        <f>'[4]Interim Data-Current Month'!H61</f>
        <v>0</v>
      </c>
      <c r="I69" s="56">
        <f>'[4]Interim Data-Current Month'!I61</f>
        <v>0</v>
      </c>
      <c r="J69" s="56">
        <f>'[4]Interim Data-Current Month'!C61</f>
        <v>0</v>
      </c>
      <c r="K69" s="56">
        <f>'[4]Interim Data-Current Month'!D61</f>
        <v>501612</v>
      </c>
      <c r="L69" s="56">
        <f>'[4]Interim Data-Current Month'!J61</f>
        <v>0</v>
      </c>
      <c r="M69" s="56">
        <f>'[4]Interim Data-Current Month'!K61/1000</f>
        <v>0</v>
      </c>
      <c r="N69" s="56">
        <f>'[4]Interim Data-Current Month'!L61</f>
        <v>0</v>
      </c>
      <c r="O69" s="56">
        <f>'[4]Interim Data-Current Month'!M61/1000</f>
        <v>0</v>
      </c>
      <c r="P69" s="56">
        <f>'[4]Interim Data-Current Month'!N61+'[4]Interim Data-Current Month'!P61</f>
        <v>0</v>
      </c>
      <c r="Q69" s="56">
        <f>'[4]Interim Data-Current Month'!O61/1000+'[4]Interim Data-Current Month'!Q61/1000</f>
        <v>0</v>
      </c>
      <c r="R69" s="56">
        <f>'[4]Interim Data-Current Month'!R61</f>
        <v>0</v>
      </c>
      <c r="S69" s="56">
        <f>'[4]Interim Data-Current Month'!S61/1000</f>
        <v>0</v>
      </c>
      <c r="T69" s="56">
        <f>'[4]Interim Data-Current Month'!T61</f>
        <v>12089</v>
      </c>
      <c r="U69" s="56">
        <f>'[4]Interim Data-Current Month'!U61/1000</f>
        <v>15353.465310000001</v>
      </c>
      <c r="V69" s="56">
        <f>'[4]Interim Data-Current Month'!V61</f>
        <v>924</v>
      </c>
      <c r="W69" s="56">
        <f>'[4]Interim Data-Current Month'!W61/1000</f>
        <v>2392.0584399999998</v>
      </c>
      <c r="X69" s="56">
        <f>'[4]Interim Data-Current Month'!X61+'[4]Interim Data-Current Month'!Z61</f>
        <v>0</v>
      </c>
      <c r="Y69" s="56">
        <f>'[4]Interim Data-Current Month'!Y61/1000+'[4]Interim Data-Current Month'!AA61/1000</f>
        <v>0</v>
      </c>
      <c r="Z69" s="56">
        <f>'[4]Interim Data-Current Month'!AB61</f>
        <v>45741</v>
      </c>
      <c r="AA69" s="56">
        <f>'[4]Interim Data-Current Month'!AC61/1000</f>
        <v>199288.217</v>
      </c>
      <c r="AB69" s="56">
        <f>'[4]Interim Data-Current Month'!AD61</f>
        <v>0</v>
      </c>
      <c r="AC69" s="56">
        <f>'[4]Interim Data-Current Month'!AE61/1000</f>
        <v>0</v>
      </c>
      <c r="AE69" s="38">
        <f t="shared" si="0"/>
        <v>45741</v>
      </c>
    </row>
    <row r="70" spans="1:31" x14ac:dyDescent="0.25">
      <c r="B70" s="92">
        <v>56</v>
      </c>
      <c r="C70" s="91" t="s">
        <v>74</v>
      </c>
      <c r="D70" s="33">
        <v>494</v>
      </c>
      <c r="E70" s="57">
        <v>3</v>
      </c>
      <c r="F70" s="56">
        <f>'[4]Interim Data-Current Month'!F62</f>
        <v>0</v>
      </c>
      <c r="G70" s="56">
        <f>'[4]Interim Data-Current Month'!G62</f>
        <v>0</v>
      </c>
      <c r="H70" s="56">
        <f>'[4]Interim Data-Current Month'!H62</f>
        <v>0</v>
      </c>
      <c r="I70" s="56">
        <f>'[4]Interim Data-Current Month'!I62</f>
        <v>155878</v>
      </c>
      <c r="J70" s="56">
        <f>'[4]Interim Data-Current Month'!C62</f>
        <v>0</v>
      </c>
      <c r="K70" s="56">
        <f>'[4]Interim Data-Current Month'!D62</f>
        <v>7680056</v>
      </c>
      <c r="L70" s="56">
        <f>'[4]Interim Data-Current Month'!J62</f>
        <v>0</v>
      </c>
      <c r="M70" s="56">
        <f>'[4]Interim Data-Current Month'!K62/1000</f>
        <v>0</v>
      </c>
      <c r="N70" s="56">
        <f>'[4]Interim Data-Current Month'!L62</f>
        <v>0</v>
      </c>
      <c r="O70" s="56">
        <f>'[4]Interim Data-Current Month'!M62/1000</f>
        <v>0</v>
      </c>
      <c r="P70" s="56">
        <f>'[4]Interim Data-Current Month'!N62+'[4]Interim Data-Current Month'!P62</f>
        <v>0</v>
      </c>
      <c r="Q70" s="56">
        <f>'[4]Interim Data-Current Month'!O62/1000+'[4]Interim Data-Current Month'!Q62/1000</f>
        <v>0</v>
      </c>
      <c r="R70" s="56">
        <f>'[4]Interim Data-Current Month'!R62</f>
        <v>0</v>
      </c>
      <c r="S70" s="56">
        <f>'[4]Interim Data-Current Month'!S62/1000</f>
        <v>0</v>
      </c>
      <c r="T70" s="56">
        <f>'[4]Interim Data-Current Month'!T62</f>
        <v>342867</v>
      </c>
      <c r="U70" s="56">
        <f>'[4]Interim Data-Current Month'!U62/1000</f>
        <v>489537.88338999997</v>
      </c>
      <c r="V70" s="56">
        <f>'[4]Interim Data-Current Month'!V62</f>
        <v>145031</v>
      </c>
      <c r="W70" s="56">
        <f>'[4]Interim Data-Current Month'!W62/1000</f>
        <v>285360.54161000001</v>
      </c>
      <c r="X70" s="56">
        <f>'[4]Interim Data-Current Month'!X62+'[4]Interim Data-Current Month'!Z62</f>
        <v>0</v>
      </c>
      <c r="Y70" s="56">
        <f>'[4]Interim Data-Current Month'!Y62/1000+'[4]Interim Data-Current Month'!AA62/1000</f>
        <v>0</v>
      </c>
      <c r="Z70" s="56">
        <f>'[4]Interim Data-Current Month'!AB62</f>
        <v>3264678</v>
      </c>
      <c r="AA70" s="56">
        <f>'[4]Interim Data-Current Month'!AC62/1000</f>
        <v>13979342.767200001</v>
      </c>
      <c r="AB70" s="56">
        <f>'[4]Interim Data-Current Month'!AD62</f>
        <v>235</v>
      </c>
      <c r="AC70" s="56">
        <f>'[4]Interim Data-Current Month'!AE62/1000</f>
        <v>213.6</v>
      </c>
      <c r="AE70" s="38">
        <f t="shared" si="0"/>
        <v>3264913</v>
      </c>
    </row>
    <row r="71" spans="1:31" x14ac:dyDescent="0.25">
      <c r="B71" s="92">
        <v>57</v>
      </c>
      <c r="C71" s="91" t="s">
        <v>75</v>
      </c>
      <c r="D71" s="33">
        <v>231</v>
      </c>
      <c r="E71" s="57">
        <v>0</v>
      </c>
      <c r="F71" s="56">
        <f>'[4]Interim Data-Current Month'!F63</f>
        <v>0</v>
      </c>
      <c r="G71" s="56">
        <f>'[4]Interim Data-Current Month'!G63</f>
        <v>0</v>
      </c>
      <c r="H71" s="56">
        <f>'[4]Interim Data-Current Month'!H63</f>
        <v>0</v>
      </c>
      <c r="I71" s="56">
        <f>'[4]Interim Data-Current Month'!I63</f>
        <v>0</v>
      </c>
      <c r="J71" s="56">
        <f>'[4]Interim Data-Current Month'!C63</f>
        <v>0</v>
      </c>
      <c r="K71" s="56">
        <f>'[4]Interim Data-Current Month'!D63</f>
        <v>0</v>
      </c>
      <c r="L71" s="56">
        <f>'[4]Interim Data-Current Month'!J63</f>
        <v>0</v>
      </c>
      <c r="M71" s="56">
        <f>'[4]Interim Data-Current Month'!K63/1000</f>
        <v>0</v>
      </c>
      <c r="N71" s="56">
        <f>'[4]Interim Data-Current Month'!L63</f>
        <v>0</v>
      </c>
      <c r="O71" s="56">
        <f>'[4]Interim Data-Current Month'!M63/1000</f>
        <v>0</v>
      </c>
      <c r="P71" s="56">
        <f>'[4]Interim Data-Current Month'!N63+'[4]Interim Data-Current Month'!P63</f>
        <v>0</v>
      </c>
      <c r="Q71" s="56">
        <f>'[4]Interim Data-Current Month'!O63/1000+'[4]Interim Data-Current Month'!Q63/1000</f>
        <v>0</v>
      </c>
      <c r="R71" s="56">
        <f>'[4]Interim Data-Current Month'!R63</f>
        <v>0</v>
      </c>
      <c r="S71" s="56">
        <f>'[4]Interim Data-Current Month'!S63/1000</f>
        <v>0</v>
      </c>
      <c r="T71" s="56">
        <f>'[4]Interim Data-Current Month'!T63</f>
        <v>0</v>
      </c>
      <c r="U71" s="56">
        <f>'[4]Interim Data-Current Month'!U63/1000</f>
        <v>0</v>
      </c>
      <c r="V71" s="56">
        <f>'[4]Interim Data-Current Month'!V63</f>
        <v>0</v>
      </c>
      <c r="W71" s="56">
        <f>'[4]Interim Data-Current Month'!W63/1000</f>
        <v>0</v>
      </c>
      <c r="X71" s="56">
        <f>'[4]Interim Data-Current Month'!X63+'[4]Interim Data-Current Month'!Z63</f>
        <v>0</v>
      </c>
      <c r="Y71" s="56">
        <f>'[4]Interim Data-Current Month'!Y63/1000+'[4]Interim Data-Current Month'!AA63/1000</f>
        <v>0</v>
      </c>
      <c r="Z71" s="56">
        <f>'[4]Interim Data-Current Month'!AB63</f>
        <v>597</v>
      </c>
      <c r="AA71" s="56">
        <f>'[4]Interim Data-Current Month'!AC63/1000</f>
        <v>2170.3000000000002</v>
      </c>
      <c r="AB71" s="56">
        <f>'[4]Interim Data-Current Month'!AD63</f>
        <v>0</v>
      </c>
      <c r="AC71" s="56">
        <f>'[4]Interim Data-Current Month'!AE63/1000</f>
        <v>0</v>
      </c>
      <c r="AE71" s="38">
        <f t="shared" si="0"/>
        <v>597</v>
      </c>
    </row>
    <row r="72" spans="1:31" ht="13" x14ac:dyDescent="0.3">
      <c r="B72" s="92">
        <v>58</v>
      </c>
      <c r="C72" s="91" t="s">
        <v>36</v>
      </c>
      <c r="D72" s="33">
        <v>234</v>
      </c>
      <c r="E72" s="57">
        <v>7</v>
      </c>
      <c r="F72" s="56">
        <f>'[4]Interim Data-Current Month'!F64</f>
        <v>0</v>
      </c>
      <c r="G72" s="56">
        <f>'[4]Interim Data-Current Month'!G64</f>
        <v>450</v>
      </c>
      <c r="H72" s="56">
        <f>'[4]Interim Data-Current Month'!H64</f>
        <v>0</v>
      </c>
      <c r="I72" s="56">
        <f>'[4]Interim Data-Current Month'!I64</f>
        <v>10005</v>
      </c>
      <c r="J72" s="56">
        <f>'[4]Interim Data-Current Month'!C64</f>
        <v>0</v>
      </c>
      <c r="K72" s="56">
        <f>'[4]Interim Data-Current Month'!D64</f>
        <v>1422606</v>
      </c>
      <c r="L72" s="56">
        <f>'[4]Interim Data-Current Month'!J64</f>
        <v>0</v>
      </c>
      <c r="M72" s="56">
        <f>'[4]Interim Data-Current Month'!K64/1000</f>
        <v>0</v>
      </c>
      <c r="N72" s="56">
        <f>'[4]Interim Data-Current Month'!L64</f>
        <v>0</v>
      </c>
      <c r="O72" s="56">
        <f>'[4]Interim Data-Current Month'!M64/1000</f>
        <v>0</v>
      </c>
      <c r="P72" s="56">
        <f>'[4]Interim Data-Current Month'!N64+'[4]Interim Data-Current Month'!P64</f>
        <v>0</v>
      </c>
      <c r="Q72" s="56">
        <f>'[4]Interim Data-Current Month'!O64/1000+'[4]Interim Data-Current Month'!Q64/1000</f>
        <v>0</v>
      </c>
      <c r="R72" s="56">
        <f>'[4]Interim Data-Current Month'!R64</f>
        <v>0</v>
      </c>
      <c r="S72" s="56">
        <f>'[4]Interim Data-Current Month'!S64/1000</f>
        <v>0</v>
      </c>
      <c r="T72" s="56">
        <f>'[4]Interim Data-Current Month'!T64</f>
        <v>42406</v>
      </c>
      <c r="U72" s="56">
        <f>'[4]Interim Data-Current Month'!U64/1000</f>
        <v>67055.039999999994</v>
      </c>
      <c r="V72" s="56">
        <f>'[4]Interim Data-Current Month'!V64</f>
        <v>11711</v>
      </c>
      <c r="W72" s="56">
        <f>'[4]Interim Data-Current Month'!W64/1000</f>
        <v>19281.182000000001</v>
      </c>
      <c r="X72" s="56">
        <f>'[4]Interim Data-Current Month'!X64+'[4]Interim Data-Current Month'!Z64</f>
        <v>0</v>
      </c>
      <c r="Y72" s="56">
        <f>'[4]Interim Data-Current Month'!Y64/1000+'[4]Interim Data-Current Month'!AA64/1000</f>
        <v>0</v>
      </c>
      <c r="Z72" s="56">
        <f>'[4]Interim Data-Current Month'!AB64</f>
        <v>849464</v>
      </c>
      <c r="AA72" s="56">
        <f>'[4]Interim Data-Current Month'!AC64/1000</f>
        <v>2351241.4950000001</v>
      </c>
      <c r="AB72" s="56">
        <f>'[4]Interim Data-Current Month'!AD64</f>
        <v>0</v>
      </c>
      <c r="AC72" s="56">
        <f>'[4]Interim Data-Current Month'!AE64/1000</f>
        <v>0</v>
      </c>
      <c r="AE72" s="23">
        <f t="shared" si="0"/>
        <v>849464</v>
      </c>
    </row>
    <row r="73" spans="1:31" s="51" customFormat="1" ht="13" x14ac:dyDescent="0.3">
      <c r="A73" s="109"/>
      <c r="B73" s="111" t="s">
        <v>76</v>
      </c>
      <c r="C73" s="112" t="s">
        <v>76</v>
      </c>
      <c r="D73" s="11">
        <f t="shared" ref="D73:AC73" si="1">SUM(D11:D72)</f>
        <v>119970</v>
      </c>
      <c r="E73" s="11">
        <f t="shared" si="1"/>
        <v>97217</v>
      </c>
      <c r="F73" s="11">
        <f t="shared" si="1"/>
        <v>7057534</v>
      </c>
      <c r="G73" s="11">
        <f t="shared" si="1"/>
        <v>1170609</v>
      </c>
      <c r="H73" s="11">
        <f t="shared" si="1"/>
        <v>4749103</v>
      </c>
      <c r="I73" s="11">
        <f t="shared" si="1"/>
        <v>209254445</v>
      </c>
      <c r="J73" s="11">
        <f t="shared" si="1"/>
        <v>77991469</v>
      </c>
      <c r="K73" s="11">
        <f t="shared" si="1"/>
        <v>935025959</v>
      </c>
      <c r="L73" s="11">
        <f t="shared" si="1"/>
        <v>133053592</v>
      </c>
      <c r="M73" s="11">
        <f t="shared" si="1"/>
        <v>449431654.68874961</v>
      </c>
      <c r="N73" s="11">
        <f t="shared" si="1"/>
        <v>111728337</v>
      </c>
      <c r="O73" s="11">
        <f t="shared" si="1"/>
        <v>674143276.69219041</v>
      </c>
      <c r="P73" s="11">
        <f t="shared" si="1"/>
        <v>1183</v>
      </c>
      <c r="Q73" s="11">
        <f t="shared" si="1"/>
        <v>630.19362999999998</v>
      </c>
      <c r="R73" s="11">
        <f t="shared" si="1"/>
        <v>746240</v>
      </c>
      <c r="S73" s="11">
        <f t="shared" si="1"/>
        <v>3586295.6604100005</v>
      </c>
      <c r="T73" s="11">
        <f t="shared" si="1"/>
        <v>200983045.5</v>
      </c>
      <c r="U73" s="11">
        <f t="shared" si="1"/>
        <v>405524363.7098875</v>
      </c>
      <c r="V73" s="11">
        <f t="shared" si="1"/>
        <v>101732781.5</v>
      </c>
      <c r="W73" s="11">
        <f t="shared" si="1"/>
        <v>211595390.47547251</v>
      </c>
      <c r="X73" s="11">
        <f t="shared" si="1"/>
        <v>631111</v>
      </c>
      <c r="Y73" s="11">
        <f t="shared" si="1"/>
        <v>4466795.8878999995</v>
      </c>
      <c r="Z73" s="11">
        <f t="shared" si="1"/>
        <v>572384459</v>
      </c>
      <c r="AA73" s="11">
        <f t="shared" si="1"/>
        <v>2672887498.11409</v>
      </c>
      <c r="AB73" s="11">
        <f t="shared" si="1"/>
        <v>216150</v>
      </c>
      <c r="AC73" s="11">
        <f t="shared" si="1"/>
        <v>207066.36436000001</v>
      </c>
    </row>
    <row r="74" spans="1:31" ht="13" x14ac:dyDescent="0.25">
      <c r="A74" s="108"/>
      <c r="B74" s="121"/>
      <c r="C74" s="121"/>
      <c r="D74" s="120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47"/>
      <c r="V74" s="447"/>
      <c r="W74" s="447"/>
      <c r="X74" s="447"/>
      <c r="Y74" s="447"/>
      <c r="Z74" s="447"/>
      <c r="AA74" s="447"/>
      <c r="AB74" s="447"/>
      <c r="AC74" s="447"/>
    </row>
    <row r="75" spans="1:31" ht="13" x14ac:dyDescent="0.25">
      <c r="A75" s="118"/>
      <c r="B75" s="436" t="s">
        <v>265</v>
      </c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  <c r="AA75" s="436"/>
      <c r="AB75" s="436"/>
      <c r="AC75" s="436"/>
    </row>
    <row r="76" spans="1:31" x14ac:dyDescent="0.25">
      <c r="A76" s="83"/>
      <c r="B76" s="436" t="s">
        <v>266</v>
      </c>
      <c r="C76" s="436"/>
      <c r="D76" s="436"/>
      <c r="E76" s="436"/>
      <c r="F76" s="436"/>
      <c r="G76" s="436"/>
      <c r="H76" s="436"/>
      <c r="I76" s="436"/>
      <c r="J76" s="436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  <c r="AA76" s="436"/>
      <c r="AB76" s="436"/>
      <c r="AC76" s="436"/>
    </row>
    <row r="77" spans="1:31" x14ac:dyDescent="0.25">
      <c r="A77" s="83"/>
      <c r="B77" s="436" t="s">
        <v>267</v>
      </c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  <c r="AB77" s="436"/>
      <c r="AC77" s="436"/>
    </row>
    <row r="78" spans="1:31" s="42" customFormat="1" x14ac:dyDescent="0.25">
      <c r="A78" s="83"/>
      <c r="B78" s="436" t="s">
        <v>268</v>
      </c>
      <c r="C78" s="436"/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  <c r="AB78" s="436"/>
      <c r="AC78" s="436"/>
    </row>
    <row r="79" spans="1:31" s="42" customFormat="1" x14ac:dyDescent="0.25">
      <c r="A79" s="83"/>
      <c r="B79" s="436" t="s">
        <v>269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s="42" customFormat="1" x14ac:dyDescent="0.25">
      <c r="A80" s="83"/>
      <c r="B80" s="436" t="s">
        <v>270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1" s="42" customFormat="1" x14ac:dyDescent="0.25">
      <c r="A81" s="83"/>
      <c r="B81" s="436" t="s">
        <v>271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1" s="42" customFormat="1" x14ac:dyDescent="0.25">
      <c r="A82" s="83"/>
      <c r="B82" s="436" t="s">
        <v>272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1" s="42" customFormat="1" x14ac:dyDescent="0.25">
      <c r="A83" s="83"/>
      <c r="B83" s="436" t="s">
        <v>273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1" s="42" customFormat="1" x14ac:dyDescent="0.25">
      <c r="A84" s="83"/>
      <c r="B84" s="436" t="s">
        <v>274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  <c r="AD84" s="46"/>
    </row>
    <row r="85" spans="1:31" s="42" customFormat="1" x14ac:dyDescent="0.25">
      <c r="A85" s="83"/>
      <c r="B85" s="436" t="s">
        <v>275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1" s="42" customFormat="1" x14ac:dyDescent="0.25">
      <c r="A86" s="83"/>
      <c r="B86" s="436" t="s">
        <v>276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  <c r="AD86" s="46"/>
    </row>
    <row r="87" spans="1:31" s="42" customFormat="1" x14ac:dyDescent="0.25">
      <c r="A87" s="83"/>
      <c r="B87" s="436" t="s">
        <v>277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1" s="42" customFormat="1" x14ac:dyDescent="0.25">
      <c r="A88" s="83"/>
      <c r="B88" s="436" t="s">
        <v>278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1" s="42" customFormat="1" x14ac:dyDescent="0.25">
      <c r="A89" s="83"/>
      <c r="B89" s="436" t="s">
        <v>279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1" s="42" customFormat="1" x14ac:dyDescent="0.25">
      <c r="A90" s="83"/>
      <c r="B90" s="436" t="s">
        <v>280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1" s="42" customFormat="1" x14ac:dyDescent="0.25">
      <c r="A91" s="83"/>
      <c r="B91" s="436" t="s">
        <v>281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1" s="42" customFormat="1" x14ac:dyDescent="0.25">
      <c r="A92" s="83"/>
      <c r="B92" s="436" t="s">
        <v>282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1" s="42" customFormat="1" x14ac:dyDescent="0.25">
      <c r="A93" s="83"/>
      <c r="B93" s="436" t="s">
        <v>283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1" s="42" customFormat="1" x14ac:dyDescent="0.25">
      <c r="A94" s="83"/>
      <c r="B94" s="436" t="s">
        <v>284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1" s="42" customFormat="1" x14ac:dyDescent="0.25">
      <c r="A95" s="84"/>
      <c r="B95" s="436" t="s">
        <v>285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  <c r="AD95" s="44"/>
      <c r="AE95" s="44"/>
    </row>
    <row r="96" spans="1:31" s="42" customFormat="1" x14ac:dyDescent="0.25">
      <c r="A96" s="83"/>
      <c r="B96" s="436" t="s">
        <v>286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29" s="42" customFormat="1" x14ac:dyDescent="0.25">
      <c r="A97" s="83"/>
      <c r="B97" s="436" t="s">
        <v>287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29" s="42" customFormat="1" x14ac:dyDescent="0.25">
      <c r="A98" s="83"/>
      <c r="B98" s="436" t="s">
        <v>288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29" s="42" customFormat="1" x14ac:dyDescent="0.25">
      <c r="A99" s="83"/>
      <c r="B99" s="436" t="s">
        <v>289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29" s="42" customFormat="1" x14ac:dyDescent="0.25">
      <c r="A100" s="83"/>
      <c r="B100" s="436" t="s">
        <v>290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29" s="42" customFormat="1" x14ac:dyDescent="0.25">
      <c r="A101" s="83"/>
      <c r="B101" s="436" t="s">
        <v>291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</sheetData>
  <mergeCells count="56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X6:Y6"/>
    <mergeCell ref="L5:Q5"/>
    <mergeCell ref="B78:AC78"/>
    <mergeCell ref="B79:AC79"/>
    <mergeCell ref="B80:AC80"/>
    <mergeCell ref="B81:AC81"/>
    <mergeCell ref="L6:M6"/>
    <mergeCell ref="N6:O6"/>
    <mergeCell ref="P6:Q6"/>
    <mergeCell ref="R6:S6"/>
    <mergeCell ref="T6:U6"/>
    <mergeCell ref="V6:W6"/>
    <mergeCell ref="Z6:AA6"/>
    <mergeCell ref="AB6:AC6"/>
    <mergeCell ref="G5:G7"/>
    <mergeCell ref="H5:H7"/>
    <mergeCell ref="I5:I7"/>
    <mergeCell ref="J5:J7"/>
    <mergeCell ref="E74:AC74"/>
    <mergeCell ref="B75:AC75"/>
    <mergeCell ref="B76:AC76"/>
    <mergeCell ref="K5:K7"/>
    <mergeCell ref="R5:S5"/>
    <mergeCell ref="T5:Y5"/>
    <mergeCell ref="Z5:AC5"/>
    <mergeCell ref="B77:AC77"/>
    <mergeCell ref="B101:AC101"/>
    <mergeCell ref="B90:AC90"/>
    <mergeCell ref="B91:AC91"/>
    <mergeCell ref="B92:AC92"/>
    <mergeCell ref="B93:AC93"/>
    <mergeCell ref="B94:AC94"/>
    <mergeCell ref="B95:AC95"/>
    <mergeCell ref="B96:AC96"/>
    <mergeCell ref="B82:AC82"/>
    <mergeCell ref="B83:AC83"/>
    <mergeCell ref="B84:AC84"/>
    <mergeCell ref="B85:AC85"/>
    <mergeCell ref="B86:AC86"/>
    <mergeCell ref="B87:AC87"/>
    <mergeCell ref="B89:AC89"/>
    <mergeCell ref="B97:AC97"/>
    <mergeCell ref="B98:AC98"/>
    <mergeCell ref="B99:AC99"/>
    <mergeCell ref="B100:AC100"/>
    <mergeCell ref="B88:AC88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D6D1-100F-46E7-97AE-345F6E4A00BD}">
  <dimension ref="A2:AF101"/>
  <sheetViews>
    <sheetView topLeftCell="A70" zoomScale="85" zoomScaleNormal="85" workbookViewId="0">
      <selection activeCell="AE23" sqref="AE23"/>
    </sheetView>
  </sheetViews>
  <sheetFormatPr defaultColWidth="9.1796875" defaultRowHeight="12.5" x14ac:dyDescent="0.25"/>
  <cols>
    <col min="1" max="1" width="5.81640625" style="40" customWidth="1"/>
    <col min="2" max="2" width="8.81640625" style="38" customWidth="1"/>
    <col min="3" max="3" width="41.453125" style="38" customWidth="1"/>
    <col min="4" max="5" width="8.1796875" style="39" customWidth="1"/>
    <col min="6" max="7" width="8.1796875" style="38" customWidth="1"/>
    <col min="8" max="8" width="10" style="38" customWidth="1"/>
    <col min="9" max="9" width="10.81640625" style="38" customWidth="1"/>
    <col min="10" max="10" width="10" style="38" customWidth="1"/>
    <col min="11" max="11" width="10.81640625" style="38" customWidth="1"/>
    <col min="12" max="12" width="10.1796875" style="38" bestFit="1" customWidth="1"/>
    <col min="13" max="13" width="10.81640625" style="38" customWidth="1"/>
    <col min="14" max="14" width="10" style="38" bestFit="1" customWidth="1"/>
    <col min="15" max="15" width="10.81640625" style="38" customWidth="1"/>
    <col min="16" max="17" width="8.1796875" style="38" customWidth="1"/>
    <col min="18" max="19" width="8.81640625" style="38" customWidth="1"/>
    <col min="20" max="20" width="12.453125" style="38" customWidth="1"/>
    <col min="21" max="21" width="12" style="38" bestFit="1" customWidth="1"/>
    <col min="22" max="22" width="10" style="38" bestFit="1" customWidth="1"/>
    <col min="23" max="23" width="12" style="38" bestFit="1" customWidth="1"/>
    <col min="24" max="24" width="10.1796875" style="38" customWidth="1"/>
    <col min="25" max="25" width="8.453125" style="38" customWidth="1"/>
    <col min="26" max="26" width="10.81640625" style="38" customWidth="1"/>
    <col min="27" max="27" width="11.81640625" style="38" customWidth="1"/>
    <col min="28" max="28" width="9.1796875" style="38" customWidth="1"/>
    <col min="29" max="29" width="8.81640625" style="38" customWidth="1"/>
    <col min="30" max="30" width="12.1796875" style="38" customWidth="1"/>
    <col min="31" max="31" width="12" style="38" customWidth="1"/>
    <col min="32" max="16384" width="9.1796875" style="38"/>
  </cols>
  <sheetData>
    <row r="2" spans="1:32" ht="13" x14ac:dyDescent="0.25">
      <c r="B2" s="407" t="s">
        <v>296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07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07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32" ht="13" x14ac:dyDescent="0.25">
      <c r="B5" s="407"/>
      <c r="C5" s="407"/>
      <c r="D5" s="442" t="s">
        <v>157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32" ht="13" x14ac:dyDescent="0.25">
      <c r="B6" s="407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32" s="73" customFormat="1" ht="41.25" customHeight="1" x14ac:dyDescent="0.35">
      <c r="A7" s="75"/>
      <c r="B7" s="407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02" t="s">
        <v>233</v>
      </c>
      <c r="M7" s="102" t="s">
        <v>234</v>
      </c>
      <c r="N7" s="102" t="s">
        <v>233</v>
      </c>
      <c r="O7" s="102" t="s">
        <v>234</v>
      </c>
      <c r="P7" s="102" t="s">
        <v>233</v>
      </c>
      <c r="Q7" s="102" t="s">
        <v>234</v>
      </c>
      <c r="R7" s="102" t="s">
        <v>233</v>
      </c>
      <c r="S7" s="102" t="s">
        <v>297</v>
      </c>
      <c r="T7" s="102" t="s">
        <v>233</v>
      </c>
      <c r="U7" s="102" t="s">
        <v>234</v>
      </c>
      <c r="V7" s="102" t="s">
        <v>233</v>
      </c>
      <c r="W7" s="102" t="s">
        <v>234</v>
      </c>
      <c r="X7" s="102" t="s">
        <v>233</v>
      </c>
      <c r="Y7" s="102" t="s">
        <v>234</v>
      </c>
      <c r="Z7" s="102" t="s">
        <v>233</v>
      </c>
      <c r="AA7" s="102" t="s">
        <v>234</v>
      </c>
      <c r="AB7" s="102" t="s">
        <v>233</v>
      </c>
      <c r="AC7" s="102" t="s">
        <v>234</v>
      </c>
    </row>
    <row r="8" spans="1:32" ht="13" x14ac:dyDescent="0.2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32" ht="13" x14ac:dyDescent="0.2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ht="13" x14ac:dyDescent="0.25">
      <c r="B10" s="111" t="s">
        <v>158</v>
      </c>
      <c r="C10" s="110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38">
        <f>Z10+AB10</f>
        <v>0</v>
      </c>
    </row>
    <row r="11" spans="1:32" x14ac:dyDescent="0.25">
      <c r="B11" s="92">
        <v>1</v>
      </c>
      <c r="C11" s="91" t="s">
        <v>16</v>
      </c>
      <c r="D11" s="33">
        <v>8777</v>
      </c>
      <c r="E11" s="57">
        <v>2684</v>
      </c>
      <c r="F11" s="56">
        <v>25558</v>
      </c>
      <c r="G11" s="56">
        <v>38968</v>
      </c>
      <c r="H11" s="56">
        <v>11798</v>
      </c>
      <c r="I11" s="56">
        <v>889692</v>
      </c>
      <c r="J11" s="56">
        <v>1502964</v>
      </c>
      <c r="K11" s="56">
        <v>77708499</v>
      </c>
      <c r="L11" s="56">
        <v>1753063</v>
      </c>
      <c r="M11" s="56">
        <v>5523125.9687800007</v>
      </c>
      <c r="N11" s="56">
        <v>1806990</v>
      </c>
      <c r="O11" s="56">
        <v>8788232.3271399997</v>
      </c>
      <c r="P11" s="56">
        <v>0</v>
      </c>
      <c r="Q11" s="56">
        <v>0</v>
      </c>
      <c r="R11" s="56">
        <v>17823</v>
      </c>
      <c r="S11" s="56">
        <v>83563.199999999997</v>
      </c>
      <c r="T11" s="56">
        <v>7296348</v>
      </c>
      <c r="U11" s="56">
        <v>13449405.474830002</v>
      </c>
      <c r="V11" s="56">
        <v>3594070</v>
      </c>
      <c r="W11" s="56">
        <v>6470476.5498100035</v>
      </c>
      <c r="X11" s="56">
        <v>8</v>
      </c>
      <c r="Y11" s="56">
        <v>22.87</v>
      </c>
      <c r="Z11" s="56">
        <v>26960216</v>
      </c>
      <c r="AA11" s="56">
        <v>123238948.251</v>
      </c>
      <c r="AB11" s="56">
        <v>1251</v>
      </c>
      <c r="AC11" s="56">
        <v>1092.008</v>
      </c>
      <c r="AE11" s="38">
        <f t="shared" ref="AE11:AE72" si="0">Z11+AB11</f>
        <v>26961467</v>
      </c>
      <c r="AF11" s="10"/>
    </row>
    <row r="12" spans="1:32" x14ac:dyDescent="0.25">
      <c r="B12" s="92">
        <v>2</v>
      </c>
      <c r="C12" s="91" t="s">
        <v>35</v>
      </c>
      <c r="D12" s="33">
        <v>5274</v>
      </c>
      <c r="E12" s="57">
        <v>2798</v>
      </c>
      <c r="F12" s="56">
        <v>47196</v>
      </c>
      <c r="G12" s="56">
        <v>14770</v>
      </c>
      <c r="H12" s="56">
        <v>103</v>
      </c>
      <c r="I12" s="56">
        <v>491276</v>
      </c>
      <c r="J12" s="56">
        <v>138964</v>
      </c>
      <c r="K12" s="56">
        <v>45593205</v>
      </c>
      <c r="L12" s="56">
        <v>134113</v>
      </c>
      <c r="M12" s="56">
        <v>470464.46657000005</v>
      </c>
      <c r="N12" s="56">
        <v>95147</v>
      </c>
      <c r="O12" s="56">
        <v>301709.39828000002</v>
      </c>
      <c r="P12" s="56">
        <v>0</v>
      </c>
      <c r="Q12" s="56">
        <v>0</v>
      </c>
      <c r="R12" s="56">
        <v>9256</v>
      </c>
      <c r="S12" s="56">
        <v>52754.97421</v>
      </c>
      <c r="T12" s="56">
        <v>4526379</v>
      </c>
      <c r="U12" s="56">
        <v>7582856.3595899995</v>
      </c>
      <c r="V12" s="56">
        <v>2081878</v>
      </c>
      <c r="W12" s="56">
        <v>3049357.2736499999</v>
      </c>
      <c r="X12" s="56">
        <v>0</v>
      </c>
      <c r="Y12" s="56">
        <v>0</v>
      </c>
      <c r="Z12" s="56">
        <v>16619343</v>
      </c>
      <c r="AA12" s="56">
        <v>63682129.333999999</v>
      </c>
      <c r="AB12" s="56">
        <v>3476</v>
      </c>
      <c r="AC12" s="56">
        <v>3342.6280000000002</v>
      </c>
      <c r="AE12" s="38">
        <f t="shared" si="0"/>
        <v>16622819</v>
      </c>
    </row>
    <row r="13" spans="1:32" x14ac:dyDescent="0.25">
      <c r="B13" s="92">
        <v>3</v>
      </c>
      <c r="C13" s="113" t="s">
        <v>40</v>
      </c>
      <c r="D13" s="68">
        <v>1786</v>
      </c>
      <c r="E13" s="57">
        <v>434</v>
      </c>
      <c r="F13" s="56">
        <v>2908</v>
      </c>
      <c r="G13" s="56">
        <v>3341</v>
      </c>
      <c r="H13" s="56">
        <v>355014</v>
      </c>
      <c r="I13" s="56">
        <v>1013533</v>
      </c>
      <c r="J13" s="56">
        <v>78338</v>
      </c>
      <c r="K13" s="56">
        <v>13037906</v>
      </c>
      <c r="L13" s="56">
        <v>56819</v>
      </c>
      <c r="M13" s="56">
        <v>219880.61594001195</v>
      </c>
      <c r="N13" s="56">
        <v>24300</v>
      </c>
      <c r="O13" s="56">
        <v>122001.4529199993</v>
      </c>
      <c r="P13" s="56">
        <v>0</v>
      </c>
      <c r="Q13" s="56">
        <v>0</v>
      </c>
      <c r="R13" s="56">
        <v>991</v>
      </c>
      <c r="S13" s="56">
        <v>4769.8</v>
      </c>
      <c r="T13" s="56">
        <v>2163077</v>
      </c>
      <c r="U13" s="56">
        <v>3111360.8277199999</v>
      </c>
      <c r="V13" s="56">
        <v>880943</v>
      </c>
      <c r="W13" s="56">
        <v>1249053.8044</v>
      </c>
      <c r="X13" s="56">
        <v>8096</v>
      </c>
      <c r="Y13" s="56">
        <v>86689.926670000001</v>
      </c>
      <c r="Z13" s="56">
        <v>6793088</v>
      </c>
      <c r="AA13" s="56">
        <v>27858678.89906</v>
      </c>
      <c r="AB13" s="56">
        <v>0</v>
      </c>
      <c r="AC13" s="56">
        <v>0</v>
      </c>
      <c r="AE13" s="38">
        <f t="shared" si="0"/>
        <v>6793088</v>
      </c>
    </row>
    <row r="14" spans="1:32" x14ac:dyDescent="0.25">
      <c r="B14" s="92">
        <v>4</v>
      </c>
      <c r="C14" s="91" t="s">
        <v>23</v>
      </c>
      <c r="D14" s="33">
        <v>8087</v>
      </c>
      <c r="E14" s="57">
        <v>4071</v>
      </c>
      <c r="F14" s="56">
        <v>54098</v>
      </c>
      <c r="G14" s="56">
        <v>8906</v>
      </c>
      <c r="H14" s="56">
        <v>66</v>
      </c>
      <c r="I14" s="56">
        <v>1895308</v>
      </c>
      <c r="J14" s="56">
        <v>558886</v>
      </c>
      <c r="K14" s="56">
        <v>48539815</v>
      </c>
      <c r="L14" s="56">
        <v>652456</v>
      </c>
      <c r="M14" s="56">
        <v>1735783.4797599998</v>
      </c>
      <c r="N14" s="56">
        <v>306912</v>
      </c>
      <c r="O14" s="56">
        <v>1110786.3929999999</v>
      </c>
      <c r="P14" s="56">
        <v>0</v>
      </c>
      <c r="Q14" s="56">
        <v>0</v>
      </c>
      <c r="R14" s="56">
        <v>58650</v>
      </c>
      <c r="S14" s="56">
        <v>298769.13272000005</v>
      </c>
      <c r="T14" s="56">
        <v>9205632</v>
      </c>
      <c r="U14" s="56">
        <v>18393881.90323</v>
      </c>
      <c r="V14" s="56">
        <v>3623689</v>
      </c>
      <c r="W14" s="56">
        <v>6653561.3339999998</v>
      </c>
      <c r="X14" s="56">
        <v>4907</v>
      </c>
      <c r="Y14" s="56">
        <v>79977.437000000005</v>
      </c>
      <c r="Z14" s="56">
        <v>31043680</v>
      </c>
      <c r="AA14" s="56">
        <v>137461349.83936</v>
      </c>
      <c r="AB14" s="56">
        <v>1493</v>
      </c>
      <c r="AC14" s="56">
        <v>1303.93</v>
      </c>
      <c r="AE14" s="38">
        <f t="shared" si="0"/>
        <v>31045173</v>
      </c>
    </row>
    <row r="15" spans="1:32" x14ac:dyDescent="0.25">
      <c r="B15" s="92">
        <v>5</v>
      </c>
      <c r="C15" s="91" t="s">
        <v>49</v>
      </c>
      <c r="D15" s="33">
        <v>1688</v>
      </c>
      <c r="E15" s="57">
        <v>328</v>
      </c>
      <c r="F15" s="56">
        <v>2536</v>
      </c>
      <c r="G15" s="56">
        <v>8982</v>
      </c>
      <c r="H15" s="56">
        <v>8666</v>
      </c>
      <c r="I15" s="56">
        <v>201681</v>
      </c>
      <c r="J15" s="56">
        <v>0</v>
      </c>
      <c r="K15" s="56">
        <v>27340402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2481155</v>
      </c>
      <c r="U15" s="56">
        <v>5128592.4809999997</v>
      </c>
      <c r="V15" s="56">
        <v>676812</v>
      </c>
      <c r="W15" s="56">
        <v>1293512.9680000001</v>
      </c>
      <c r="X15" s="56">
        <v>0</v>
      </c>
      <c r="Y15" s="56">
        <v>0</v>
      </c>
      <c r="Z15" s="56">
        <v>8295857</v>
      </c>
      <c r="AA15" s="56">
        <v>35899007.017999999</v>
      </c>
      <c r="AB15" s="56">
        <v>9801</v>
      </c>
      <c r="AC15" s="56">
        <v>9878.4989999999998</v>
      </c>
      <c r="AE15" s="38">
        <f t="shared" si="0"/>
        <v>8305658</v>
      </c>
    </row>
    <row r="16" spans="1:32" x14ac:dyDescent="0.25">
      <c r="B16" s="92">
        <v>6</v>
      </c>
      <c r="C16" s="91" t="s">
        <v>31</v>
      </c>
      <c r="D16" s="33">
        <v>4230</v>
      </c>
      <c r="E16" s="57">
        <v>595</v>
      </c>
      <c r="F16" s="56">
        <v>15104</v>
      </c>
      <c r="G16" s="56">
        <v>9968</v>
      </c>
      <c r="H16" s="56">
        <v>0</v>
      </c>
      <c r="I16" s="56">
        <v>419435</v>
      </c>
      <c r="J16" s="56">
        <v>160881</v>
      </c>
      <c r="K16" s="56">
        <v>28656557</v>
      </c>
      <c r="L16" s="56">
        <v>122400</v>
      </c>
      <c r="M16" s="56">
        <v>378701.74</v>
      </c>
      <c r="N16" s="56">
        <v>69802</v>
      </c>
      <c r="O16" s="56">
        <v>330701.17599999998</v>
      </c>
      <c r="P16" s="56">
        <v>0</v>
      </c>
      <c r="Q16" s="56">
        <v>0</v>
      </c>
      <c r="R16" s="56">
        <v>3060</v>
      </c>
      <c r="S16" s="56">
        <v>19102.042000000001</v>
      </c>
      <c r="T16" s="56">
        <v>5425748</v>
      </c>
      <c r="U16" s="56">
        <v>10038288.387080001</v>
      </c>
      <c r="V16" s="56">
        <v>2515758</v>
      </c>
      <c r="W16" s="56">
        <v>4011049.8169999998</v>
      </c>
      <c r="X16" s="56">
        <v>4784</v>
      </c>
      <c r="Y16" s="56">
        <v>72291.184120000005</v>
      </c>
      <c r="Z16" s="56">
        <v>19694941</v>
      </c>
      <c r="AA16" s="56">
        <v>90838090.46988</v>
      </c>
      <c r="AB16" s="56">
        <v>43440</v>
      </c>
      <c r="AC16" s="56">
        <v>42914.230920000002</v>
      </c>
      <c r="AE16" s="38">
        <f t="shared" si="0"/>
        <v>19738381</v>
      </c>
    </row>
    <row r="17" spans="2:31" x14ac:dyDescent="0.25">
      <c r="B17" s="92">
        <v>7</v>
      </c>
      <c r="C17" s="91" t="s">
        <v>37</v>
      </c>
      <c r="D17" s="33">
        <v>2716</v>
      </c>
      <c r="E17" s="57">
        <v>721</v>
      </c>
      <c r="F17" s="56">
        <v>0</v>
      </c>
      <c r="G17" s="56">
        <v>0</v>
      </c>
      <c r="H17" s="56">
        <v>0</v>
      </c>
      <c r="I17" s="56">
        <v>223998</v>
      </c>
      <c r="J17" s="56">
        <v>83125</v>
      </c>
      <c r="K17" s="56">
        <v>15445034</v>
      </c>
      <c r="L17" s="56">
        <v>62582</v>
      </c>
      <c r="M17" s="56">
        <v>155306.75599999999</v>
      </c>
      <c r="N17" s="56">
        <v>26120</v>
      </c>
      <c r="O17" s="56">
        <v>71210.698999999993</v>
      </c>
      <c r="P17" s="56">
        <v>0</v>
      </c>
      <c r="Q17" s="56">
        <v>0</v>
      </c>
      <c r="R17" s="56">
        <v>941</v>
      </c>
      <c r="S17" s="56">
        <v>4299.442</v>
      </c>
      <c r="T17" s="56">
        <v>3372727</v>
      </c>
      <c r="U17" s="56">
        <v>6128932.7350000003</v>
      </c>
      <c r="V17" s="56">
        <v>1056827</v>
      </c>
      <c r="W17" s="56">
        <v>1859947.673</v>
      </c>
      <c r="X17" s="56">
        <v>0</v>
      </c>
      <c r="Y17" s="56">
        <v>0</v>
      </c>
      <c r="Z17" s="56">
        <v>14231119</v>
      </c>
      <c r="AA17" s="56">
        <v>59259013.278999999</v>
      </c>
      <c r="AB17" s="56">
        <v>0</v>
      </c>
      <c r="AC17" s="56">
        <v>0</v>
      </c>
      <c r="AE17" s="38">
        <f t="shared" si="0"/>
        <v>14231119</v>
      </c>
    </row>
    <row r="18" spans="2:31" x14ac:dyDescent="0.25">
      <c r="B18" s="92">
        <v>8</v>
      </c>
      <c r="C18" s="91" t="s">
        <v>50</v>
      </c>
      <c r="D18" s="33">
        <v>778</v>
      </c>
      <c r="E18" s="57">
        <v>25</v>
      </c>
      <c r="F18" s="56">
        <v>1065</v>
      </c>
      <c r="G18" s="56">
        <v>357</v>
      </c>
      <c r="H18" s="56">
        <v>1156</v>
      </c>
      <c r="I18" s="56">
        <v>23005</v>
      </c>
      <c r="J18" s="56">
        <v>0</v>
      </c>
      <c r="K18" s="56">
        <v>3562651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544304</v>
      </c>
      <c r="U18" s="56">
        <v>1130076.81926</v>
      </c>
      <c r="V18" s="56">
        <v>304590</v>
      </c>
      <c r="W18" s="56">
        <v>725414.34423000005</v>
      </c>
      <c r="X18" s="56">
        <v>0</v>
      </c>
      <c r="Y18" s="56">
        <v>0</v>
      </c>
      <c r="Z18" s="56">
        <v>1593973</v>
      </c>
      <c r="AA18" s="56">
        <v>7033700.7000000002</v>
      </c>
      <c r="AB18" s="56">
        <v>0</v>
      </c>
      <c r="AC18" s="56">
        <v>0</v>
      </c>
      <c r="AE18" s="38">
        <f t="shared" si="0"/>
        <v>1593973</v>
      </c>
    </row>
    <row r="19" spans="2:31" x14ac:dyDescent="0.25">
      <c r="B19" s="92">
        <v>9</v>
      </c>
      <c r="C19" s="91" t="s">
        <v>27</v>
      </c>
      <c r="D19" s="33">
        <v>8152</v>
      </c>
      <c r="E19" s="57">
        <v>4814</v>
      </c>
      <c r="F19" s="56">
        <v>45829</v>
      </c>
      <c r="G19" s="56">
        <v>14951</v>
      </c>
      <c r="H19" s="56">
        <v>610911</v>
      </c>
      <c r="I19" s="56">
        <v>58560</v>
      </c>
      <c r="J19" s="56">
        <v>346683</v>
      </c>
      <c r="K19" s="56">
        <v>45758496</v>
      </c>
      <c r="L19" s="56">
        <v>452161</v>
      </c>
      <c r="M19" s="56">
        <v>1409625.7406500001</v>
      </c>
      <c r="N19" s="56">
        <v>192790</v>
      </c>
      <c r="O19" s="56">
        <v>682200.64369000006</v>
      </c>
      <c r="P19" s="56">
        <v>0</v>
      </c>
      <c r="Q19" s="56">
        <v>0</v>
      </c>
      <c r="R19" s="56">
        <v>3798</v>
      </c>
      <c r="S19" s="56">
        <v>11651.657810000001</v>
      </c>
      <c r="T19" s="56">
        <v>7577670</v>
      </c>
      <c r="U19" s="56">
        <v>15633891.51007</v>
      </c>
      <c r="V19" s="56">
        <v>4439036</v>
      </c>
      <c r="W19" s="56">
        <v>7766873.7682600003</v>
      </c>
      <c r="X19" s="56">
        <v>0</v>
      </c>
      <c r="Y19" s="56">
        <v>0</v>
      </c>
      <c r="Z19" s="56">
        <v>28071070</v>
      </c>
      <c r="AA19" s="56">
        <v>134701627.78238001</v>
      </c>
      <c r="AB19" s="56">
        <v>0</v>
      </c>
      <c r="AC19" s="56">
        <v>0</v>
      </c>
      <c r="AE19" s="38">
        <f t="shared" si="0"/>
        <v>28071070</v>
      </c>
    </row>
    <row r="20" spans="2:31" x14ac:dyDescent="0.25">
      <c r="B20" s="92">
        <v>10</v>
      </c>
      <c r="C20" s="91" t="s">
        <v>9</v>
      </c>
      <c r="D20" s="33">
        <v>25780</v>
      </c>
      <c r="E20" s="57">
        <v>40016</v>
      </c>
      <c r="F20" s="56">
        <v>972221</v>
      </c>
      <c r="G20" s="56">
        <v>51806</v>
      </c>
      <c r="H20" s="56">
        <v>541496</v>
      </c>
      <c r="I20" s="56">
        <v>1877143</v>
      </c>
      <c r="J20" s="56">
        <v>14828035</v>
      </c>
      <c r="K20" s="56">
        <v>275397426</v>
      </c>
      <c r="L20" s="56">
        <v>23801172</v>
      </c>
      <c r="M20" s="56">
        <v>70734824.761000007</v>
      </c>
      <c r="N20" s="56">
        <v>20973260</v>
      </c>
      <c r="O20" s="56">
        <v>162618118.229</v>
      </c>
      <c r="P20" s="56">
        <v>0</v>
      </c>
      <c r="Q20" s="56">
        <v>0</v>
      </c>
      <c r="R20" s="56">
        <v>99761</v>
      </c>
      <c r="S20" s="56">
        <v>374447.69699999999</v>
      </c>
      <c r="T20" s="56">
        <v>55892902</v>
      </c>
      <c r="U20" s="56">
        <v>110091781.48770998</v>
      </c>
      <c r="V20" s="56">
        <v>27362577</v>
      </c>
      <c r="W20" s="56">
        <v>54554680.538440004</v>
      </c>
      <c r="X20" s="56">
        <v>1904</v>
      </c>
      <c r="Y20" s="56">
        <v>23789.94328</v>
      </c>
      <c r="Z20" s="56">
        <v>190101030</v>
      </c>
      <c r="AA20" s="56">
        <v>914414859.79045999</v>
      </c>
      <c r="AB20" s="56">
        <v>60324</v>
      </c>
      <c r="AC20" s="56">
        <v>53767.134080000003</v>
      </c>
      <c r="AE20" s="38">
        <f t="shared" si="0"/>
        <v>190161354</v>
      </c>
    </row>
    <row r="21" spans="2:31" x14ac:dyDescent="0.25">
      <c r="B21" s="92">
        <v>11</v>
      </c>
      <c r="C21" s="91" t="s">
        <v>51</v>
      </c>
      <c r="D21" s="33">
        <v>2179</v>
      </c>
      <c r="E21" s="57">
        <v>217</v>
      </c>
      <c r="F21" s="56">
        <v>10145</v>
      </c>
      <c r="G21" s="56">
        <v>3568</v>
      </c>
      <c r="H21" s="56">
        <v>1563</v>
      </c>
      <c r="I21" s="56">
        <v>460928</v>
      </c>
      <c r="J21" s="56">
        <v>0</v>
      </c>
      <c r="K21" s="56">
        <v>11879159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2010373</v>
      </c>
      <c r="U21" s="56">
        <v>3726307.52</v>
      </c>
      <c r="V21" s="56">
        <v>701675</v>
      </c>
      <c r="W21" s="56">
        <v>1315907.507</v>
      </c>
      <c r="X21" s="56">
        <v>1062</v>
      </c>
      <c r="Y21" s="56">
        <v>14619.191999999999</v>
      </c>
      <c r="Z21" s="56">
        <v>6801310</v>
      </c>
      <c r="AA21" s="56">
        <v>29681535.949999999</v>
      </c>
      <c r="AB21" s="56">
        <v>2268</v>
      </c>
      <c r="AC21" s="56">
        <v>1572.6120000000001</v>
      </c>
      <c r="AE21" s="38">
        <f t="shared" si="0"/>
        <v>6803578</v>
      </c>
    </row>
    <row r="22" spans="2:31" x14ac:dyDescent="0.25">
      <c r="B22" s="92">
        <v>12</v>
      </c>
      <c r="C22" s="91" t="s">
        <v>28</v>
      </c>
      <c r="D22" s="33">
        <v>8042</v>
      </c>
      <c r="E22" s="57">
        <v>3190</v>
      </c>
      <c r="F22" s="56">
        <v>42458</v>
      </c>
      <c r="G22" s="56">
        <v>8032</v>
      </c>
      <c r="H22" s="56">
        <v>19636</v>
      </c>
      <c r="I22" s="56">
        <v>234562</v>
      </c>
      <c r="J22" s="56">
        <v>555212</v>
      </c>
      <c r="K22" s="56">
        <v>50217508</v>
      </c>
      <c r="L22" s="56">
        <v>448212</v>
      </c>
      <c r="M22" s="56">
        <v>1396117.35968</v>
      </c>
      <c r="N22" s="56">
        <v>253431</v>
      </c>
      <c r="O22" s="56">
        <v>980026.55622999999</v>
      </c>
      <c r="P22" s="56">
        <v>0</v>
      </c>
      <c r="Q22" s="56">
        <v>0</v>
      </c>
      <c r="R22" s="56">
        <v>5745</v>
      </c>
      <c r="S22" s="56">
        <v>28540.385589999998</v>
      </c>
      <c r="T22" s="56">
        <v>9621500</v>
      </c>
      <c r="U22" s="56">
        <v>16260224.33</v>
      </c>
      <c r="V22" s="56">
        <v>6087540</v>
      </c>
      <c r="W22" s="56">
        <v>9899039.8640000001</v>
      </c>
      <c r="X22" s="56">
        <v>3030</v>
      </c>
      <c r="Y22" s="56">
        <v>11553.017</v>
      </c>
      <c r="Z22" s="56">
        <v>53780976</v>
      </c>
      <c r="AA22" s="56">
        <v>138997099.61300001</v>
      </c>
      <c r="AB22" s="56">
        <v>11040</v>
      </c>
      <c r="AC22" s="56">
        <v>10832.416939999999</v>
      </c>
      <c r="AE22" s="38">
        <f t="shared" si="0"/>
        <v>53792016</v>
      </c>
    </row>
    <row r="23" spans="2:31" ht="13" x14ac:dyDescent="0.25">
      <c r="B23" s="111" t="s">
        <v>6</v>
      </c>
      <c r="C23" s="110"/>
      <c r="D23" s="58"/>
      <c r="E23" s="58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38">
        <f t="shared" si="0"/>
        <v>0</v>
      </c>
    </row>
    <row r="24" spans="2:31" x14ac:dyDescent="0.25">
      <c r="B24" s="92">
        <v>13</v>
      </c>
      <c r="C24" s="91" t="s">
        <v>11</v>
      </c>
      <c r="D24" s="33">
        <v>5799</v>
      </c>
      <c r="E24" s="57">
        <v>10209</v>
      </c>
      <c r="F24" s="56">
        <v>1249672</v>
      </c>
      <c r="G24" s="56">
        <v>847</v>
      </c>
      <c r="H24" s="56">
        <v>512803</v>
      </c>
      <c r="I24" s="56">
        <v>45483322</v>
      </c>
      <c r="J24" s="56">
        <v>8824819</v>
      </c>
      <c r="K24" s="56">
        <v>28744562</v>
      </c>
      <c r="L24" s="122">
        <v>17845190</v>
      </c>
      <c r="M24" s="122">
        <v>54193911.984099999</v>
      </c>
      <c r="N24" s="122">
        <v>13846422</v>
      </c>
      <c r="O24" s="122">
        <v>73688804.956689999</v>
      </c>
      <c r="P24" s="122">
        <v>0</v>
      </c>
      <c r="Q24" s="122">
        <v>0</v>
      </c>
      <c r="R24" s="122">
        <v>54285</v>
      </c>
      <c r="S24" s="122">
        <v>213893</v>
      </c>
      <c r="T24" s="122">
        <v>10392648</v>
      </c>
      <c r="U24" s="122">
        <v>23483734.471000001</v>
      </c>
      <c r="V24" s="122">
        <v>5401291</v>
      </c>
      <c r="W24" s="122">
        <v>19907247.511999998</v>
      </c>
      <c r="X24" s="56">
        <v>20618</v>
      </c>
      <c r="Y24" s="56">
        <v>505016.37199000001</v>
      </c>
      <c r="Z24" s="56">
        <v>20746208</v>
      </c>
      <c r="AA24" s="56">
        <v>125440654.04656</v>
      </c>
      <c r="AB24" s="56">
        <v>0</v>
      </c>
      <c r="AC24" s="56">
        <v>0</v>
      </c>
      <c r="AE24" s="38">
        <f t="shared" si="0"/>
        <v>20746208</v>
      </c>
    </row>
    <row r="25" spans="2:31" x14ac:dyDescent="0.25">
      <c r="B25" s="92">
        <v>14</v>
      </c>
      <c r="C25" s="91" t="s">
        <v>52</v>
      </c>
      <c r="D25" s="33">
        <v>427</v>
      </c>
      <c r="E25" s="57">
        <v>5</v>
      </c>
      <c r="F25" s="56">
        <v>36984</v>
      </c>
      <c r="G25" s="56">
        <v>0</v>
      </c>
      <c r="H25" s="56">
        <v>0</v>
      </c>
      <c r="I25" s="56">
        <v>0</v>
      </c>
      <c r="J25" s="56">
        <v>0</v>
      </c>
      <c r="K25" s="56">
        <v>5173422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602190</v>
      </c>
      <c r="U25" s="56">
        <v>1372924.9467599997</v>
      </c>
      <c r="V25" s="56">
        <v>288895</v>
      </c>
      <c r="W25" s="56">
        <v>725784.88601000037</v>
      </c>
      <c r="X25" s="56">
        <v>0</v>
      </c>
      <c r="Y25" s="56">
        <v>0</v>
      </c>
      <c r="Z25" s="56">
        <v>2669788</v>
      </c>
      <c r="AA25" s="56">
        <v>13551248.051999999</v>
      </c>
      <c r="AB25" s="56">
        <v>24014</v>
      </c>
      <c r="AC25" s="56">
        <v>24167.775850000013</v>
      </c>
      <c r="AE25" s="38">
        <f t="shared" si="0"/>
        <v>2693802</v>
      </c>
    </row>
    <row r="26" spans="2:31" x14ac:dyDescent="0.25">
      <c r="B26" s="92">
        <v>15</v>
      </c>
      <c r="C26" s="91" t="s">
        <v>41</v>
      </c>
      <c r="D26" s="33">
        <v>1122</v>
      </c>
      <c r="E26" s="57">
        <v>571</v>
      </c>
      <c r="F26" s="56">
        <v>7243</v>
      </c>
      <c r="G26" s="56">
        <v>25391</v>
      </c>
      <c r="H26" s="56">
        <v>0</v>
      </c>
      <c r="I26" s="56">
        <v>37345</v>
      </c>
      <c r="J26" s="56">
        <v>1618</v>
      </c>
      <c r="K26" s="56">
        <v>2651655</v>
      </c>
      <c r="L26" s="56">
        <v>1356</v>
      </c>
      <c r="M26" s="56">
        <v>4050.8673599999997</v>
      </c>
      <c r="N26" s="56">
        <v>350</v>
      </c>
      <c r="O26" s="56">
        <v>1161.7654199999999</v>
      </c>
      <c r="P26" s="56">
        <v>0</v>
      </c>
      <c r="Q26" s="56">
        <v>0</v>
      </c>
      <c r="R26" s="56">
        <v>13</v>
      </c>
      <c r="S26" s="56">
        <v>60.2</v>
      </c>
      <c r="T26" s="56">
        <v>870444</v>
      </c>
      <c r="U26" s="56">
        <v>1686025.70422</v>
      </c>
      <c r="V26" s="56">
        <v>163335</v>
      </c>
      <c r="W26" s="56">
        <v>315425.76760000002</v>
      </c>
      <c r="X26" s="56">
        <v>0</v>
      </c>
      <c r="Y26" s="56">
        <v>0</v>
      </c>
      <c r="Z26" s="56">
        <v>2684241</v>
      </c>
      <c r="AA26" s="56">
        <v>14027431.894370001</v>
      </c>
      <c r="AB26" s="56">
        <v>0</v>
      </c>
      <c r="AC26" s="56">
        <v>0</v>
      </c>
      <c r="AE26" s="38">
        <f t="shared" si="0"/>
        <v>2684241</v>
      </c>
    </row>
    <row r="27" spans="2:31" x14ac:dyDescent="0.25">
      <c r="B27" s="92">
        <v>16</v>
      </c>
      <c r="C27" s="91" t="s">
        <v>33</v>
      </c>
      <c r="D27" s="33">
        <v>454</v>
      </c>
      <c r="E27" s="57">
        <v>53</v>
      </c>
      <c r="F27" s="56">
        <v>0</v>
      </c>
      <c r="G27" s="56">
        <v>1183</v>
      </c>
      <c r="H27" s="56">
        <v>5332</v>
      </c>
      <c r="I27" s="56">
        <v>0</v>
      </c>
      <c r="J27" s="56">
        <v>0</v>
      </c>
      <c r="K27" s="56">
        <v>837083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242735</v>
      </c>
      <c r="U27" s="56">
        <v>430037.98748000001</v>
      </c>
      <c r="V27" s="56">
        <v>44604</v>
      </c>
      <c r="W27" s="56">
        <v>89844.010410000003</v>
      </c>
      <c r="X27" s="56">
        <v>6</v>
      </c>
      <c r="Y27" s="56">
        <v>60</v>
      </c>
      <c r="Z27" s="56">
        <v>486837</v>
      </c>
      <c r="AA27" s="56">
        <v>2304482.5341500002</v>
      </c>
      <c r="AB27" s="56">
        <v>60</v>
      </c>
      <c r="AC27" s="56">
        <v>10.65</v>
      </c>
      <c r="AE27" s="38">
        <f t="shared" si="0"/>
        <v>486897</v>
      </c>
    </row>
    <row r="28" spans="2:31" x14ac:dyDescent="0.25">
      <c r="B28" s="92">
        <v>17</v>
      </c>
      <c r="C28" s="91" t="s">
        <v>45</v>
      </c>
      <c r="D28" s="33">
        <v>373</v>
      </c>
      <c r="E28" s="57">
        <v>8</v>
      </c>
      <c r="F28" s="56">
        <v>8870</v>
      </c>
      <c r="G28" s="56">
        <v>0</v>
      </c>
      <c r="H28" s="56">
        <v>6434</v>
      </c>
      <c r="I28" s="56">
        <v>0</v>
      </c>
      <c r="J28" s="56">
        <v>0</v>
      </c>
      <c r="K28" s="56">
        <v>926092</v>
      </c>
      <c r="L28" s="56">
        <v>3817</v>
      </c>
      <c r="M28" s="56">
        <v>9655.6239999999998</v>
      </c>
      <c r="N28" s="56">
        <v>970</v>
      </c>
      <c r="O28" s="56">
        <v>3606.5279999999998</v>
      </c>
      <c r="P28" s="56">
        <v>0</v>
      </c>
      <c r="Q28" s="56">
        <v>0</v>
      </c>
      <c r="R28" s="56">
        <v>68</v>
      </c>
      <c r="S28" s="56">
        <v>387.8</v>
      </c>
      <c r="T28" s="56">
        <v>285028</v>
      </c>
      <c r="U28" s="56">
        <v>533458.86699999997</v>
      </c>
      <c r="V28" s="56">
        <v>38091</v>
      </c>
      <c r="W28" s="56">
        <v>139963.54800000001</v>
      </c>
      <c r="X28" s="56">
        <v>428</v>
      </c>
      <c r="Y28" s="56">
        <v>14658.071</v>
      </c>
      <c r="Z28" s="56">
        <v>283939</v>
      </c>
      <c r="AA28" s="56">
        <v>1642884.29</v>
      </c>
      <c r="AB28" s="56">
        <v>0</v>
      </c>
      <c r="AC28" s="56">
        <v>0</v>
      </c>
      <c r="AE28" s="38">
        <f t="shared" si="0"/>
        <v>283939</v>
      </c>
    </row>
    <row r="29" spans="2:31" x14ac:dyDescent="0.25">
      <c r="B29" s="92">
        <v>18</v>
      </c>
      <c r="C29" s="91" t="s">
        <v>42</v>
      </c>
      <c r="D29" s="33">
        <v>219</v>
      </c>
      <c r="E29" s="57">
        <v>42</v>
      </c>
      <c r="F29" s="56">
        <v>1418</v>
      </c>
      <c r="G29" s="56">
        <v>0</v>
      </c>
      <c r="H29" s="56">
        <v>0</v>
      </c>
      <c r="I29" s="56">
        <v>23667</v>
      </c>
      <c r="J29" s="56">
        <v>8025</v>
      </c>
      <c r="K29" s="56">
        <v>518467</v>
      </c>
      <c r="L29" s="56">
        <v>19951</v>
      </c>
      <c r="M29" s="56">
        <v>40489.162600000003</v>
      </c>
      <c r="N29" s="56">
        <v>5022</v>
      </c>
      <c r="O29" s="56">
        <v>18117.665270000001</v>
      </c>
      <c r="P29" s="56">
        <v>8</v>
      </c>
      <c r="Q29" s="56">
        <v>40.375529999999998</v>
      </c>
      <c r="R29" s="56">
        <v>138</v>
      </c>
      <c r="S29" s="56">
        <v>506.38171999999997</v>
      </c>
      <c r="T29" s="56">
        <v>265609</v>
      </c>
      <c r="U29" s="56">
        <v>436685.62175999966</v>
      </c>
      <c r="V29" s="56">
        <v>31164</v>
      </c>
      <c r="W29" s="56">
        <v>71684.62748000001</v>
      </c>
      <c r="X29" s="56">
        <v>0</v>
      </c>
      <c r="Y29" s="56">
        <v>0</v>
      </c>
      <c r="Z29" s="56">
        <v>457325</v>
      </c>
      <c r="AA29" s="56">
        <v>2003249.69282</v>
      </c>
      <c r="AB29" s="56">
        <v>0</v>
      </c>
      <c r="AC29" s="56">
        <v>0</v>
      </c>
      <c r="AE29" s="38">
        <f t="shared" si="0"/>
        <v>457325</v>
      </c>
    </row>
    <row r="30" spans="2:31" x14ac:dyDescent="0.25">
      <c r="B30" s="92">
        <v>19</v>
      </c>
      <c r="C30" s="91" t="s">
        <v>20</v>
      </c>
      <c r="D30" s="33">
        <v>1525</v>
      </c>
      <c r="E30" s="57">
        <v>350</v>
      </c>
      <c r="F30" s="56">
        <v>16191</v>
      </c>
      <c r="G30" s="56">
        <v>0</v>
      </c>
      <c r="H30" s="56">
        <v>94494</v>
      </c>
      <c r="I30" s="56">
        <v>3617366</v>
      </c>
      <c r="J30" s="56">
        <v>332823</v>
      </c>
      <c r="K30" s="56">
        <v>12197238</v>
      </c>
      <c r="L30" s="56">
        <v>705959</v>
      </c>
      <c r="M30" s="56">
        <v>2242367.4989999998</v>
      </c>
      <c r="N30" s="56">
        <v>686769</v>
      </c>
      <c r="O30" s="56">
        <v>3831014.335</v>
      </c>
      <c r="P30" s="56">
        <v>0</v>
      </c>
      <c r="Q30" s="56">
        <v>0</v>
      </c>
      <c r="R30" s="56">
        <v>2930</v>
      </c>
      <c r="S30" s="56">
        <v>14222.036179999999</v>
      </c>
      <c r="T30" s="56">
        <v>5283182</v>
      </c>
      <c r="U30" s="56">
        <v>9668780.0429999996</v>
      </c>
      <c r="V30" s="56">
        <v>1982612</v>
      </c>
      <c r="W30" s="56">
        <v>4832150.5630000001</v>
      </c>
      <c r="X30" s="56">
        <v>2319</v>
      </c>
      <c r="Y30" s="56">
        <v>27487.023000000001</v>
      </c>
      <c r="Z30" s="56">
        <v>8947079</v>
      </c>
      <c r="AA30" s="56">
        <v>43179907.733999997</v>
      </c>
      <c r="AB30" s="56">
        <v>316</v>
      </c>
      <c r="AC30" s="56">
        <v>284.8</v>
      </c>
      <c r="AE30" s="38">
        <f t="shared" si="0"/>
        <v>8947395</v>
      </c>
    </row>
    <row r="31" spans="2:31" x14ac:dyDescent="0.25">
      <c r="B31" s="92">
        <v>20</v>
      </c>
      <c r="C31" s="91" t="s">
        <v>7</v>
      </c>
      <c r="D31" s="33">
        <v>9229</v>
      </c>
      <c r="E31" s="57">
        <v>9639</v>
      </c>
      <c r="F31" s="56">
        <v>1423021</v>
      </c>
      <c r="G31" s="56">
        <v>4232</v>
      </c>
      <c r="H31" s="56">
        <v>1666911</v>
      </c>
      <c r="I31" s="56">
        <v>0</v>
      </c>
      <c r="J31" s="56">
        <v>16328522</v>
      </c>
      <c r="K31" s="56">
        <v>47410153</v>
      </c>
      <c r="L31" s="56">
        <v>30269038</v>
      </c>
      <c r="M31" s="56">
        <v>116795714.75</v>
      </c>
      <c r="N31" s="56">
        <v>28534968</v>
      </c>
      <c r="O31" s="56">
        <v>208222954.84999999</v>
      </c>
      <c r="P31" s="56">
        <v>0</v>
      </c>
      <c r="Q31" s="56">
        <v>0</v>
      </c>
      <c r="R31" s="56">
        <v>185854</v>
      </c>
      <c r="S31" s="56">
        <v>1077124.5118699998</v>
      </c>
      <c r="T31" s="56">
        <v>22247157</v>
      </c>
      <c r="U31" s="56">
        <v>52310457.454999998</v>
      </c>
      <c r="V31" s="56">
        <v>16940674</v>
      </c>
      <c r="W31" s="56">
        <v>43296503.978</v>
      </c>
      <c r="X31" s="56">
        <v>520727</v>
      </c>
      <c r="Y31" s="56">
        <v>3095331.8089999999</v>
      </c>
      <c r="Z31" s="56">
        <v>39459360</v>
      </c>
      <c r="AA31" s="56">
        <v>232190755.92399999</v>
      </c>
      <c r="AB31" s="56">
        <v>54681</v>
      </c>
      <c r="AC31" s="56">
        <v>54612.495999999999</v>
      </c>
      <c r="AE31" s="38">
        <f t="shared" si="0"/>
        <v>39514041</v>
      </c>
    </row>
    <row r="32" spans="2:31" x14ac:dyDescent="0.25">
      <c r="B32" s="92">
        <v>21</v>
      </c>
      <c r="C32" s="91" t="s">
        <v>10</v>
      </c>
      <c r="D32" s="33">
        <v>8687</v>
      </c>
      <c r="E32" s="57">
        <v>7790</v>
      </c>
      <c r="F32" s="56">
        <v>1155529</v>
      </c>
      <c r="G32" s="56">
        <v>2543</v>
      </c>
      <c r="H32" s="56">
        <v>543693</v>
      </c>
      <c r="I32" s="56">
        <v>3233747</v>
      </c>
      <c r="J32" s="56">
        <v>13316346</v>
      </c>
      <c r="K32" s="56">
        <v>35633467</v>
      </c>
      <c r="L32" s="56">
        <v>26146920</v>
      </c>
      <c r="M32" s="56">
        <v>91002086.900999993</v>
      </c>
      <c r="N32" s="56">
        <v>22525898</v>
      </c>
      <c r="O32" s="56">
        <v>145310272.57100001</v>
      </c>
      <c r="P32" s="56">
        <v>0</v>
      </c>
      <c r="Q32" s="56">
        <v>0</v>
      </c>
      <c r="R32" s="56">
        <v>48715</v>
      </c>
      <c r="S32" s="56">
        <v>239545.06</v>
      </c>
      <c r="T32" s="56">
        <v>14796212</v>
      </c>
      <c r="U32" s="56">
        <v>36039102.225000001</v>
      </c>
      <c r="V32" s="56">
        <v>6753562</v>
      </c>
      <c r="W32" s="56">
        <v>29362586.662999999</v>
      </c>
      <c r="X32" s="56">
        <v>21536</v>
      </c>
      <c r="Y32" s="56">
        <v>197954.74799999999</v>
      </c>
      <c r="Z32" s="56">
        <v>21647063</v>
      </c>
      <c r="AA32" s="56">
        <v>135995183.17699999</v>
      </c>
      <c r="AB32" s="56">
        <v>70</v>
      </c>
      <c r="AC32" s="56">
        <v>55.34</v>
      </c>
      <c r="AE32" s="38">
        <f t="shared" si="0"/>
        <v>21647133</v>
      </c>
    </row>
    <row r="33" spans="2:31" x14ac:dyDescent="0.25">
      <c r="B33" s="92">
        <v>22</v>
      </c>
      <c r="C33" s="91" t="s">
        <v>38</v>
      </c>
      <c r="D33" s="33">
        <v>2211</v>
      </c>
      <c r="E33" s="57">
        <v>1134</v>
      </c>
      <c r="F33" s="56">
        <v>22546</v>
      </c>
      <c r="G33" s="56">
        <v>210</v>
      </c>
      <c r="H33" s="56">
        <v>7114</v>
      </c>
      <c r="I33" s="56">
        <v>191135</v>
      </c>
      <c r="J33" s="56">
        <v>43232</v>
      </c>
      <c r="K33" s="56">
        <v>12507547</v>
      </c>
      <c r="L33" s="56">
        <v>69018</v>
      </c>
      <c r="M33" s="56">
        <v>212439.87369000001</v>
      </c>
      <c r="N33" s="56">
        <v>45597</v>
      </c>
      <c r="O33" s="56">
        <v>165897.71049999999</v>
      </c>
      <c r="P33" s="56">
        <v>0</v>
      </c>
      <c r="Q33" s="56">
        <v>0</v>
      </c>
      <c r="R33" s="56">
        <v>419</v>
      </c>
      <c r="S33" s="56">
        <v>2229.7003599999998</v>
      </c>
      <c r="T33" s="56">
        <v>2440661</v>
      </c>
      <c r="U33" s="56">
        <v>4597198.818</v>
      </c>
      <c r="V33" s="56">
        <v>690237</v>
      </c>
      <c r="W33" s="56">
        <v>1412638.1640000001</v>
      </c>
      <c r="X33" s="56">
        <v>0</v>
      </c>
      <c r="Y33" s="56">
        <v>0</v>
      </c>
      <c r="Z33" s="56">
        <v>6622507</v>
      </c>
      <c r="AA33" s="56">
        <v>31867470.942000002</v>
      </c>
      <c r="AB33" s="56">
        <v>431</v>
      </c>
      <c r="AC33" s="56">
        <v>395.92293999999998</v>
      </c>
      <c r="AE33" s="38">
        <f t="shared" si="0"/>
        <v>6622938</v>
      </c>
    </row>
    <row r="34" spans="2:31" x14ac:dyDescent="0.25">
      <c r="B34" s="92">
        <v>23</v>
      </c>
      <c r="C34" s="91" t="s">
        <v>14</v>
      </c>
      <c r="D34" s="33">
        <v>602</v>
      </c>
      <c r="E34" s="57">
        <v>210</v>
      </c>
      <c r="F34" s="56">
        <v>34593</v>
      </c>
      <c r="G34" s="56">
        <v>11549</v>
      </c>
      <c r="H34" s="56">
        <v>0</v>
      </c>
      <c r="I34" s="56">
        <v>38079</v>
      </c>
      <c r="J34" s="56">
        <v>1204190</v>
      </c>
      <c r="K34" s="56">
        <v>5007516</v>
      </c>
      <c r="L34" s="56">
        <v>1649188</v>
      </c>
      <c r="M34" s="56">
        <v>5559670.7741099996</v>
      </c>
      <c r="N34" s="56">
        <v>1394789</v>
      </c>
      <c r="O34" s="56">
        <v>9208151.3039699998</v>
      </c>
      <c r="P34" s="56">
        <v>0</v>
      </c>
      <c r="Q34" s="56">
        <v>0</v>
      </c>
      <c r="R34" s="56">
        <v>16467</v>
      </c>
      <c r="S34" s="56">
        <v>57781.1</v>
      </c>
      <c r="T34" s="56">
        <v>1410670</v>
      </c>
      <c r="U34" s="56">
        <v>2081000.2339999999</v>
      </c>
      <c r="V34" s="56">
        <v>429377</v>
      </c>
      <c r="W34" s="56">
        <v>1467695.55397</v>
      </c>
      <c r="X34" s="56">
        <v>0</v>
      </c>
      <c r="Y34" s="56">
        <v>0</v>
      </c>
      <c r="Z34" s="56">
        <v>3275861</v>
      </c>
      <c r="AA34" s="56">
        <v>12817952.189999999</v>
      </c>
      <c r="AB34" s="56">
        <v>0</v>
      </c>
      <c r="AC34" s="56">
        <v>0</v>
      </c>
      <c r="AE34" s="38">
        <f t="shared" si="0"/>
        <v>3275861</v>
      </c>
    </row>
    <row r="35" spans="2:31" x14ac:dyDescent="0.25">
      <c r="B35" s="92">
        <v>24</v>
      </c>
      <c r="C35" s="91" t="s">
        <v>15</v>
      </c>
      <c r="D35" s="33">
        <v>1559</v>
      </c>
      <c r="E35" s="57">
        <v>1248</v>
      </c>
      <c r="F35" s="56">
        <v>233094</v>
      </c>
      <c r="G35" s="56">
        <v>151</v>
      </c>
      <c r="H35" s="56">
        <v>35530</v>
      </c>
      <c r="I35" s="56">
        <v>77990</v>
      </c>
      <c r="J35" s="56">
        <v>1931403</v>
      </c>
      <c r="K35" s="56">
        <v>7593333</v>
      </c>
      <c r="L35" s="56">
        <v>2480963</v>
      </c>
      <c r="M35" s="56">
        <v>11133329.449999999</v>
      </c>
      <c r="N35" s="56">
        <v>2801456</v>
      </c>
      <c r="O35" s="56">
        <v>33915448.925999999</v>
      </c>
      <c r="P35" s="56">
        <v>0</v>
      </c>
      <c r="Q35" s="56">
        <v>0</v>
      </c>
      <c r="R35" s="56">
        <v>22961</v>
      </c>
      <c r="S35" s="56">
        <v>116200.995</v>
      </c>
      <c r="T35" s="56">
        <v>1541061</v>
      </c>
      <c r="U35" s="56">
        <v>3238382.4619999998</v>
      </c>
      <c r="V35" s="56">
        <v>962054</v>
      </c>
      <c r="W35" s="56">
        <v>3224910.361</v>
      </c>
      <c r="X35" s="56">
        <v>989</v>
      </c>
      <c r="Y35" s="56">
        <v>61792.196630000006</v>
      </c>
      <c r="Z35" s="56">
        <v>5407571</v>
      </c>
      <c r="AA35" s="56">
        <v>25880602.739</v>
      </c>
      <c r="AB35" s="56">
        <v>0</v>
      </c>
      <c r="AC35" s="56">
        <v>0</v>
      </c>
      <c r="AE35" s="38">
        <f t="shared" si="0"/>
        <v>5407571</v>
      </c>
    </row>
    <row r="36" spans="2:31" x14ac:dyDescent="0.25">
      <c r="B36" s="92">
        <v>25</v>
      </c>
      <c r="C36" s="91" t="s">
        <v>34</v>
      </c>
      <c r="D36" s="33">
        <v>850</v>
      </c>
      <c r="E36" s="57">
        <v>621</v>
      </c>
      <c r="F36" s="56">
        <v>11593</v>
      </c>
      <c r="G36" s="56">
        <v>945</v>
      </c>
      <c r="H36" s="56">
        <v>0</v>
      </c>
      <c r="I36" s="56">
        <v>119705</v>
      </c>
      <c r="J36" s="56">
        <v>83010</v>
      </c>
      <c r="K36" s="56">
        <v>3660711</v>
      </c>
      <c r="L36" s="56">
        <v>129451</v>
      </c>
      <c r="M36" s="56">
        <v>859513.16914999997</v>
      </c>
      <c r="N36" s="56">
        <v>112849</v>
      </c>
      <c r="O36" s="56">
        <v>294467.22174000001</v>
      </c>
      <c r="P36" s="56">
        <v>0</v>
      </c>
      <c r="Q36" s="56">
        <v>0</v>
      </c>
      <c r="R36" s="56">
        <v>6166</v>
      </c>
      <c r="S36" s="56">
        <v>25235.3</v>
      </c>
      <c r="T36" s="56">
        <v>1258271</v>
      </c>
      <c r="U36" s="56">
        <v>2739868.01559</v>
      </c>
      <c r="V36" s="56">
        <v>3384171</v>
      </c>
      <c r="W36" s="56">
        <v>1375455.3953199999</v>
      </c>
      <c r="X36" s="56">
        <v>0</v>
      </c>
      <c r="Y36" s="56">
        <v>0</v>
      </c>
      <c r="Z36" s="56">
        <v>5840685</v>
      </c>
      <c r="AA36" s="56">
        <v>30179286.278999999</v>
      </c>
      <c r="AB36" s="56">
        <v>1</v>
      </c>
      <c r="AC36" s="56">
        <v>1</v>
      </c>
      <c r="AE36" s="38">
        <f t="shared" si="0"/>
        <v>5840686</v>
      </c>
    </row>
    <row r="37" spans="2:31" x14ac:dyDescent="0.25">
      <c r="B37" s="92">
        <v>26</v>
      </c>
      <c r="C37" s="91" t="s">
        <v>53</v>
      </c>
      <c r="D37" s="33">
        <v>842</v>
      </c>
      <c r="E37" s="57">
        <v>614</v>
      </c>
      <c r="F37" s="56">
        <v>9535</v>
      </c>
      <c r="G37" s="56">
        <v>0</v>
      </c>
      <c r="H37" s="56">
        <v>0</v>
      </c>
      <c r="I37" s="56">
        <v>39284</v>
      </c>
      <c r="J37" s="56">
        <v>0</v>
      </c>
      <c r="K37" s="56">
        <v>5185163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1772879</v>
      </c>
      <c r="U37" s="56">
        <v>2496076.4300000002</v>
      </c>
      <c r="V37" s="56">
        <v>307799</v>
      </c>
      <c r="W37" s="56">
        <v>547550.37199999997</v>
      </c>
      <c r="X37" s="56">
        <v>0</v>
      </c>
      <c r="Y37" s="56">
        <v>0</v>
      </c>
      <c r="Z37" s="56">
        <v>4290868</v>
      </c>
      <c r="AA37" s="56">
        <v>18491971.375999998</v>
      </c>
      <c r="AB37" s="56">
        <v>0</v>
      </c>
      <c r="AC37" s="56">
        <v>0</v>
      </c>
      <c r="AE37" s="38">
        <f t="shared" si="0"/>
        <v>4290868</v>
      </c>
    </row>
    <row r="38" spans="2:31" x14ac:dyDescent="0.25">
      <c r="B38" s="92">
        <v>27</v>
      </c>
      <c r="C38" s="91" t="s">
        <v>43</v>
      </c>
      <c r="D38" s="33">
        <v>1383</v>
      </c>
      <c r="E38" s="57">
        <v>855</v>
      </c>
      <c r="F38" s="56">
        <v>12332</v>
      </c>
      <c r="G38" s="56">
        <v>0</v>
      </c>
      <c r="H38" s="56">
        <v>0</v>
      </c>
      <c r="I38" s="56">
        <v>19938</v>
      </c>
      <c r="J38" s="56">
        <v>11556</v>
      </c>
      <c r="K38" s="56">
        <v>4015071</v>
      </c>
      <c r="L38" s="56">
        <v>23356</v>
      </c>
      <c r="M38" s="56">
        <v>145641.9081</v>
      </c>
      <c r="N38" s="56">
        <v>8357</v>
      </c>
      <c r="O38" s="56">
        <v>86828.209269999992</v>
      </c>
      <c r="P38" s="56">
        <v>0</v>
      </c>
      <c r="Q38" s="56">
        <v>0</v>
      </c>
      <c r="R38" s="56">
        <v>649</v>
      </c>
      <c r="S38" s="56">
        <v>4775.8512199999996</v>
      </c>
      <c r="T38" s="56">
        <v>1809096</v>
      </c>
      <c r="U38" s="56">
        <v>3731818.5430000001</v>
      </c>
      <c r="V38" s="56">
        <v>338296</v>
      </c>
      <c r="W38" s="56">
        <v>1012554.2709999999</v>
      </c>
      <c r="X38" s="56">
        <v>10271</v>
      </c>
      <c r="Y38" s="56">
        <v>210389.5619</v>
      </c>
      <c r="Z38" s="56">
        <v>4934235</v>
      </c>
      <c r="AA38" s="56">
        <v>23465246.932999998</v>
      </c>
      <c r="AB38" s="56">
        <v>0</v>
      </c>
      <c r="AC38" s="56">
        <v>0</v>
      </c>
      <c r="AE38" s="38">
        <f t="shared" si="0"/>
        <v>4934235</v>
      </c>
    </row>
    <row r="39" spans="2:31" x14ac:dyDescent="0.25">
      <c r="B39" s="92">
        <v>28</v>
      </c>
      <c r="C39" s="91" t="s">
        <v>13</v>
      </c>
      <c r="D39" s="33">
        <v>1456</v>
      </c>
      <c r="E39" s="57">
        <v>1346</v>
      </c>
      <c r="F39" s="56">
        <v>63865</v>
      </c>
      <c r="G39" s="56">
        <v>6525</v>
      </c>
      <c r="H39" s="56">
        <v>33014</v>
      </c>
      <c r="I39" s="56">
        <v>322546</v>
      </c>
      <c r="J39" s="56">
        <v>4299906</v>
      </c>
      <c r="K39" s="56">
        <v>25797993</v>
      </c>
      <c r="L39" s="56">
        <v>4622804</v>
      </c>
      <c r="M39" s="56">
        <v>16813559.853</v>
      </c>
      <c r="N39" s="56">
        <v>3840921</v>
      </c>
      <c r="O39" s="56">
        <v>22798855.092999998</v>
      </c>
      <c r="P39" s="56">
        <v>0</v>
      </c>
      <c r="Q39" s="56">
        <v>0</v>
      </c>
      <c r="R39" s="56">
        <v>40791</v>
      </c>
      <c r="S39" s="56">
        <v>153702.48240000001</v>
      </c>
      <c r="T39" s="56">
        <v>4676632</v>
      </c>
      <c r="U39" s="56">
        <v>8428245.784</v>
      </c>
      <c r="V39" s="56">
        <v>3604780</v>
      </c>
      <c r="W39" s="56">
        <v>8354334.2400000002</v>
      </c>
      <c r="X39" s="56">
        <v>0</v>
      </c>
      <c r="Y39" s="56">
        <v>0</v>
      </c>
      <c r="Z39" s="56">
        <v>10600714</v>
      </c>
      <c r="AA39" s="56">
        <v>47752829.685000002</v>
      </c>
      <c r="AB39" s="56">
        <v>0</v>
      </c>
      <c r="AC39" s="56">
        <v>0</v>
      </c>
      <c r="AE39" s="38">
        <f t="shared" si="0"/>
        <v>10600714</v>
      </c>
    </row>
    <row r="40" spans="2:31" x14ac:dyDescent="0.25">
      <c r="B40" s="92">
        <v>29</v>
      </c>
      <c r="C40" s="91" t="s">
        <v>12</v>
      </c>
      <c r="D40" s="33">
        <v>372</v>
      </c>
      <c r="E40" s="57">
        <v>41</v>
      </c>
      <c r="F40" s="56">
        <v>882538</v>
      </c>
      <c r="G40" s="56">
        <v>0</v>
      </c>
      <c r="H40" s="56">
        <v>47126</v>
      </c>
      <c r="I40" s="56">
        <v>68790</v>
      </c>
      <c r="J40" s="56">
        <v>4097800</v>
      </c>
      <c r="K40" s="56">
        <v>1459654</v>
      </c>
      <c r="L40" s="56">
        <v>5987821</v>
      </c>
      <c r="M40" s="56">
        <v>22192800.495999999</v>
      </c>
      <c r="N40" s="56">
        <v>3839493</v>
      </c>
      <c r="O40" s="56">
        <v>26004182.269000001</v>
      </c>
      <c r="P40" s="56">
        <v>0</v>
      </c>
      <c r="Q40" s="56">
        <v>0</v>
      </c>
      <c r="R40" s="56">
        <v>40521</v>
      </c>
      <c r="S40" s="56">
        <v>131085.47080000001</v>
      </c>
      <c r="T40" s="56">
        <v>294240</v>
      </c>
      <c r="U40" s="56">
        <v>580744.79970000009</v>
      </c>
      <c r="V40" s="56">
        <v>137696</v>
      </c>
      <c r="W40" s="56">
        <v>462993.73439999996</v>
      </c>
      <c r="X40" s="56">
        <v>102</v>
      </c>
      <c r="Y40" s="56">
        <v>3250.5705899999998</v>
      </c>
      <c r="Z40" s="56">
        <v>618652</v>
      </c>
      <c r="AA40" s="56">
        <v>3033295.148</v>
      </c>
      <c r="AB40" s="56">
        <v>0</v>
      </c>
      <c r="AC40" s="56">
        <v>0</v>
      </c>
      <c r="AE40" s="38">
        <f t="shared" si="0"/>
        <v>618652</v>
      </c>
    </row>
    <row r="41" spans="2:31" x14ac:dyDescent="0.25">
      <c r="B41" s="92">
        <v>30</v>
      </c>
      <c r="C41" s="91" t="s">
        <v>30</v>
      </c>
      <c r="D41" s="33">
        <v>857</v>
      </c>
      <c r="E41" s="57">
        <v>418</v>
      </c>
      <c r="F41" s="56">
        <v>13095</v>
      </c>
      <c r="G41" s="56">
        <v>0</v>
      </c>
      <c r="H41" s="56">
        <v>5407</v>
      </c>
      <c r="I41" s="56">
        <v>63271</v>
      </c>
      <c r="J41" s="56">
        <v>141237</v>
      </c>
      <c r="K41" s="56">
        <v>3551727</v>
      </c>
      <c r="L41" s="56">
        <v>354237</v>
      </c>
      <c r="M41" s="56">
        <v>1122691.2924000002</v>
      </c>
      <c r="N41" s="56">
        <v>327592</v>
      </c>
      <c r="O41" s="56">
        <v>2000269.47862</v>
      </c>
      <c r="P41" s="56">
        <v>0</v>
      </c>
      <c r="Q41" s="56">
        <v>0</v>
      </c>
      <c r="R41" s="56">
        <v>0</v>
      </c>
      <c r="S41" s="56">
        <v>0</v>
      </c>
      <c r="T41" s="56">
        <v>1847779</v>
      </c>
      <c r="U41" s="56">
        <v>3434976.00562</v>
      </c>
      <c r="V41" s="56">
        <v>369017</v>
      </c>
      <c r="W41" s="56">
        <v>996533.22528000001</v>
      </c>
      <c r="X41" s="56">
        <v>0</v>
      </c>
      <c r="Y41" s="56">
        <v>0</v>
      </c>
      <c r="Z41" s="56">
        <v>3090774</v>
      </c>
      <c r="AA41" s="56">
        <v>13947177.507100001</v>
      </c>
      <c r="AB41" s="56">
        <v>0</v>
      </c>
      <c r="AC41" s="56">
        <v>0</v>
      </c>
      <c r="AE41" s="38">
        <f t="shared" si="0"/>
        <v>3090774</v>
      </c>
    </row>
    <row r="42" spans="2:31" x14ac:dyDescent="0.25">
      <c r="B42" s="92">
        <v>31</v>
      </c>
      <c r="C42" s="91" t="s">
        <v>39</v>
      </c>
      <c r="D42" s="33">
        <v>476</v>
      </c>
      <c r="E42" s="57">
        <v>670</v>
      </c>
      <c r="F42" s="56">
        <v>4545</v>
      </c>
      <c r="G42" s="56">
        <v>0</v>
      </c>
      <c r="H42" s="56">
        <v>0</v>
      </c>
      <c r="I42" s="56">
        <v>0</v>
      </c>
      <c r="J42" s="56">
        <v>40917</v>
      </c>
      <c r="K42" s="56">
        <v>2124906</v>
      </c>
      <c r="L42" s="56">
        <v>44100</v>
      </c>
      <c r="M42" s="56">
        <v>201559.24100000001</v>
      </c>
      <c r="N42" s="56">
        <v>20724</v>
      </c>
      <c r="O42" s="56">
        <v>107006.8</v>
      </c>
      <c r="P42" s="56">
        <v>0</v>
      </c>
      <c r="Q42" s="56">
        <v>0</v>
      </c>
      <c r="R42" s="56">
        <v>1984</v>
      </c>
      <c r="S42" s="56">
        <v>8069.7</v>
      </c>
      <c r="T42" s="56">
        <v>460264</v>
      </c>
      <c r="U42" s="56">
        <v>978118.06883</v>
      </c>
      <c r="V42" s="56">
        <v>113404</v>
      </c>
      <c r="W42" s="56">
        <v>211463.64238</v>
      </c>
      <c r="X42" s="56">
        <v>134</v>
      </c>
      <c r="Y42" s="56">
        <v>367.82600000000002</v>
      </c>
      <c r="Z42" s="56">
        <v>5146968</v>
      </c>
      <c r="AA42" s="56">
        <v>21438330</v>
      </c>
      <c r="AB42" s="56">
        <v>0</v>
      </c>
      <c r="AC42" s="56">
        <v>0</v>
      </c>
      <c r="AE42" s="38">
        <f t="shared" si="0"/>
        <v>5146968</v>
      </c>
    </row>
    <row r="43" spans="2:31" x14ac:dyDescent="0.25">
      <c r="B43" s="92">
        <v>32</v>
      </c>
      <c r="C43" s="91" t="s">
        <v>17</v>
      </c>
      <c r="D43" s="33">
        <v>1069</v>
      </c>
      <c r="E43" s="57">
        <v>188</v>
      </c>
      <c r="F43" s="56">
        <v>60635</v>
      </c>
      <c r="G43" s="56">
        <v>87709</v>
      </c>
      <c r="H43" s="56">
        <v>325116</v>
      </c>
      <c r="I43" s="56">
        <v>124345430</v>
      </c>
      <c r="J43" s="56">
        <v>1291423</v>
      </c>
      <c r="K43" s="56">
        <v>3898519</v>
      </c>
      <c r="L43" s="56">
        <v>1748081</v>
      </c>
      <c r="M43" s="56">
        <v>5290246.8352399999</v>
      </c>
      <c r="N43" s="56">
        <v>1037010</v>
      </c>
      <c r="O43" s="56">
        <v>7343034.1826599995</v>
      </c>
      <c r="P43" s="56">
        <v>0</v>
      </c>
      <c r="Q43" s="56">
        <v>0</v>
      </c>
      <c r="R43" s="56">
        <v>19109</v>
      </c>
      <c r="S43" s="56">
        <v>81592.75</v>
      </c>
      <c r="T43" s="56">
        <v>1264784</v>
      </c>
      <c r="U43" s="56">
        <v>2379257.3857100531</v>
      </c>
      <c r="V43" s="56">
        <v>681924</v>
      </c>
      <c r="W43" s="56">
        <v>1650945.9408199345</v>
      </c>
      <c r="X43" s="56">
        <v>51</v>
      </c>
      <c r="Y43" s="56">
        <v>1007.776</v>
      </c>
      <c r="Z43" s="56">
        <v>2707476</v>
      </c>
      <c r="AA43" s="56">
        <v>12585381.585999999</v>
      </c>
      <c r="AB43" s="56">
        <v>947</v>
      </c>
      <c r="AC43" s="56">
        <v>941.702</v>
      </c>
      <c r="AE43" s="38">
        <f t="shared" si="0"/>
        <v>2708423</v>
      </c>
    </row>
    <row r="44" spans="2:31" ht="13" x14ac:dyDescent="0.25">
      <c r="B44" s="111" t="s">
        <v>18</v>
      </c>
      <c r="C44" s="110"/>
      <c r="D44" s="58"/>
      <c r="E44" s="58"/>
      <c r="F44" s="53"/>
      <c r="G44" s="53"/>
      <c r="H44" s="53"/>
      <c r="I44" s="53"/>
      <c r="J44" s="53"/>
      <c r="K44" s="53"/>
      <c r="L44" s="53"/>
      <c r="M44" s="56"/>
      <c r="N44" s="53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38">
        <f t="shared" si="0"/>
        <v>0</v>
      </c>
    </row>
    <row r="45" spans="2:31" x14ac:dyDescent="0.25">
      <c r="B45" s="92">
        <v>33</v>
      </c>
      <c r="C45" s="91" t="s">
        <v>19</v>
      </c>
      <c r="D45" s="33">
        <v>0</v>
      </c>
      <c r="E45" s="33">
        <v>0</v>
      </c>
      <c r="F45" s="56">
        <v>49461</v>
      </c>
      <c r="G45" s="56">
        <v>0</v>
      </c>
      <c r="H45" s="56">
        <v>0</v>
      </c>
      <c r="I45" s="56">
        <v>0</v>
      </c>
      <c r="J45" s="56">
        <v>1299223</v>
      </c>
      <c r="K45" s="56">
        <v>0</v>
      </c>
      <c r="L45" s="56">
        <v>899315</v>
      </c>
      <c r="M45" s="56">
        <v>6809527.4570000004</v>
      </c>
      <c r="N45" s="56">
        <v>3229875</v>
      </c>
      <c r="O45" s="56">
        <v>24610542.094000001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38">
        <f t="shared" si="0"/>
        <v>0</v>
      </c>
    </row>
    <row r="46" spans="2:31" x14ac:dyDescent="0.25">
      <c r="B46" s="92">
        <v>34</v>
      </c>
      <c r="C46" s="91" t="s">
        <v>55</v>
      </c>
      <c r="D46" s="33">
        <v>0</v>
      </c>
      <c r="E46" s="33">
        <v>0</v>
      </c>
      <c r="F46" s="56">
        <v>0</v>
      </c>
      <c r="G46" s="56">
        <v>0</v>
      </c>
      <c r="H46" s="56">
        <v>0</v>
      </c>
      <c r="I46" s="56">
        <v>0</v>
      </c>
      <c r="J46" s="56">
        <v>17930</v>
      </c>
      <c r="K46" s="56">
        <v>0</v>
      </c>
      <c r="L46" s="56">
        <v>22289</v>
      </c>
      <c r="M46" s="56">
        <v>110279.2785</v>
      </c>
      <c r="N46" s="56">
        <v>12710</v>
      </c>
      <c r="O46" s="56">
        <v>176772.97347000003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8">
        <f t="shared" si="0"/>
        <v>0</v>
      </c>
    </row>
    <row r="47" spans="2:31" x14ac:dyDescent="0.25">
      <c r="B47" s="92">
        <v>35</v>
      </c>
      <c r="C47" s="91" t="s">
        <v>57</v>
      </c>
      <c r="D47" s="33">
        <v>0</v>
      </c>
      <c r="E47" s="33">
        <v>0</v>
      </c>
      <c r="F47" s="56">
        <v>0</v>
      </c>
      <c r="G47" s="56">
        <v>0</v>
      </c>
      <c r="H47" s="56">
        <v>1</v>
      </c>
      <c r="I47" s="56">
        <v>0</v>
      </c>
      <c r="J47" s="56">
        <v>0</v>
      </c>
      <c r="K47" s="56">
        <v>980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35</v>
      </c>
      <c r="U47" s="56">
        <v>403.61</v>
      </c>
      <c r="V47" s="56">
        <v>4</v>
      </c>
      <c r="W47" s="56">
        <v>6.1220400000000001</v>
      </c>
      <c r="X47" s="56">
        <v>0</v>
      </c>
      <c r="Y47" s="56">
        <v>0</v>
      </c>
      <c r="Z47" s="56">
        <v>376</v>
      </c>
      <c r="AA47" s="56">
        <v>3225.4</v>
      </c>
      <c r="AB47" s="56">
        <v>0</v>
      </c>
      <c r="AC47" s="56">
        <v>0</v>
      </c>
      <c r="AE47" s="38">
        <f t="shared" si="0"/>
        <v>376</v>
      </c>
    </row>
    <row r="48" spans="2:31" x14ac:dyDescent="0.25">
      <c r="B48" s="92">
        <v>36</v>
      </c>
      <c r="C48" s="91" t="s">
        <v>32</v>
      </c>
      <c r="D48" s="33">
        <v>47</v>
      </c>
      <c r="E48" s="57">
        <v>436</v>
      </c>
      <c r="F48" s="56">
        <v>0</v>
      </c>
      <c r="G48" s="56">
        <v>0</v>
      </c>
      <c r="H48" s="56">
        <v>0</v>
      </c>
      <c r="I48" s="56">
        <v>0</v>
      </c>
      <c r="J48" s="56">
        <v>2466201</v>
      </c>
      <c r="K48" s="56">
        <v>1319374</v>
      </c>
      <c r="L48" s="56">
        <v>7240815</v>
      </c>
      <c r="M48" s="56">
        <v>19461223.760439999</v>
      </c>
      <c r="N48" s="56">
        <v>4307171</v>
      </c>
      <c r="O48" s="56">
        <v>20419658.23593</v>
      </c>
      <c r="P48" s="56">
        <v>0</v>
      </c>
      <c r="Q48" s="56">
        <v>0</v>
      </c>
      <c r="R48" s="56">
        <v>10680</v>
      </c>
      <c r="S48" s="56">
        <v>62592.7</v>
      </c>
      <c r="T48" s="56">
        <v>813144</v>
      </c>
      <c r="U48" s="56">
        <v>2026433.4799500001</v>
      </c>
      <c r="V48" s="56">
        <v>878076</v>
      </c>
      <c r="W48" s="56">
        <v>2738237.5240899995</v>
      </c>
      <c r="X48" s="56">
        <v>0</v>
      </c>
      <c r="Y48" s="56">
        <v>0</v>
      </c>
      <c r="Z48" s="56">
        <v>798723</v>
      </c>
      <c r="AA48" s="56">
        <v>4428602.4139999999</v>
      </c>
      <c r="AB48" s="56">
        <v>0</v>
      </c>
      <c r="AC48" s="56">
        <v>0</v>
      </c>
      <c r="AE48" s="38">
        <f t="shared" si="0"/>
        <v>798723</v>
      </c>
    </row>
    <row r="49" spans="1:31" x14ac:dyDescent="0.25">
      <c r="B49" s="92">
        <v>37</v>
      </c>
      <c r="C49" s="91" t="s">
        <v>29</v>
      </c>
      <c r="D49" s="33">
        <v>451</v>
      </c>
      <c r="E49" s="57">
        <v>526</v>
      </c>
      <c r="F49" s="56">
        <v>468</v>
      </c>
      <c r="G49" s="56">
        <v>89</v>
      </c>
      <c r="H49" s="56">
        <v>0</v>
      </c>
      <c r="I49" s="56">
        <v>2669</v>
      </c>
      <c r="J49" s="56">
        <v>73338</v>
      </c>
      <c r="K49" s="56">
        <v>1964920</v>
      </c>
      <c r="L49" s="56">
        <v>77379</v>
      </c>
      <c r="M49" s="56">
        <v>251415.58002000002</v>
      </c>
      <c r="N49" s="56">
        <v>60601</v>
      </c>
      <c r="O49" s="56">
        <v>420586.97889999999</v>
      </c>
      <c r="P49" s="56">
        <v>0</v>
      </c>
      <c r="Q49" s="56">
        <v>0</v>
      </c>
      <c r="R49" s="56">
        <v>581</v>
      </c>
      <c r="S49" s="56">
        <v>1674.9704999999999</v>
      </c>
      <c r="T49" s="56">
        <v>555731</v>
      </c>
      <c r="U49" s="56">
        <v>843492.95166999998</v>
      </c>
      <c r="V49" s="56">
        <v>229953</v>
      </c>
      <c r="W49" s="56">
        <v>434262.42475999997</v>
      </c>
      <c r="X49" s="56">
        <v>459</v>
      </c>
      <c r="Y49" s="56">
        <v>6546.3829999999998</v>
      </c>
      <c r="Z49" s="56">
        <v>1125046</v>
      </c>
      <c r="AA49" s="56">
        <v>5021159.1818699995</v>
      </c>
      <c r="AB49" s="56">
        <v>34</v>
      </c>
      <c r="AC49" s="56">
        <v>26.11</v>
      </c>
      <c r="AE49" s="38">
        <f t="shared" si="0"/>
        <v>1125080</v>
      </c>
    </row>
    <row r="50" spans="1:31" x14ac:dyDescent="0.25">
      <c r="B50" s="92">
        <v>38</v>
      </c>
      <c r="C50" s="91" t="s">
        <v>58</v>
      </c>
      <c r="D50" s="33">
        <v>13</v>
      </c>
      <c r="E50" s="57">
        <v>18</v>
      </c>
      <c r="F50" s="56">
        <v>0</v>
      </c>
      <c r="G50" s="56">
        <v>0</v>
      </c>
      <c r="H50" s="56">
        <v>0</v>
      </c>
      <c r="I50" s="56">
        <v>7</v>
      </c>
      <c r="J50" s="56">
        <v>0</v>
      </c>
      <c r="K50" s="56">
        <v>118573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68622</v>
      </c>
      <c r="U50" s="56">
        <v>161777.81147999997</v>
      </c>
      <c r="V50" s="56">
        <v>15372</v>
      </c>
      <c r="W50" s="56">
        <v>55757.896860000001</v>
      </c>
      <c r="X50" s="56">
        <v>0</v>
      </c>
      <c r="Y50" s="56">
        <v>0</v>
      </c>
      <c r="Z50" s="56">
        <v>45323</v>
      </c>
      <c r="AA50" s="56">
        <v>257968.61952999997</v>
      </c>
      <c r="AB50" s="56">
        <v>0</v>
      </c>
      <c r="AC50" s="56">
        <v>0</v>
      </c>
      <c r="AE50" s="38">
        <f t="shared" si="0"/>
        <v>45323</v>
      </c>
    </row>
    <row r="51" spans="1:31" x14ac:dyDescent="0.25">
      <c r="B51" s="92">
        <v>39</v>
      </c>
      <c r="C51" s="91" t="s">
        <v>25</v>
      </c>
      <c r="D51" s="33">
        <v>46</v>
      </c>
      <c r="E51" s="57">
        <v>28</v>
      </c>
      <c r="F51" s="56">
        <v>0</v>
      </c>
      <c r="G51" s="56">
        <v>0</v>
      </c>
      <c r="H51" s="56">
        <v>0</v>
      </c>
      <c r="I51" s="56">
        <v>0</v>
      </c>
      <c r="J51" s="56">
        <v>717508</v>
      </c>
      <c r="K51" s="56">
        <v>542818</v>
      </c>
      <c r="L51" s="56">
        <v>585307</v>
      </c>
      <c r="M51" s="56">
        <v>3557118.91047</v>
      </c>
      <c r="N51" s="56">
        <v>1048353</v>
      </c>
      <c r="O51" s="56">
        <v>3724814.1096000001</v>
      </c>
      <c r="P51" s="56">
        <v>0</v>
      </c>
      <c r="Q51" s="56">
        <v>0</v>
      </c>
      <c r="R51" s="56">
        <v>1542</v>
      </c>
      <c r="S51" s="56">
        <v>11453.107310000001</v>
      </c>
      <c r="T51" s="56">
        <v>366998</v>
      </c>
      <c r="U51" s="56">
        <v>921152.05226000003</v>
      </c>
      <c r="V51" s="56">
        <v>0</v>
      </c>
      <c r="W51" s="56">
        <v>0</v>
      </c>
      <c r="X51" s="56">
        <v>0</v>
      </c>
      <c r="Y51" s="56">
        <v>0</v>
      </c>
      <c r="Z51" s="56">
        <v>243510</v>
      </c>
      <c r="AA51" s="56">
        <v>1386422.8968800001</v>
      </c>
      <c r="AB51" s="56">
        <v>0</v>
      </c>
      <c r="AC51" s="56">
        <v>0</v>
      </c>
      <c r="AE51" s="38">
        <f t="shared" si="0"/>
        <v>243510</v>
      </c>
    </row>
    <row r="52" spans="1:31" x14ac:dyDescent="0.25">
      <c r="A52" s="40" t="s">
        <v>159</v>
      </c>
      <c r="B52" s="92">
        <v>40</v>
      </c>
      <c r="C52" s="91" t="s">
        <v>26</v>
      </c>
      <c r="D52" s="33">
        <v>0</v>
      </c>
      <c r="E52" s="57">
        <v>0</v>
      </c>
      <c r="F52" s="56">
        <v>0</v>
      </c>
      <c r="G52" s="56">
        <v>285916</v>
      </c>
      <c r="H52" s="56">
        <v>0</v>
      </c>
      <c r="I52" s="56">
        <v>0</v>
      </c>
      <c r="J52" s="56">
        <v>1383164</v>
      </c>
      <c r="K52" s="56">
        <v>291887</v>
      </c>
      <c r="L52" s="56">
        <v>441148</v>
      </c>
      <c r="M52" s="56">
        <v>1875226.9480000001</v>
      </c>
      <c r="N52" s="56">
        <v>1115314</v>
      </c>
      <c r="O52" s="56">
        <v>4964662.5089999996</v>
      </c>
      <c r="P52" s="56">
        <v>0</v>
      </c>
      <c r="Q52" s="56">
        <v>0</v>
      </c>
      <c r="R52" s="56">
        <v>59817</v>
      </c>
      <c r="S52" s="56">
        <v>370192.64600000001</v>
      </c>
      <c r="T52" s="56">
        <v>13332</v>
      </c>
      <c r="U52" s="56">
        <v>33314.824000000001</v>
      </c>
      <c r="V52" s="56">
        <v>39146</v>
      </c>
      <c r="W52" s="56">
        <v>98128.035999999993</v>
      </c>
      <c r="X52" s="56">
        <v>0</v>
      </c>
      <c r="Y52" s="56">
        <v>0</v>
      </c>
      <c r="Z52" s="56">
        <v>15151</v>
      </c>
      <c r="AA52" s="56">
        <v>60407.794000000002</v>
      </c>
      <c r="AB52" s="56">
        <v>52478</v>
      </c>
      <c r="AC52" s="56">
        <v>131442.85999999999</v>
      </c>
      <c r="AE52" s="38">
        <f t="shared" si="0"/>
        <v>67629</v>
      </c>
    </row>
    <row r="53" spans="1:31" x14ac:dyDescent="0.25">
      <c r="B53" s="92">
        <v>41</v>
      </c>
      <c r="C53" s="110" t="s">
        <v>24</v>
      </c>
      <c r="D53" s="33">
        <v>99</v>
      </c>
      <c r="E53" s="57">
        <v>73</v>
      </c>
      <c r="F53" s="56">
        <v>0</v>
      </c>
      <c r="G53" s="56">
        <v>0</v>
      </c>
      <c r="H53" s="56">
        <v>0</v>
      </c>
      <c r="I53" s="56">
        <v>0</v>
      </c>
      <c r="J53" s="56">
        <v>1217340</v>
      </c>
      <c r="K53" s="56">
        <v>1189948</v>
      </c>
      <c r="L53" s="56">
        <v>1848930</v>
      </c>
      <c r="M53" s="56">
        <v>5350277.3269999996</v>
      </c>
      <c r="N53" s="56">
        <v>1148488</v>
      </c>
      <c r="O53" s="56">
        <v>6068553.2860000003</v>
      </c>
      <c r="P53" s="56">
        <v>0</v>
      </c>
      <c r="Q53" s="56">
        <v>0</v>
      </c>
      <c r="R53" s="56">
        <v>2962</v>
      </c>
      <c r="S53" s="56">
        <v>20152.585999999999</v>
      </c>
      <c r="T53" s="56">
        <v>895916</v>
      </c>
      <c r="U53" s="56">
        <v>2223752.281</v>
      </c>
      <c r="V53" s="56">
        <v>386069</v>
      </c>
      <c r="W53" s="56">
        <v>797211.56179999991</v>
      </c>
      <c r="X53" s="56">
        <v>36</v>
      </c>
      <c r="Y53" s="56">
        <v>670.90899999999999</v>
      </c>
      <c r="Z53" s="56">
        <v>920258</v>
      </c>
      <c r="AA53" s="56">
        <v>4309394.4419999998</v>
      </c>
      <c r="AB53" s="56">
        <v>0</v>
      </c>
      <c r="AC53" s="56">
        <v>0</v>
      </c>
      <c r="AE53" s="38">
        <f t="shared" si="0"/>
        <v>920258</v>
      </c>
    </row>
    <row r="54" spans="1:31" ht="13" x14ac:dyDescent="0.25">
      <c r="B54" s="111" t="s">
        <v>63</v>
      </c>
      <c r="C54" s="110"/>
      <c r="D54" s="58"/>
      <c r="E54" s="58"/>
      <c r="F54" s="53"/>
      <c r="G54" s="53"/>
      <c r="H54" s="53"/>
      <c r="I54" s="53"/>
      <c r="J54" s="53"/>
      <c r="K54" s="53"/>
      <c r="L54" s="53"/>
      <c r="M54" s="56"/>
      <c r="N54" s="53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E54" s="38">
        <f t="shared" si="0"/>
        <v>0</v>
      </c>
    </row>
    <row r="55" spans="1:31" s="59" customFormat="1" x14ac:dyDescent="0.25">
      <c r="A55" s="65"/>
      <c r="B55" s="96">
        <v>42</v>
      </c>
      <c r="C55" s="99" t="s">
        <v>64</v>
      </c>
      <c r="D55" s="62">
        <v>0</v>
      </c>
      <c r="E55" s="62">
        <v>0</v>
      </c>
      <c r="F55" s="60">
        <v>0</v>
      </c>
      <c r="G55" s="60">
        <v>0</v>
      </c>
      <c r="H55" s="60">
        <v>0</v>
      </c>
      <c r="I55" s="60">
        <v>4049033</v>
      </c>
      <c r="J55" s="60">
        <v>0</v>
      </c>
      <c r="K55" s="60">
        <v>2976036</v>
      </c>
      <c r="L55" s="60">
        <v>0</v>
      </c>
      <c r="M55" s="60">
        <v>0</v>
      </c>
      <c r="N55" s="60">
        <v>0</v>
      </c>
      <c r="O55" s="60">
        <v>0</v>
      </c>
      <c r="P55" s="60">
        <v>0</v>
      </c>
      <c r="Q55" s="60">
        <v>0</v>
      </c>
      <c r="R55" s="60">
        <v>0</v>
      </c>
      <c r="S55" s="60">
        <v>0</v>
      </c>
      <c r="T55" s="60">
        <v>0</v>
      </c>
      <c r="U55" s="60">
        <v>0</v>
      </c>
      <c r="V55" s="60">
        <v>246598</v>
      </c>
      <c r="W55" s="60">
        <v>186781.405</v>
      </c>
      <c r="X55" s="60">
        <v>0</v>
      </c>
      <c r="Y55" s="60">
        <v>0</v>
      </c>
      <c r="Z55" s="60">
        <v>0</v>
      </c>
      <c r="AA55" s="60">
        <v>0</v>
      </c>
      <c r="AB55" s="60">
        <v>0</v>
      </c>
      <c r="AC55" s="60">
        <v>0</v>
      </c>
      <c r="AE55" s="38">
        <f t="shared" si="0"/>
        <v>0</v>
      </c>
    </row>
    <row r="56" spans="1:31" s="59" customFormat="1" x14ac:dyDescent="0.25">
      <c r="A56" s="65"/>
      <c r="B56" s="96">
        <v>43</v>
      </c>
      <c r="C56" s="99" t="s">
        <v>65</v>
      </c>
      <c r="D56" s="62">
        <v>0</v>
      </c>
      <c r="E56" s="62">
        <v>0</v>
      </c>
      <c r="F56" s="60">
        <v>0</v>
      </c>
      <c r="G56" s="60">
        <v>339705</v>
      </c>
      <c r="H56" s="60">
        <v>0</v>
      </c>
      <c r="I56" s="60">
        <v>16419</v>
      </c>
      <c r="J56" s="60">
        <v>0</v>
      </c>
      <c r="K56" s="60">
        <v>5316570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  <c r="R56" s="60">
        <v>0</v>
      </c>
      <c r="S56" s="60">
        <v>0</v>
      </c>
      <c r="T56" s="60">
        <v>215798</v>
      </c>
      <c r="U56" s="60">
        <v>394454.85285000002</v>
      </c>
      <c r="V56" s="60">
        <v>20049</v>
      </c>
      <c r="W56" s="60">
        <v>22787.850559999999</v>
      </c>
      <c r="X56" s="60">
        <v>0</v>
      </c>
      <c r="Y56" s="60">
        <v>0</v>
      </c>
      <c r="Z56" s="60">
        <v>1695598</v>
      </c>
      <c r="AA56" s="60">
        <v>5117763.2419999996</v>
      </c>
      <c r="AB56" s="60">
        <v>247</v>
      </c>
      <c r="AC56" s="60">
        <v>143.93</v>
      </c>
      <c r="AE56" s="38">
        <f t="shared" si="0"/>
        <v>1695845</v>
      </c>
    </row>
    <row r="57" spans="1:31" s="59" customFormat="1" x14ac:dyDescent="0.25">
      <c r="A57" s="65"/>
      <c r="B57" s="96">
        <v>44</v>
      </c>
      <c r="C57" s="99" t="s">
        <v>66</v>
      </c>
      <c r="D57" s="62">
        <v>0</v>
      </c>
      <c r="E57" s="62">
        <v>0</v>
      </c>
      <c r="F57" s="60">
        <v>0</v>
      </c>
      <c r="G57" s="60">
        <v>172055</v>
      </c>
      <c r="H57" s="60">
        <v>0</v>
      </c>
      <c r="I57" s="60">
        <v>121593</v>
      </c>
      <c r="J57" s="60">
        <v>0</v>
      </c>
      <c r="K57" s="60">
        <v>7037102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  <c r="R57" s="60">
        <v>0</v>
      </c>
      <c r="S57" s="60">
        <v>0</v>
      </c>
      <c r="T57" s="60">
        <v>0</v>
      </c>
      <c r="U57" s="60">
        <v>0</v>
      </c>
      <c r="V57" s="60">
        <v>472358</v>
      </c>
      <c r="W57" s="60">
        <v>300855.84876999998</v>
      </c>
      <c r="X57" s="60">
        <v>0</v>
      </c>
      <c r="Y57" s="60">
        <v>0</v>
      </c>
      <c r="Z57" s="60">
        <v>0</v>
      </c>
      <c r="AA57" s="60">
        <v>0</v>
      </c>
      <c r="AB57" s="60">
        <v>0</v>
      </c>
      <c r="AC57" s="60">
        <v>0</v>
      </c>
      <c r="AE57" s="38">
        <f t="shared" si="0"/>
        <v>0</v>
      </c>
    </row>
    <row r="58" spans="1:31" s="59" customFormat="1" x14ac:dyDescent="0.25">
      <c r="A58" s="65"/>
      <c r="B58" s="96">
        <v>45</v>
      </c>
      <c r="C58" s="99" t="s">
        <v>298</v>
      </c>
      <c r="D58" s="62">
        <v>0</v>
      </c>
      <c r="E58" s="62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60">
        <v>0</v>
      </c>
      <c r="S58" s="60">
        <v>0</v>
      </c>
      <c r="T58" s="60">
        <v>0</v>
      </c>
      <c r="U58" s="60">
        <v>0</v>
      </c>
      <c r="V58" s="60">
        <v>0</v>
      </c>
      <c r="W58" s="60">
        <v>0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E58" s="38">
        <f t="shared" si="0"/>
        <v>0</v>
      </c>
    </row>
    <row r="59" spans="1:31" s="59" customFormat="1" x14ac:dyDescent="0.25">
      <c r="A59" s="65"/>
      <c r="B59" s="96">
        <v>46</v>
      </c>
      <c r="C59" s="99" t="s">
        <v>68</v>
      </c>
      <c r="D59" s="62">
        <v>0</v>
      </c>
      <c r="E59" s="62">
        <v>0</v>
      </c>
      <c r="F59" s="60">
        <v>0</v>
      </c>
      <c r="G59" s="60">
        <v>137401</v>
      </c>
      <c r="H59" s="60">
        <v>0</v>
      </c>
      <c r="I59" s="60">
        <v>0</v>
      </c>
      <c r="J59" s="60">
        <v>0</v>
      </c>
      <c r="K59" s="60">
        <v>410584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769</v>
      </c>
      <c r="U59" s="60">
        <v>689.84759999999994</v>
      </c>
      <c r="V59" s="60">
        <v>23312</v>
      </c>
      <c r="W59" s="60">
        <v>11720.5057</v>
      </c>
      <c r="X59" s="60">
        <v>0</v>
      </c>
      <c r="Y59" s="60">
        <v>0</v>
      </c>
      <c r="Z59" s="60">
        <v>4223</v>
      </c>
      <c r="AA59" s="60">
        <v>16008.793</v>
      </c>
      <c r="AB59" s="60">
        <v>0</v>
      </c>
      <c r="AC59" s="60">
        <v>0</v>
      </c>
      <c r="AE59" s="38">
        <f t="shared" si="0"/>
        <v>4223</v>
      </c>
    </row>
    <row r="60" spans="1:31" s="59" customFormat="1" x14ac:dyDescent="0.25">
      <c r="A60" s="65"/>
      <c r="B60" s="96">
        <v>47</v>
      </c>
      <c r="C60" s="112" t="s">
        <v>69</v>
      </c>
      <c r="D60" s="62">
        <v>1</v>
      </c>
      <c r="E60" s="61">
        <v>63</v>
      </c>
      <c r="F60" s="60">
        <v>499139</v>
      </c>
      <c r="G60" s="60">
        <v>0</v>
      </c>
      <c r="H60" s="60">
        <v>0</v>
      </c>
      <c r="I60" s="60">
        <v>25233316</v>
      </c>
      <c r="J60" s="60">
        <v>0</v>
      </c>
      <c r="K60" s="60">
        <v>37703540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576582</v>
      </c>
      <c r="U60" s="60">
        <v>678831.43612999993</v>
      </c>
      <c r="V60" s="60">
        <v>1719682</v>
      </c>
      <c r="W60" s="60">
        <v>2346627.82871</v>
      </c>
      <c r="X60" s="60">
        <v>0</v>
      </c>
      <c r="Y60" s="60">
        <v>0</v>
      </c>
      <c r="Z60" s="60">
        <v>1625443</v>
      </c>
      <c r="AA60" s="60">
        <v>6279764.8578300001</v>
      </c>
      <c r="AB60" s="60">
        <v>0</v>
      </c>
      <c r="AC60" s="60">
        <v>0</v>
      </c>
      <c r="AE60" s="38">
        <f t="shared" si="0"/>
        <v>1625443</v>
      </c>
    </row>
    <row r="61" spans="1:31" ht="13" x14ac:dyDescent="0.25">
      <c r="B61" s="111" t="s">
        <v>21</v>
      </c>
      <c r="C61" s="110"/>
      <c r="D61" s="58"/>
      <c r="E61" s="58"/>
      <c r="F61" s="53"/>
      <c r="G61" s="53"/>
      <c r="H61" s="53"/>
      <c r="I61" s="53"/>
      <c r="J61" s="53"/>
      <c r="K61" s="53"/>
      <c r="L61" s="53"/>
      <c r="M61" s="56"/>
      <c r="N61" s="53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E61" s="38">
        <f t="shared" si="0"/>
        <v>0</v>
      </c>
    </row>
    <row r="62" spans="1:31" x14ac:dyDescent="0.25">
      <c r="B62" s="92">
        <v>48</v>
      </c>
      <c r="C62" s="91" t="s">
        <v>22</v>
      </c>
      <c r="D62" s="33">
        <v>457</v>
      </c>
      <c r="E62" s="57">
        <v>3</v>
      </c>
      <c r="F62" s="56">
        <v>0</v>
      </c>
      <c r="G62" s="56">
        <v>341</v>
      </c>
      <c r="H62" s="56">
        <v>0</v>
      </c>
      <c r="I62" s="56">
        <v>814950</v>
      </c>
      <c r="J62" s="56">
        <v>317125</v>
      </c>
      <c r="K62" s="56">
        <v>2259742</v>
      </c>
      <c r="L62" s="56">
        <v>463380</v>
      </c>
      <c r="M62" s="56">
        <v>2429179.179</v>
      </c>
      <c r="N62" s="56">
        <v>440921</v>
      </c>
      <c r="O62" s="56">
        <v>2859172.8709999998</v>
      </c>
      <c r="P62" s="56">
        <v>1405</v>
      </c>
      <c r="Q62" s="56">
        <v>684.154</v>
      </c>
      <c r="R62" s="56">
        <v>5780</v>
      </c>
      <c r="S62" s="56">
        <v>34866.800000000003</v>
      </c>
      <c r="T62" s="56">
        <v>248468</v>
      </c>
      <c r="U62" s="56">
        <v>584183.11470000003</v>
      </c>
      <c r="V62" s="56">
        <v>211895</v>
      </c>
      <c r="W62" s="56">
        <v>591357.04979999992</v>
      </c>
      <c r="X62" s="56">
        <v>281</v>
      </c>
      <c r="Y62" s="56">
        <v>3665.241</v>
      </c>
      <c r="Z62" s="56">
        <v>942672</v>
      </c>
      <c r="AA62" s="56">
        <v>5931583.3499999996</v>
      </c>
      <c r="AB62" s="56">
        <v>325</v>
      </c>
      <c r="AC62" s="56">
        <v>326.60000000000002</v>
      </c>
      <c r="AE62" s="38">
        <f t="shared" si="0"/>
        <v>942997</v>
      </c>
    </row>
    <row r="63" spans="1:31" x14ac:dyDescent="0.25">
      <c r="B63" s="92">
        <v>49</v>
      </c>
      <c r="C63" s="91" t="s">
        <v>70</v>
      </c>
      <c r="D63" s="33">
        <v>165</v>
      </c>
      <c r="E63" s="57">
        <v>2</v>
      </c>
      <c r="F63" s="56">
        <v>0</v>
      </c>
      <c r="G63" s="56">
        <v>0</v>
      </c>
      <c r="H63" s="56">
        <v>0</v>
      </c>
      <c r="I63" s="56">
        <v>0</v>
      </c>
      <c r="J63" s="56">
        <v>0</v>
      </c>
      <c r="K63" s="56">
        <v>198437</v>
      </c>
      <c r="L63" s="56">
        <v>0</v>
      </c>
      <c r="M63" s="56">
        <v>0</v>
      </c>
      <c r="N63" s="56">
        <v>0</v>
      </c>
      <c r="O63" s="56">
        <v>0</v>
      </c>
      <c r="P63" s="56">
        <v>0</v>
      </c>
      <c r="Q63" s="56">
        <v>0</v>
      </c>
      <c r="R63" s="56">
        <v>0</v>
      </c>
      <c r="S63" s="56">
        <v>0</v>
      </c>
      <c r="T63" s="56">
        <v>43126</v>
      </c>
      <c r="U63" s="56">
        <v>95979.475680000003</v>
      </c>
      <c r="V63" s="56">
        <v>15698</v>
      </c>
      <c r="W63" s="56">
        <v>36352.130119999994</v>
      </c>
      <c r="X63" s="56">
        <v>0</v>
      </c>
      <c r="Y63" s="56">
        <v>0</v>
      </c>
      <c r="Z63" s="56">
        <v>128046</v>
      </c>
      <c r="AA63" s="56">
        <v>654761.14099999995</v>
      </c>
      <c r="AB63" s="56">
        <v>0</v>
      </c>
      <c r="AC63" s="56">
        <v>0</v>
      </c>
      <c r="AE63" s="38">
        <f t="shared" si="0"/>
        <v>128046</v>
      </c>
    </row>
    <row r="64" spans="1:31" x14ac:dyDescent="0.25">
      <c r="B64" s="92">
        <v>50</v>
      </c>
      <c r="C64" s="91" t="s">
        <v>47</v>
      </c>
      <c r="D64" s="33">
        <v>342</v>
      </c>
      <c r="E64" s="57">
        <v>3</v>
      </c>
      <c r="F64" s="56">
        <v>19532</v>
      </c>
      <c r="G64" s="56">
        <v>294</v>
      </c>
      <c r="H64" s="56">
        <v>30963</v>
      </c>
      <c r="I64" s="56">
        <v>0</v>
      </c>
      <c r="J64" s="56">
        <v>0</v>
      </c>
      <c r="K64" s="56">
        <v>3524974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>
        <v>0</v>
      </c>
      <c r="T64" s="56">
        <v>278588</v>
      </c>
      <c r="U64" s="56">
        <v>543436.53399999999</v>
      </c>
      <c r="V64" s="56">
        <v>161379</v>
      </c>
      <c r="W64" s="56">
        <v>429863.69199999998</v>
      </c>
      <c r="X64" s="56">
        <v>0</v>
      </c>
      <c r="Y64" s="56">
        <v>0</v>
      </c>
      <c r="Z64" s="56">
        <v>1101915</v>
      </c>
      <c r="AA64" s="56">
        <v>4039703.0707899998</v>
      </c>
      <c r="AB64" s="56">
        <v>0</v>
      </c>
      <c r="AC64" s="56">
        <v>0</v>
      </c>
      <c r="AE64" s="38">
        <f t="shared" si="0"/>
        <v>1101915</v>
      </c>
    </row>
    <row r="65" spans="1:31" x14ac:dyDescent="0.25">
      <c r="B65" s="92">
        <v>51</v>
      </c>
      <c r="C65" s="91" t="s">
        <v>44</v>
      </c>
      <c r="D65" s="33">
        <v>448</v>
      </c>
      <c r="E65" s="57">
        <v>2</v>
      </c>
      <c r="F65" s="56">
        <v>0</v>
      </c>
      <c r="G65" s="56">
        <v>1236</v>
      </c>
      <c r="H65" s="56">
        <v>0</v>
      </c>
      <c r="I65" s="56">
        <v>0</v>
      </c>
      <c r="J65" s="56">
        <v>0</v>
      </c>
      <c r="K65" s="56">
        <v>4682602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294712</v>
      </c>
      <c r="U65" s="56">
        <v>376840.21600000001</v>
      </c>
      <c r="V65" s="56">
        <v>0</v>
      </c>
      <c r="W65" s="56">
        <v>0</v>
      </c>
      <c r="X65" s="56">
        <v>0</v>
      </c>
      <c r="Y65" s="56">
        <v>0</v>
      </c>
      <c r="Z65" s="56">
        <v>864109</v>
      </c>
      <c r="AA65" s="56">
        <v>3816202.2910000002</v>
      </c>
      <c r="AB65" s="56">
        <v>71</v>
      </c>
      <c r="AC65" s="56">
        <v>51.3</v>
      </c>
      <c r="AE65" s="38">
        <f t="shared" si="0"/>
        <v>864180</v>
      </c>
    </row>
    <row r="66" spans="1:31" x14ac:dyDescent="0.25">
      <c r="B66" s="92">
        <v>52</v>
      </c>
      <c r="C66" s="91" t="s">
        <v>48</v>
      </c>
      <c r="D66" s="33">
        <v>131</v>
      </c>
      <c r="E66" s="57"/>
      <c r="F66" s="56">
        <v>0</v>
      </c>
      <c r="G66" s="56">
        <v>0</v>
      </c>
      <c r="H66" s="56">
        <v>0</v>
      </c>
      <c r="I66" s="56">
        <v>0</v>
      </c>
      <c r="J66" s="56">
        <v>0</v>
      </c>
      <c r="K66" s="56">
        <v>3815376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49192</v>
      </c>
      <c r="U66" s="56">
        <v>54595.48345</v>
      </c>
      <c r="V66" s="56">
        <v>5048</v>
      </c>
      <c r="W66" s="56">
        <v>9376.8779800000011</v>
      </c>
      <c r="X66" s="56">
        <v>0</v>
      </c>
      <c r="Y66" s="56">
        <v>0</v>
      </c>
      <c r="Z66" s="56">
        <v>674057</v>
      </c>
      <c r="AA66" s="56">
        <v>3284131.8089999999</v>
      </c>
      <c r="AB66" s="56">
        <v>0</v>
      </c>
      <c r="AC66" s="56">
        <v>0</v>
      </c>
      <c r="AE66" s="38">
        <f t="shared" si="0"/>
        <v>674057</v>
      </c>
    </row>
    <row r="67" spans="1:31" x14ac:dyDescent="0.25">
      <c r="B67" s="92">
        <v>53</v>
      </c>
      <c r="C67" s="91" t="s">
        <v>71</v>
      </c>
      <c r="D67" s="33">
        <v>59</v>
      </c>
      <c r="E67" s="57">
        <v>2</v>
      </c>
      <c r="F67" s="56">
        <v>0</v>
      </c>
      <c r="G67" s="56">
        <v>164</v>
      </c>
      <c r="H67" s="56">
        <v>0</v>
      </c>
      <c r="I67" s="56">
        <v>494252</v>
      </c>
      <c r="J67" s="56">
        <v>0</v>
      </c>
      <c r="K67" s="56">
        <v>2539700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58420</v>
      </c>
      <c r="U67" s="56">
        <v>88466.172999999995</v>
      </c>
      <c r="V67" s="56">
        <v>9147</v>
      </c>
      <c r="W67" s="56">
        <v>20061.552</v>
      </c>
      <c r="X67" s="56">
        <v>0</v>
      </c>
      <c r="Y67" s="56">
        <v>0</v>
      </c>
      <c r="Z67" s="56">
        <v>317375</v>
      </c>
      <c r="AA67" s="56">
        <v>1563143.7</v>
      </c>
      <c r="AB67" s="56">
        <v>0</v>
      </c>
      <c r="AC67" s="56">
        <v>0</v>
      </c>
      <c r="AE67" s="38">
        <f t="shared" si="0"/>
        <v>317375</v>
      </c>
    </row>
    <row r="68" spans="1:31" x14ac:dyDescent="0.25">
      <c r="B68" s="92">
        <v>54</v>
      </c>
      <c r="C68" s="91" t="s">
        <v>72</v>
      </c>
      <c r="D68" s="33">
        <v>8</v>
      </c>
      <c r="E68" s="57">
        <v>1</v>
      </c>
      <c r="F68" s="56">
        <v>0</v>
      </c>
      <c r="G68" s="56">
        <v>0</v>
      </c>
      <c r="H68" s="56">
        <v>0</v>
      </c>
      <c r="I68" s="56">
        <v>0</v>
      </c>
      <c r="J68" s="56">
        <v>0</v>
      </c>
      <c r="K68" s="56">
        <v>344870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16546</v>
      </c>
      <c r="U68" s="56">
        <v>23765.462760000002</v>
      </c>
      <c r="V68" s="56">
        <v>0</v>
      </c>
      <c r="W68" s="56">
        <v>0</v>
      </c>
      <c r="X68" s="56">
        <v>0</v>
      </c>
      <c r="Y68" s="56">
        <v>0</v>
      </c>
      <c r="Z68" s="56">
        <v>53455</v>
      </c>
      <c r="AA68" s="56">
        <v>213908.348</v>
      </c>
      <c r="AB68" s="56">
        <v>0</v>
      </c>
      <c r="AC68" s="56">
        <v>0</v>
      </c>
      <c r="AE68" s="38">
        <f t="shared" si="0"/>
        <v>53455</v>
      </c>
    </row>
    <row r="69" spans="1:31" x14ac:dyDescent="0.25">
      <c r="B69" s="92">
        <v>55</v>
      </c>
      <c r="C69" s="91" t="s">
        <v>46</v>
      </c>
      <c r="D69" s="33">
        <v>0</v>
      </c>
      <c r="E69" s="57">
        <v>0</v>
      </c>
      <c r="F69" s="56">
        <v>0</v>
      </c>
      <c r="G69" s="56">
        <v>67</v>
      </c>
      <c r="H69" s="56">
        <v>0</v>
      </c>
      <c r="I69" s="56">
        <v>0</v>
      </c>
      <c r="J69" s="56">
        <v>0</v>
      </c>
      <c r="K69" s="56">
        <v>541740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4744</v>
      </c>
      <c r="U69" s="56">
        <v>6501.6622100000004</v>
      </c>
      <c r="V69" s="56">
        <v>324</v>
      </c>
      <c r="W69" s="56">
        <v>1220.76945</v>
      </c>
      <c r="X69" s="56">
        <v>0</v>
      </c>
      <c r="Y69" s="56">
        <v>0</v>
      </c>
      <c r="Z69" s="56">
        <v>16701</v>
      </c>
      <c r="AA69" s="56">
        <v>64244.1</v>
      </c>
      <c r="AB69" s="56">
        <v>0</v>
      </c>
      <c r="AC69" s="56">
        <v>0</v>
      </c>
      <c r="AE69" s="38">
        <f t="shared" si="0"/>
        <v>16701</v>
      </c>
    </row>
    <row r="70" spans="1:31" x14ac:dyDescent="0.25">
      <c r="B70" s="92">
        <v>56</v>
      </c>
      <c r="C70" s="91" t="s">
        <v>74</v>
      </c>
      <c r="D70" s="33">
        <v>499</v>
      </c>
      <c r="E70" s="57">
        <v>3</v>
      </c>
      <c r="F70" s="56">
        <v>0</v>
      </c>
      <c r="G70" s="56">
        <v>0</v>
      </c>
      <c r="H70" s="56">
        <v>0</v>
      </c>
      <c r="I70" s="56">
        <v>215993</v>
      </c>
      <c r="J70" s="56">
        <v>0</v>
      </c>
      <c r="K70" s="56">
        <v>7753141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335839</v>
      </c>
      <c r="U70" s="56">
        <v>484761.58953</v>
      </c>
      <c r="V70" s="56">
        <v>143570</v>
      </c>
      <c r="W70" s="56">
        <v>280032.33124000003</v>
      </c>
      <c r="X70" s="56">
        <v>0</v>
      </c>
      <c r="Y70" s="56">
        <v>0</v>
      </c>
      <c r="Z70" s="56">
        <v>3312936</v>
      </c>
      <c r="AA70" s="56">
        <v>14433723.818</v>
      </c>
      <c r="AB70" s="56">
        <v>169</v>
      </c>
      <c r="AC70" s="56">
        <v>161.1</v>
      </c>
      <c r="AE70" s="38">
        <f t="shared" si="0"/>
        <v>3313105</v>
      </c>
    </row>
    <row r="71" spans="1:31" x14ac:dyDescent="0.25">
      <c r="B71" s="92">
        <v>57</v>
      </c>
      <c r="C71" s="91" t="s">
        <v>75</v>
      </c>
      <c r="D71" s="33">
        <v>231</v>
      </c>
      <c r="E71" s="57"/>
      <c r="F71" s="56">
        <v>0</v>
      </c>
      <c r="G71" s="56">
        <v>0</v>
      </c>
      <c r="H71" s="56">
        <v>0</v>
      </c>
      <c r="I71" s="56">
        <v>0</v>
      </c>
      <c r="J71" s="56">
        <v>0</v>
      </c>
      <c r="K71" s="56">
        <v>537288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  <c r="U71" s="56">
        <v>0</v>
      </c>
      <c r="V71" s="56">
        <v>0</v>
      </c>
      <c r="W71" s="56">
        <v>0</v>
      </c>
      <c r="X71" s="56">
        <v>0</v>
      </c>
      <c r="Y71" s="56">
        <v>0</v>
      </c>
      <c r="Z71" s="56">
        <v>544</v>
      </c>
      <c r="AA71" s="56">
        <v>1917.4</v>
      </c>
      <c r="AB71" s="56">
        <v>0</v>
      </c>
      <c r="AC71" s="56">
        <v>0</v>
      </c>
      <c r="AE71" s="38">
        <f t="shared" si="0"/>
        <v>544</v>
      </c>
    </row>
    <row r="72" spans="1:31" ht="13" x14ac:dyDescent="0.3">
      <c r="B72" s="92">
        <v>58</v>
      </c>
      <c r="C72" s="91" t="s">
        <v>36</v>
      </c>
      <c r="D72" s="33">
        <v>238</v>
      </c>
      <c r="E72" s="57">
        <v>7</v>
      </c>
      <c r="F72" s="56">
        <v>0</v>
      </c>
      <c r="G72" s="56">
        <v>481</v>
      </c>
      <c r="H72" s="56">
        <v>0</v>
      </c>
      <c r="I72" s="56">
        <v>10830</v>
      </c>
      <c r="J72" s="56">
        <v>0</v>
      </c>
      <c r="K72" s="56">
        <v>1436759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42023</v>
      </c>
      <c r="U72" s="56">
        <v>66613.846999999994</v>
      </c>
      <c r="V72" s="56">
        <v>12067</v>
      </c>
      <c r="W72" s="56">
        <v>22276.504000000001</v>
      </c>
      <c r="X72" s="56">
        <v>0</v>
      </c>
      <c r="Y72" s="56">
        <v>0</v>
      </c>
      <c r="Z72" s="56">
        <v>624797</v>
      </c>
      <c r="AA72" s="56">
        <v>1906913.192</v>
      </c>
      <c r="AB72" s="56">
        <v>0</v>
      </c>
      <c r="AC72" s="56">
        <v>0</v>
      </c>
      <c r="AE72" s="23">
        <f t="shared" si="0"/>
        <v>624797</v>
      </c>
    </row>
    <row r="73" spans="1:31" s="51" customFormat="1" ht="13" x14ac:dyDescent="0.3">
      <c r="A73" s="109"/>
      <c r="B73" s="117" t="s">
        <v>76</v>
      </c>
      <c r="C73" s="112" t="s">
        <v>76</v>
      </c>
      <c r="D73" s="11">
        <v>120236</v>
      </c>
      <c r="E73" s="11">
        <v>97072</v>
      </c>
      <c r="F73" s="11">
        <v>7035017</v>
      </c>
      <c r="G73" s="11">
        <v>1242683</v>
      </c>
      <c r="H73" s="11">
        <v>4864347</v>
      </c>
      <c r="I73" s="11">
        <v>216429798</v>
      </c>
      <c r="J73" s="11">
        <v>77701744</v>
      </c>
      <c r="K73" s="11">
        <v>938537898</v>
      </c>
      <c r="L73" s="11">
        <v>131162791</v>
      </c>
      <c r="M73" s="11">
        <v>449687809.00956017</v>
      </c>
      <c r="N73" s="11">
        <v>114141372</v>
      </c>
      <c r="O73" s="11">
        <v>771249823.79929996</v>
      </c>
      <c r="P73" s="11">
        <v>1413</v>
      </c>
      <c r="Q73" s="11">
        <v>724.52953000000002</v>
      </c>
      <c r="R73" s="11">
        <v>722457</v>
      </c>
      <c r="S73" s="11">
        <v>3505243.4806900001</v>
      </c>
      <c r="T73" s="11">
        <v>188757942</v>
      </c>
      <c r="U73" s="11">
        <v>380931940.40843016</v>
      </c>
      <c r="V73" s="11">
        <v>100578125</v>
      </c>
      <c r="W73" s="11">
        <v>226690059.80833998</v>
      </c>
      <c r="X73" s="11">
        <v>601748</v>
      </c>
      <c r="Y73" s="11">
        <v>4417142.0571800005</v>
      </c>
      <c r="Z73" s="11">
        <v>568415012</v>
      </c>
      <c r="AA73" s="11">
        <v>2637652332.5170393</v>
      </c>
      <c r="AB73" s="11">
        <v>266937</v>
      </c>
      <c r="AC73" s="11">
        <v>337325.0457299999</v>
      </c>
    </row>
    <row r="74" spans="1:31" ht="13" x14ac:dyDescent="0.25">
      <c r="A74" s="108"/>
      <c r="B74" s="121"/>
      <c r="C74" s="121"/>
      <c r="D74" s="120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47"/>
      <c r="V74" s="447"/>
      <c r="W74" s="447"/>
      <c r="X74" s="447"/>
      <c r="Y74" s="447"/>
      <c r="Z74" s="447"/>
      <c r="AA74" s="447"/>
      <c r="AB74" s="447"/>
      <c r="AC74" s="447"/>
    </row>
    <row r="75" spans="1:31" ht="13" x14ac:dyDescent="0.25">
      <c r="A75" s="107" t="s">
        <v>235</v>
      </c>
      <c r="B75" s="436" t="s">
        <v>236</v>
      </c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  <c r="AA75" s="436"/>
      <c r="AB75" s="436"/>
      <c r="AC75" s="436"/>
    </row>
    <row r="76" spans="1:31" x14ac:dyDescent="0.25">
      <c r="A76" s="104">
        <v>1</v>
      </c>
      <c r="B76" s="436" t="s">
        <v>237</v>
      </c>
      <c r="C76" s="436"/>
      <c r="D76" s="436"/>
      <c r="E76" s="436"/>
      <c r="F76" s="436"/>
      <c r="G76" s="436"/>
      <c r="H76" s="436"/>
      <c r="I76" s="436"/>
      <c r="J76" s="436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  <c r="AA76" s="436"/>
      <c r="AB76" s="436"/>
      <c r="AC76" s="436"/>
    </row>
    <row r="77" spans="1:31" x14ac:dyDescent="0.25">
      <c r="A77" s="104">
        <v>2</v>
      </c>
      <c r="B77" s="436" t="s">
        <v>238</v>
      </c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  <c r="AB77" s="436"/>
      <c r="AC77" s="436"/>
    </row>
    <row r="78" spans="1:31" s="42" customFormat="1" x14ac:dyDescent="0.25">
      <c r="A78" s="104">
        <v>3</v>
      </c>
      <c r="B78" s="436" t="s">
        <v>239</v>
      </c>
      <c r="C78" s="436"/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  <c r="AB78" s="436"/>
      <c r="AC78" s="436"/>
    </row>
    <row r="79" spans="1:31" s="42" customFormat="1" x14ac:dyDescent="0.25">
      <c r="A79" s="104">
        <v>4</v>
      </c>
      <c r="B79" s="436" t="s">
        <v>240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s="42" customFormat="1" x14ac:dyDescent="0.25">
      <c r="A80" s="104">
        <v>5</v>
      </c>
      <c r="B80" s="436" t="s">
        <v>241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1" s="42" customFormat="1" x14ac:dyDescent="0.25">
      <c r="A81" s="104">
        <v>6</v>
      </c>
      <c r="B81" s="436" t="s">
        <v>242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1" s="42" customFormat="1" x14ac:dyDescent="0.25">
      <c r="A82" s="104">
        <v>7</v>
      </c>
      <c r="B82" s="436" t="s">
        <v>243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1" s="42" customFormat="1" x14ac:dyDescent="0.25">
      <c r="A83" s="104">
        <v>8</v>
      </c>
      <c r="B83" s="436" t="s">
        <v>244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1" s="42" customFormat="1" x14ac:dyDescent="0.25">
      <c r="A84" s="104">
        <v>9</v>
      </c>
      <c r="B84" s="436" t="s">
        <v>245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  <c r="AD84" s="46"/>
    </row>
    <row r="85" spans="1:31" s="42" customFormat="1" x14ac:dyDescent="0.25">
      <c r="A85" s="104">
        <v>10</v>
      </c>
      <c r="B85" s="436" t="s">
        <v>246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1" s="42" customFormat="1" x14ac:dyDescent="0.25">
      <c r="A86" s="104">
        <v>11</v>
      </c>
      <c r="B86" s="436" t="s">
        <v>247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  <c r="AD86" s="46"/>
    </row>
    <row r="87" spans="1:31" s="42" customFormat="1" x14ac:dyDescent="0.25">
      <c r="A87" s="104">
        <v>12</v>
      </c>
      <c r="B87" s="436" t="s">
        <v>248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1" s="42" customFormat="1" x14ac:dyDescent="0.25">
      <c r="A88" s="104">
        <v>13</v>
      </c>
      <c r="B88" s="436" t="s">
        <v>249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1" s="42" customFormat="1" x14ac:dyDescent="0.25">
      <c r="A89" s="104">
        <v>14</v>
      </c>
      <c r="B89" s="436" t="s">
        <v>250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1" s="42" customFormat="1" x14ac:dyDescent="0.25">
      <c r="A90" s="104">
        <v>15</v>
      </c>
      <c r="B90" s="436" t="s">
        <v>251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1" s="42" customFormat="1" x14ac:dyDescent="0.25">
      <c r="A91" s="104">
        <v>16</v>
      </c>
      <c r="B91" s="436" t="s">
        <v>252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1" s="42" customFormat="1" x14ac:dyDescent="0.25">
      <c r="A92" s="104">
        <v>17</v>
      </c>
      <c r="B92" s="436" t="s">
        <v>253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1" s="42" customFormat="1" x14ac:dyDescent="0.25">
      <c r="A93" s="104">
        <v>18</v>
      </c>
      <c r="B93" s="436" t="s">
        <v>254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1" s="42" customFormat="1" x14ac:dyDescent="0.25">
      <c r="A94" s="104">
        <v>19</v>
      </c>
      <c r="B94" s="436" t="s">
        <v>255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1" s="42" customFormat="1" x14ac:dyDescent="0.25">
      <c r="A95" s="105">
        <v>20</v>
      </c>
      <c r="B95" s="436" t="s">
        <v>256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  <c r="AD95" s="44"/>
      <c r="AE95" s="44"/>
    </row>
    <row r="96" spans="1:31" s="42" customFormat="1" x14ac:dyDescent="0.25">
      <c r="A96" s="104">
        <v>21</v>
      </c>
      <c r="B96" s="436" t="s">
        <v>257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29" s="42" customFormat="1" x14ac:dyDescent="0.25">
      <c r="A97" s="104">
        <v>22</v>
      </c>
      <c r="B97" s="436" t="s">
        <v>258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29" s="42" customFormat="1" x14ac:dyDescent="0.25">
      <c r="A98" s="104">
        <v>23</v>
      </c>
      <c r="B98" s="436" t="s">
        <v>259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29" s="42" customFormat="1" x14ac:dyDescent="0.25">
      <c r="A99" s="104">
        <v>24</v>
      </c>
      <c r="B99" s="436" t="s">
        <v>260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29" s="42" customFormat="1" x14ac:dyDescent="0.25">
      <c r="A100" s="104">
        <v>25</v>
      </c>
      <c r="B100" s="436" t="s">
        <v>261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29" s="42" customFormat="1" x14ac:dyDescent="0.25">
      <c r="A101" s="104">
        <v>26</v>
      </c>
      <c r="B101" s="436" t="s">
        <v>262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</sheetData>
  <mergeCells count="56">
    <mergeCell ref="B101:AC101"/>
    <mergeCell ref="B90:AC90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E74:AC74"/>
    <mergeCell ref="B75:AC75"/>
    <mergeCell ref="B76:AC76"/>
    <mergeCell ref="B89:AC89"/>
    <mergeCell ref="B78:AC78"/>
    <mergeCell ref="B79:AC79"/>
    <mergeCell ref="B80:AC80"/>
    <mergeCell ref="B81:AC81"/>
    <mergeCell ref="B88:AC88"/>
    <mergeCell ref="B77:AC77"/>
    <mergeCell ref="B82:AC82"/>
    <mergeCell ref="B83:AC83"/>
    <mergeCell ref="B84:AC84"/>
    <mergeCell ref="B85:AC85"/>
    <mergeCell ref="B86:AC86"/>
    <mergeCell ref="B87:AC87"/>
    <mergeCell ref="K5:K7"/>
    <mergeCell ref="R5:S5"/>
    <mergeCell ref="T5:Y5"/>
    <mergeCell ref="Z5:AC5"/>
    <mergeCell ref="L6:M6"/>
    <mergeCell ref="N6:O6"/>
    <mergeCell ref="P6:Q6"/>
    <mergeCell ref="R6:S6"/>
    <mergeCell ref="T6:U6"/>
    <mergeCell ref="V6:W6"/>
    <mergeCell ref="X6:Y6"/>
    <mergeCell ref="L5:Q5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Z6:AA6"/>
    <mergeCell ref="AB6:AC6"/>
    <mergeCell ref="G5:G7"/>
    <mergeCell ref="H5:H7"/>
    <mergeCell ref="I5:I7"/>
    <mergeCell ref="J5:J7"/>
  </mergeCells>
  <pageMargins left="0.03" right="0" top="7.874015748031496E-2" bottom="0.11811023622047245" header="0.19685039370078741" footer="0"/>
  <pageSetup scale="4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DF29-B47D-4C4C-B458-5BFBF5EC44BB}">
  <dimension ref="A2:AF103"/>
  <sheetViews>
    <sheetView workbookViewId="0">
      <pane xSplit="3" ySplit="8" topLeftCell="D9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2.5" x14ac:dyDescent="0.25"/>
  <cols>
    <col min="1" max="1" width="3" style="14" bestFit="1" customWidth="1"/>
    <col min="2" max="2" width="5" style="13" customWidth="1"/>
    <col min="3" max="3" width="45" style="13" customWidth="1"/>
    <col min="4" max="4" width="7.81640625" style="81" customWidth="1"/>
    <col min="5" max="5" width="7.453125" style="81" customWidth="1"/>
    <col min="6" max="6" width="8.1796875" style="13" customWidth="1"/>
    <col min="7" max="7" width="9.1796875" style="13" customWidth="1"/>
    <col min="8" max="8" width="8.453125" style="13" customWidth="1"/>
    <col min="9" max="9" width="10.1796875" style="13" customWidth="1"/>
    <col min="10" max="10" width="9.81640625" style="13" customWidth="1"/>
    <col min="11" max="11" width="11.1796875" style="13" customWidth="1"/>
    <col min="12" max="15" width="10" style="13" bestFit="1" customWidth="1"/>
    <col min="16" max="16" width="8.453125" style="13" customWidth="1"/>
    <col min="17" max="18" width="7.81640625" style="13" customWidth="1"/>
    <col min="19" max="19" width="8.81640625" style="13" customWidth="1"/>
    <col min="20" max="20" width="10" style="13" bestFit="1" customWidth="1"/>
    <col min="21" max="21" width="10.81640625" style="13" customWidth="1"/>
    <col min="22" max="22" width="10" style="13" bestFit="1" customWidth="1"/>
    <col min="23" max="23" width="10.1796875" style="13" customWidth="1"/>
    <col min="24" max="24" width="8.1796875" style="13" customWidth="1"/>
    <col min="25" max="25" width="9.1796875" style="13" customWidth="1"/>
    <col min="26" max="26" width="10.81640625" style="13" customWidth="1"/>
    <col min="27" max="27" width="12.453125" style="13" customWidth="1"/>
    <col min="28" max="29" width="8.453125" style="13" customWidth="1"/>
    <col min="30" max="30" width="12.1796875" style="13" customWidth="1"/>
    <col min="31" max="31" width="12" style="13" customWidth="1"/>
    <col min="32" max="16384" width="8.81640625" style="13"/>
  </cols>
  <sheetData>
    <row r="2" spans="1:32" ht="13" x14ac:dyDescent="0.25">
      <c r="B2" s="417" t="s">
        <v>299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</row>
    <row r="3" spans="1:32" ht="13" x14ac:dyDescent="0.25">
      <c r="B3" s="440" t="s">
        <v>220</v>
      </c>
      <c r="C3" s="417" t="s">
        <v>145</v>
      </c>
      <c r="D3" s="441" t="s">
        <v>221</v>
      </c>
      <c r="E3" s="441"/>
      <c r="F3" s="441"/>
      <c r="G3" s="441"/>
      <c r="H3" s="441"/>
      <c r="I3" s="441"/>
      <c r="J3" s="441"/>
      <c r="K3" s="441"/>
      <c r="L3" s="417" t="s">
        <v>222</v>
      </c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</row>
    <row r="4" spans="1:32" ht="13" x14ac:dyDescent="0.25">
      <c r="B4" s="440"/>
      <c r="C4" s="417"/>
      <c r="D4" s="440" t="s">
        <v>223</v>
      </c>
      <c r="E4" s="440"/>
      <c r="F4" s="440"/>
      <c r="G4" s="440"/>
      <c r="H4" s="440"/>
      <c r="I4" s="440"/>
      <c r="J4" s="440"/>
      <c r="K4" s="440"/>
      <c r="L4" s="417" t="s">
        <v>224</v>
      </c>
      <c r="M4" s="417"/>
      <c r="N4" s="417"/>
      <c r="O4" s="417"/>
      <c r="P4" s="417"/>
      <c r="Q4" s="417"/>
      <c r="R4" s="417"/>
      <c r="S4" s="417"/>
      <c r="T4" s="417" t="s">
        <v>225</v>
      </c>
      <c r="U4" s="417"/>
      <c r="V4" s="417"/>
      <c r="W4" s="417"/>
      <c r="X4" s="417"/>
      <c r="Y4" s="417"/>
      <c r="Z4" s="417"/>
      <c r="AA4" s="417"/>
      <c r="AB4" s="417"/>
      <c r="AC4" s="417"/>
    </row>
    <row r="5" spans="1:32" ht="13" x14ac:dyDescent="0.25">
      <c r="B5" s="440"/>
      <c r="C5" s="417"/>
      <c r="D5" s="440" t="s">
        <v>216</v>
      </c>
      <c r="E5" s="440"/>
      <c r="F5" s="440" t="s">
        <v>175</v>
      </c>
      <c r="G5" s="440" t="s">
        <v>176</v>
      </c>
      <c r="H5" s="440" t="s">
        <v>226</v>
      </c>
      <c r="I5" s="440" t="s">
        <v>227</v>
      </c>
      <c r="J5" s="440" t="s">
        <v>147</v>
      </c>
      <c r="K5" s="440" t="s">
        <v>148</v>
      </c>
      <c r="L5" s="417" t="s">
        <v>228</v>
      </c>
      <c r="M5" s="417"/>
      <c r="N5" s="417"/>
      <c r="O5" s="417"/>
      <c r="P5" s="417"/>
      <c r="Q5" s="417"/>
      <c r="R5" s="417" t="s">
        <v>229</v>
      </c>
      <c r="S5" s="417"/>
      <c r="T5" s="417" t="s">
        <v>228</v>
      </c>
      <c r="U5" s="417"/>
      <c r="V5" s="417"/>
      <c r="W5" s="417"/>
      <c r="X5" s="417"/>
      <c r="Y5" s="417"/>
      <c r="Z5" s="417" t="s">
        <v>229</v>
      </c>
      <c r="AA5" s="417"/>
      <c r="AB5" s="417"/>
      <c r="AC5" s="417"/>
    </row>
    <row r="6" spans="1:32" ht="13" x14ac:dyDescent="0.25">
      <c r="B6" s="440"/>
      <c r="C6" s="417"/>
      <c r="D6" s="440"/>
      <c r="E6" s="440"/>
      <c r="F6" s="440"/>
      <c r="G6" s="440"/>
      <c r="H6" s="440"/>
      <c r="I6" s="440"/>
      <c r="J6" s="440"/>
      <c r="K6" s="440"/>
      <c r="L6" s="440" t="s">
        <v>230</v>
      </c>
      <c r="M6" s="440"/>
      <c r="N6" s="440" t="s">
        <v>231</v>
      </c>
      <c r="O6" s="440"/>
      <c r="P6" s="417" t="s">
        <v>141</v>
      </c>
      <c r="Q6" s="417"/>
      <c r="R6" s="417" t="s">
        <v>232</v>
      </c>
      <c r="S6" s="417"/>
      <c r="T6" s="440" t="s">
        <v>230</v>
      </c>
      <c r="U6" s="440"/>
      <c r="V6" s="440" t="s">
        <v>231</v>
      </c>
      <c r="W6" s="440"/>
      <c r="X6" s="417" t="s">
        <v>141</v>
      </c>
      <c r="Y6" s="417"/>
      <c r="Z6" s="440" t="s">
        <v>157</v>
      </c>
      <c r="AA6" s="440"/>
      <c r="AB6" s="440" t="s">
        <v>175</v>
      </c>
      <c r="AC6" s="440"/>
    </row>
    <row r="7" spans="1:32" s="35" customFormat="1" ht="40.5" customHeight="1" x14ac:dyDescent="0.35">
      <c r="A7" s="37"/>
      <c r="B7" s="440"/>
      <c r="C7" s="417"/>
      <c r="D7" s="100" t="s">
        <v>149</v>
      </c>
      <c r="E7" s="103" t="s">
        <v>150</v>
      </c>
      <c r="F7" s="440"/>
      <c r="G7" s="440"/>
      <c r="H7" s="440"/>
      <c r="I7" s="440"/>
      <c r="J7" s="440"/>
      <c r="K7" s="440"/>
      <c r="L7" s="102" t="s">
        <v>233</v>
      </c>
      <c r="M7" s="102" t="s">
        <v>234</v>
      </c>
      <c r="N7" s="102" t="s">
        <v>233</v>
      </c>
      <c r="O7" s="102" t="s">
        <v>234</v>
      </c>
      <c r="P7" s="102" t="s">
        <v>233</v>
      </c>
      <c r="Q7" s="102" t="s">
        <v>234</v>
      </c>
      <c r="R7" s="102" t="s">
        <v>233</v>
      </c>
      <c r="S7" s="102" t="s">
        <v>234</v>
      </c>
      <c r="T7" s="102" t="s">
        <v>233</v>
      </c>
      <c r="U7" s="102" t="s">
        <v>234</v>
      </c>
      <c r="V7" s="102" t="s">
        <v>233</v>
      </c>
      <c r="W7" s="102" t="s">
        <v>234</v>
      </c>
      <c r="X7" s="102" t="s">
        <v>233</v>
      </c>
      <c r="Y7" s="102" t="s">
        <v>234</v>
      </c>
      <c r="Z7" s="102" t="s">
        <v>233</v>
      </c>
      <c r="AA7" s="102" t="s">
        <v>234</v>
      </c>
      <c r="AB7" s="102" t="s">
        <v>233</v>
      </c>
      <c r="AC7" s="102" t="s">
        <v>234</v>
      </c>
    </row>
    <row r="8" spans="1:32" ht="13" x14ac:dyDescent="0.25">
      <c r="B8" s="101"/>
      <c r="C8" s="101"/>
      <c r="D8" s="100">
        <v>1</v>
      </c>
      <c r="E8" s="100">
        <v>2</v>
      </c>
      <c r="F8" s="100">
        <v>3</v>
      </c>
      <c r="G8" s="100">
        <v>4</v>
      </c>
      <c r="H8" s="100">
        <v>5</v>
      </c>
      <c r="I8" s="100">
        <v>6</v>
      </c>
      <c r="J8" s="100">
        <v>7</v>
      </c>
      <c r="K8" s="100">
        <v>8</v>
      </c>
      <c r="L8" s="100">
        <v>9</v>
      </c>
      <c r="M8" s="100">
        <v>10</v>
      </c>
      <c r="N8" s="100">
        <v>11</v>
      </c>
      <c r="O8" s="100">
        <v>12</v>
      </c>
      <c r="P8" s="100">
        <v>13</v>
      </c>
      <c r="Q8" s="100">
        <v>14</v>
      </c>
      <c r="R8" s="100">
        <v>15</v>
      </c>
      <c r="S8" s="100">
        <v>16</v>
      </c>
      <c r="T8" s="100">
        <v>17</v>
      </c>
      <c r="U8" s="100">
        <v>18</v>
      </c>
      <c r="V8" s="100">
        <v>19</v>
      </c>
      <c r="W8" s="100">
        <v>20</v>
      </c>
      <c r="X8" s="100">
        <v>21</v>
      </c>
      <c r="Y8" s="100">
        <v>22</v>
      </c>
      <c r="Z8" s="100">
        <v>23</v>
      </c>
      <c r="AA8" s="100">
        <v>24</v>
      </c>
      <c r="AB8" s="100">
        <v>25</v>
      </c>
      <c r="AC8" s="100">
        <v>26</v>
      </c>
    </row>
    <row r="9" spans="1:32" ht="13" x14ac:dyDescent="0.25">
      <c r="B9" s="89" t="s">
        <v>8</v>
      </c>
      <c r="C9" s="89"/>
      <c r="D9" s="93"/>
      <c r="E9" s="93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32" ht="13" x14ac:dyDescent="0.25">
      <c r="B10" s="89" t="s">
        <v>158</v>
      </c>
      <c r="C10" s="88"/>
      <c r="D10" s="93"/>
      <c r="E10" s="93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E10" s="13">
        <f>Z10+AB10</f>
        <v>0</v>
      </c>
    </row>
    <row r="11" spans="1:32" x14ac:dyDescent="0.25">
      <c r="B11" s="92">
        <v>1</v>
      </c>
      <c r="C11" s="91" t="s">
        <v>16</v>
      </c>
      <c r="D11" s="33">
        <v>8795</v>
      </c>
      <c r="E11" s="32">
        <v>2664</v>
      </c>
      <c r="F11" s="3">
        <v>24934</v>
      </c>
      <c r="G11" s="3">
        <v>39046</v>
      </c>
      <c r="H11" s="3">
        <v>11727</v>
      </c>
      <c r="I11" s="3">
        <v>918077</v>
      </c>
      <c r="J11" s="3">
        <v>1578148</v>
      </c>
      <c r="K11" s="3">
        <v>78440427</v>
      </c>
      <c r="L11" s="3">
        <v>2018680</v>
      </c>
      <c r="M11" s="3">
        <v>6803665.3628400005</v>
      </c>
      <c r="N11" s="3">
        <v>1846731</v>
      </c>
      <c r="O11" s="3">
        <v>9081465.7943099998</v>
      </c>
      <c r="P11" s="3">
        <v>0</v>
      </c>
      <c r="Q11" s="3">
        <v>0</v>
      </c>
      <c r="R11" s="3">
        <v>15844</v>
      </c>
      <c r="S11" s="3">
        <v>76034.7</v>
      </c>
      <c r="T11" s="3">
        <v>7854396</v>
      </c>
      <c r="U11" s="3">
        <v>16270463.89154</v>
      </c>
      <c r="V11" s="3">
        <v>2629862</v>
      </c>
      <c r="W11" s="3">
        <v>6609255.6517400043</v>
      </c>
      <c r="X11" s="3">
        <v>6</v>
      </c>
      <c r="Y11" s="3">
        <v>15.5</v>
      </c>
      <c r="Z11" s="3">
        <v>28909309</v>
      </c>
      <c r="AA11" s="3">
        <v>135671905.24399999</v>
      </c>
      <c r="AB11" s="3">
        <v>1421</v>
      </c>
      <c r="AC11" s="3">
        <v>1399.5319999999999</v>
      </c>
      <c r="AE11" s="13">
        <f t="shared" ref="AE11:AE72" si="0">Z11+AB11</f>
        <v>28910730</v>
      </c>
      <c r="AF11" s="337"/>
    </row>
    <row r="12" spans="1:32" x14ac:dyDescent="0.25">
      <c r="B12" s="92">
        <v>2</v>
      </c>
      <c r="C12" s="91" t="s">
        <v>35</v>
      </c>
      <c r="D12" s="33">
        <v>5307</v>
      </c>
      <c r="E12" s="32">
        <v>2837</v>
      </c>
      <c r="F12" s="3">
        <v>46917</v>
      </c>
      <c r="G12" s="3">
        <v>14770</v>
      </c>
      <c r="H12" s="3">
        <v>103</v>
      </c>
      <c r="I12" s="3">
        <v>501763</v>
      </c>
      <c r="J12" s="3">
        <v>84114</v>
      </c>
      <c r="K12" s="3">
        <v>45831608</v>
      </c>
      <c r="L12" s="3">
        <v>153976</v>
      </c>
      <c r="M12" s="3">
        <v>560464.26399999997</v>
      </c>
      <c r="N12" s="3">
        <v>78502</v>
      </c>
      <c r="O12" s="3">
        <v>277541.70325000002</v>
      </c>
      <c r="P12" s="3">
        <v>0</v>
      </c>
      <c r="Q12" s="3">
        <v>0</v>
      </c>
      <c r="R12" s="3">
        <v>9996</v>
      </c>
      <c r="S12" s="3">
        <v>58512.381000000001</v>
      </c>
      <c r="T12" s="3">
        <v>5152534</v>
      </c>
      <c r="U12" s="3">
        <v>9671955.213440001</v>
      </c>
      <c r="V12" s="3">
        <v>1820852</v>
      </c>
      <c r="W12" s="3">
        <v>2859806.96386</v>
      </c>
      <c r="X12" s="3">
        <v>0</v>
      </c>
      <c r="Y12" s="3">
        <v>0</v>
      </c>
      <c r="Z12" s="3">
        <v>18735634</v>
      </c>
      <c r="AA12" s="3">
        <v>73975243.917589992</v>
      </c>
      <c r="AB12" s="3">
        <v>4079</v>
      </c>
      <c r="AC12" s="3">
        <v>3978.902</v>
      </c>
      <c r="AE12" s="13">
        <f t="shared" si="0"/>
        <v>18739713</v>
      </c>
    </row>
    <row r="13" spans="1:32" x14ac:dyDescent="0.25">
      <c r="B13" s="92">
        <v>3</v>
      </c>
      <c r="C13" s="91" t="s">
        <v>40</v>
      </c>
      <c r="D13" s="33">
        <v>1809</v>
      </c>
      <c r="E13" s="32">
        <v>435</v>
      </c>
      <c r="F13" s="3">
        <v>2825</v>
      </c>
      <c r="G13" s="3">
        <v>3345</v>
      </c>
      <c r="H13" s="3">
        <v>355014</v>
      </c>
      <c r="I13" s="3">
        <v>1032158</v>
      </c>
      <c r="J13" s="3">
        <v>77883</v>
      </c>
      <c r="K13" s="3">
        <v>13155196</v>
      </c>
      <c r="L13" s="3">
        <v>67228</v>
      </c>
      <c r="M13" s="3">
        <v>273740.86361001979</v>
      </c>
      <c r="N13" s="3">
        <v>24368</v>
      </c>
      <c r="O13" s="3">
        <v>123415.65572999838</v>
      </c>
      <c r="P13" s="3">
        <v>0</v>
      </c>
      <c r="Q13" s="3">
        <v>0</v>
      </c>
      <c r="R13" s="3">
        <v>1030</v>
      </c>
      <c r="S13" s="3">
        <v>4995.6000000000004</v>
      </c>
      <c r="T13" s="3">
        <v>2461200</v>
      </c>
      <c r="U13" s="3">
        <v>4372414.1053299997</v>
      </c>
      <c r="V13" s="3">
        <v>847234</v>
      </c>
      <c r="W13" s="3">
        <v>1230407.7981500002</v>
      </c>
      <c r="X13" s="3">
        <v>9443</v>
      </c>
      <c r="Y13" s="3">
        <v>109185.63748999999</v>
      </c>
      <c r="Z13" s="3">
        <v>7570492</v>
      </c>
      <c r="AA13" s="3">
        <v>33204559.720119998</v>
      </c>
      <c r="AB13" s="3">
        <v>0</v>
      </c>
      <c r="AC13" s="3">
        <v>0</v>
      </c>
      <c r="AE13" s="13">
        <f t="shared" si="0"/>
        <v>7570492</v>
      </c>
    </row>
    <row r="14" spans="1:32" x14ac:dyDescent="0.25">
      <c r="B14" s="92">
        <v>4</v>
      </c>
      <c r="C14" s="91" t="s">
        <v>23</v>
      </c>
      <c r="D14" s="33">
        <v>8103</v>
      </c>
      <c r="E14" s="32">
        <v>4039</v>
      </c>
      <c r="F14" s="3">
        <v>56505</v>
      </c>
      <c r="G14" s="3">
        <v>8906</v>
      </c>
      <c r="H14" s="3">
        <v>66</v>
      </c>
      <c r="I14" s="3">
        <v>2016911</v>
      </c>
      <c r="J14" s="3">
        <v>569338</v>
      </c>
      <c r="K14" s="3">
        <v>47982447</v>
      </c>
      <c r="L14" s="3">
        <v>762577</v>
      </c>
      <c r="M14" s="3">
        <v>2147905.6540000001</v>
      </c>
      <c r="N14" s="3">
        <v>292596</v>
      </c>
      <c r="O14" s="3">
        <v>1056858.5449999999</v>
      </c>
      <c r="P14" s="3">
        <v>0</v>
      </c>
      <c r="Q14" s="3">
        <v>0</v>
      </c>
      <c r="R14" s="3">
        <v>60265</v>
      </c>
      <c r="S14" s="3">
        <v>313576.59999999998</v>
      </c>
      <c r="T14" s="3">
        <v>10053944</v>
      </c>
      <c r="U14" s="3">
        <v>21633053.397</v>
      </c>
      <c r="V14" s="3">
        <v>3254501</v>
      </c>
      <c r="W14" s="3">
        <v>6306768.1619999995</v>
      </c>
      <c r="X14" s="3">
        <v>5362</v>
      </c>
      <c r="Y14" s="3">
        <v>84014.026500000007</v>
      </c>
      <c r="Z14" s="3">
        <v>33569753</v>
      </c>
      <c r="AA14" s="3">
        <v>150066581.38189998</v>
      </c>
      <c r="AB14" s="3">
        <v>1696</v>
      </c>
      <c r="AC14" s="3">
        <v>1588.2860000000001</v>
      </c>
      <c r="AE14" s="13">
        <f t="shared" si="0"/>
        <v>33571449</v>
      </c>
    </row>
    <row r="15" spans="1:32" x14ac:dyDescent="0.25">
      <c r="B15" s="92">
        <v>5</v>
      </c>
      <c r="C15" s="91" t="s">
        <v>49</v>
      </c>
      <c r="D15" s="33">
        <v>1249</v>
      </c>
      <c r="E15" s="32">
        <v>325</v>
      </c>
      <c r="F15" s="3">
        <v>2277</v>
      </c>
      <c r="G15" s="3">
        <v>9254</v>
      </c>
      <c r="H15" s="3">
        <v>8807</v>
      </c>
      <c r="I15" s="3">
        <v>204275</v>
      </c>
      <c r="J15" s="3">
        <v>0</v>
      </c>
      <c r="K15" s="3">
        <v>27369834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3244278</v>
      </c>
      <c r="U15" s="3">
        <v>7373003.6569999997</v>
      </c>
      <c r="V15" s="3">
        <v>637414</v>
      </c>
      <c r="W15" s="3">
        <v>1308138.801</v>
      </c>
      <c r="X15" s="3">
        <v>0</v>
      </c>
      <c r="Y15" s="3">
        <v>0</v>
      </c>
      <c r="Z15" s="3">
        <v>9230516</v>
      </c>
      <c r="AA15" s="3">
        <v>40988971.3495</v>
      </c>
      <c r="AB15" s="3">
        <v>10396</v>
      </c>
      <c r="AC15" s="3">
        <v>10544.544</v>
      </c>
      <c r="AE15" s="13">
        <f t="shared" si="0"/>
        <v>9240912</v>
      </c>
    </row>
    <row r="16" spans="1:32" x14ac:dyDescent="0.25">
      <c r="B16" s="92">
        <v>6</v>
      </c>
      <c r="C16" s="91" t="s">
        <v>31</v>
      </c>
      <c r="D16" s="33">
        <v>4309</v>
      </c>
      <c r="E16" s="32">
        <v>594</v>
      </c>
      <c r="F16" s="3">
        <v>14693</v>
      </c>
      <c r="G16" s="3">
        <v>10249</v>
      </c>
      <c r="H16" s="3">
        <v>0</v>
      </c>
      <c r="I16" s="3">
        <v>425926</v>
      </c>
      <c r="J16" s="3">
        <v>158707</v>
      </c>
      <c r="K16" s="3">
        <v>28816092</v>
      </c>
      <c r="L16" s="3">
        <v>141888</v>
      </c>
      <c r="M16" s="3">
        <v>477248.16100000002</v>
      </c>
      <c r="N16" s="3">
        <v>68777</v>
      </c>
      <c r="O16" s="3">
        <v>245173.348</v>
      </c>
      <c r="P16" s="3">
        <v>0</v>
      </c>
      <c r="Q16" s="3">
        <v>0</v>
      </c>
      <c r="R16" s="3">
        <v>3037</v>
      </c>
      <c r="S16" s="3">
        <v>19566.117999999999</v>
      </c>
      <c r="T16" s="3">
        <v>5851753</v>
      </c>
      <c r="U16" s="3">
        <v>11793000</v>
      </c>
      <c r="V16" s="3">
        <v>2303106</v>
      </c>
      <c r="W16" s="3">
        <v>3770940.47</v>
      </c>
      <c r="X16" s="3">
        <v>5330</v>
      </c>
      <c r="Y16" s="3">
        <v>81379.901599999997</v>
      </c>
      <c r="Z16" s="3">
        <v>21082110</v>
      </c>
      <c r="AA16" s="3">
        <v>97888000</v>
      </c>
      <c r="AB16" s="3">
        <v>42974</v>
      </c>
      <c r="AC16" s="3">
        <v>42453.567900000002</v>
      </c>
      <c r="AE16" s="13">
        <f t="shared" si="0"/>
        <v>21125084</v>
      </c>
    </row>
    <row r="17" spans="2:31" x14ac:dyDescent="0.25">
      <c r="B17" s="92">
        <v>7</v>
      </c>
      <c r="C17" s="91" t="s">
        <v>37</v>
      </c>
      <c r="D17" s="33">
        <v>2707</v>
      </c>
      <c r="E17" s="32">
        <v>736</v>
      </c>
      <c r="F17" s="3">
        <v>0</v>
      </c>
      <c r="G17" s="3">
        <v>0</v>
      </c>
      <c r="H17" s="3">
        <v>0</v>
      </c>
      <c r="I17" s="3">
        <v>232601</v>
      </c>
      <c r="J17" s="3">
        <v>72693</v>
      </c>
      <c r="K17" s="3">
        <v>15580464</v>
      </c>
      <c r="L17" s="3">
        <v>71114</v>
      </c>
      <c r="M17" s="3">
        <v>186195.58410000001</v>
      </c>
      <c r="N17" s="3">
        <v>26241</v>
      </c>
      <c r="O17" s="3">
        <v>69922.274999999994</v>
      </c>
      <c r="P17" s="3">
        <v>0</v>
      </c>
      <c r="Q17" s="3">
        <v>0</v>
      </c>
      <c r="R17" s="3">
        <v>1002</v>
      </c>
      <c r="S17" s="3">
        <v>4557.8230000000003</v>
      </c>
      <c r="T17" s="3">
        <v>3890314</v>
      </c>
      <c r="U17" s="3">
        <v>7558803.9702599999</v>
      </c>
      <c r="V17" s="3">
        <v>1042420</v>
      </c>
      <c r="W17" s="3">
        <v>1830368.4140099999</v>
      </c>
      <c r="X17" s="3">
        <v>0</v>
      </c>
      <c r="Y17" s="3">
        <v>0</v>
      </c>
      <c r="Z17" s="3">
        <v>15799462</v>
      </c>
      <c r="AA17" s="3">
        <v>66073821.63594</v>
      </c>
      <c r="AB17" s="3">
        <v>0</v>
      </c>
      <c r="AC17" s="3">
        <v>0</v>
      </c>
      <c r="AE17" s="13">
        <f t="shared" si="0"/>
        <v>15799462</v>
      </c>
    </row>
    <row r="18" spans="2:31" x14ac:dyDescent="0.25">
      <c r="B18" s="92">
        <v>8</v>
      </c>
      <c r="C18" s="91" t="s">
        <v>50</v>
      </c>
      <c r="D18" s="33">
        <v>780</v>
      </c>
      <c r="E18" s="32">
        <v>23</v>
      </c>
      <c r="F18" s="3">
        <v>1062</v>
      </c>
      <c r="G18" s="3">
        <v>357</v>
      </c>
      <c r="H18" s="3">
        <v>1154</v>
      </c>
      <c r="I18" s="3">
        <v>24025</v>
      </c>
      <c r="J18" s="3">
        <v>0</v>
      </c>
      <c r="K18" s="3">
        <v>3579375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518911</v>
      </c>
      <c r="U18" s="3">
        <v>1255517.1741399998</v>
      </c>
      <c r="V18" s="3">
        <v>273173</v>
      </c>
      <c r="W18" s="3">
        <v>693380.48575999995</v>
      </c>
      <c r="X18" s="3">
        <v>0</v>
      </c>
      <c r="Y18" s="3">
        <v>0</v>
      </c>
      <c r="Z18" s="3">
        <v>1625630</v>
      </c>
      <c r="AA18" s="3">
        <v>7343145.5999999996</v>
      </c>
      <c r="AB18" s="3">
        <v>0</v>
      </c>
      <c r="AC18" s="3">
        <v>0</v>
      </c>
      <c r="AE18" s="13">
        <f t="shared" si="0"/>
        <v>1625630</v>
      </c>
    </row>
    <row r="19" spans="2:31" x14ac:dyDescent="0.25">
      <c r="B19" s="92">
        <v>9</v>
      </c>
      <c r="C19" s="91" t="s">
        <v>27</v>
      </c>
      <c r="D19" s="33">
        <v>8159</v>
      </c>
      <c r="E19" s="32">
        <v>4804</v>
      </c>
      <c r="F19" s="3">
        <v>45024</v>
      </c>
      <c r="G19" s="3">
        <v>11265</v>
      </c>
      <c r="H19" s="3">
        <v>615684</v>
      </c>
      <c r="I19" s="3">
        <v>61509</v>
      </c>
      <c r="J19" s="3">
        <v>344956</v>
      </c>
      <c r="K19" s="3">
        <v>45911797</v>
      </c>
      <c r="L19" s="3">
        <v>478356</v>
      </c>
      <c r="M19" s="3">
        <v>1605629.31797</v>
      </c>
      <c r="N19" s="3">
        <v>188325</v>
      </c>
      <c r="O19" s="3">
        <v>662938.15655999992</v>
      </c>
      <c r="P19" s="3">
        <v>0</v>
      </c>
      <c r="Q19" s="3">
        <v>0</v>
      </c>
      <c r="R19" s="3">
        <v>4049</v>
      </c>
      <c r="S19" s="3">
        <v>12493.48842</v>
      </c>
      <c r="T19" s="3">
        <v>8097599</v>
      </c>
      <c r="U19" s="3">
        <v>18701391.40106</v>
      </c>
      <c r="V19" s="3">
        <v>4175528</v>
      </c>
      <c r="W19" s="3">
        <v>7745493.5723100007</v>
      </c>
      <c r="X19" s="3">
        <v>0</v>
      </c>
      <c r="Y19" s="3">
        <v>0</v>
      </c>
      <c r="Z19" s="3">
        <v>30410684</v>
      </c>
      <c r="AA19" s="3">
        <v>147694865.67657998</v>
      </c>
      <c r="AB19" s="3">
        <v>0</v>
      </c>
      <c r="AC19" s="3">
        <v>0</v>
      </c>
      <c r="AE19" s="13">
        <f t="shared" si="0"/>
        <v>30410684</v>
      </c>
    </row>
    <row r="20" spans="2:31" x14ac:dyDescent="0.25">
      <c r="B20" s="92">
        <v>10</v>
      </c>
      <c r="C20" s="91" t="s">
        <v>9</v>
      </c>
      <c r="D20" s="33">
        <v>25740</v>
      </c>
      <c r="E20" s="32">
        <v>39971</v>
      </c>
      <c r="F20" s="3">
        <v>1004792</v>
      </c>
      <c r="G20" s="3">
        <v>51806</v>
      </c>
      <c r="H20" s="3">
        <v>553021</v>
      </c>
      <c r="I20" s="3">
        <v>1943936</v>
      </c>
      <c r="J20" s="3">
        <v>15167195</v>
      </c>
      <c r="K20" s="3">
        <v>277289229</v>
      </c>
      <c r="L20" s="3">
        <v>26639486</v>
      </c>
      <c r="M20" s="3">
        <v>85536478.709999993</v>
      </c>
      <c r="N20" s="3">
        <v>19970671</v>
      </c>
      <c r="O20" s="3">
        <v>147487278.37200001</v>
      </c>
      <c r="P20" s="3">
        <v>0</v>
      </c>
      <c r="Q20" s="3">
        <v>0</v>
      </c>
      <c r="R20" s="3">
        <v>105767</v>
      </c>
      <c r="S20" s="3">
        <v>404192.82299999997</v>
      </c>
      <c r="T20" s="3">
        <v>59223251</v>
      </c>
      <c r="U20" s="3">
        <v>130191354.29369999</v>
      </c>
      <c r="V20" s="3">
        <v>25772012</v>
      </c>
      <c r="W20" s="3">
        <v>49138829.354480006</v>
      </c>
      <c r="X20" s="3">
        <v>1987</v>
      </c>
      <c r="Y20" s="3">
        <v>26333.346389999999</v>
      </c>
      <c r="Z20" s="3">
        <v>206516295</v>
      </c>
      <c r="AA20" s="3">
        <v>1006310897.3636799</v>
      </c>
      <c r="AB20" s="3">
        <v>57301</v>
      </c>
      <c r="AC20" s="3">
        <v>54752.72696</v>
      </c>
      <c r="AE20" s="13">
        <f t="shared" si="0"/>
        <v>206573596</v>
      </c>
    </row>
    <row r="21" spans="2:31" x14ac:dyDescent="0.25">
      <c r="B21" s="92">
        <v>11</v>
      </c>
      <c r="C21" s="91" t="s">
        <v>51</v>
      </c>
      <c r="D21" s="33">
        <v>2187</v>
      </c>
      <c r="E21" s="32">
        <v>218</v>
      </c>
      <c r="F21" s="3">
        <v>10156</v>
      </c>
      <c r="G21" s="3">
        <v>3568</v>
      </c>
      <c r="H21" s="3">
        <v>1503</v>
      </c>
      <c r="I21" s="3">
        <v>480912</v>
      </c>
      <c r="J21" s="3">
        <v>0</v>
      </c>
      <c r="K21" s="3">
        <v>11942836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2278642</v>
      </c>
      <c r="U21" s="3">
        <v>4558360.8760000002</v>
      </c>
      <c r="V21" s="3">
        <v>550878</v>
      </c>
      <c r="W21" s="3">
        <v>1241290.9539999999</v>
      </c>
      <c r="X21" s="3">
        <v>1007</v>
      </c>
      <c r="Y21" s="3">
        <v>15979.74</v>
      </c>
      <c r="Z21" s="3">
        <v>7373718</v>
      </c>
      <c r="AA21" s="3">
        <v>32402265.613000002</v>
      </c>
      <c r="AB21" s="3">
        <v>2082</v>
      </c>
      <c r="AC21" s="3">
        <v>1550.5740000000001</v>
      </c>
      <c r="AE21" s="13">
        <f t="shared" si="0"/>
        <v>7375800</v>
      </c>
    </row>
    <row r="22" spans="2:31" x14ac:dyDescent="0.25">
      <c r="B22" s="92">
        <v>12</v>
      </c>
      <c r="C22" s="91" t="s">
        <v>28</v>
      </c>
      <c r="D22" s="33">
        <v>8042</v>
      </c>
      <c r="E22" s="32">
        <v>3190</v>
      </c>
      <c r="F22" s="3">
        <v>41589</v>
      </c>
      <c r="G22" s="3">
        <v>8032</v>
      </c>
      <c r="H22" s="3">
        <v>21288</v>
      </c>
      <c r="I22" s="3">
        <v>235305</v>
      </c>
      <c r="J22" s="3">
        <v>546486</v>
      </c>
      <c r="K22" s="3">
        <v>50324328</v>
      </c>
      <c r="L22" s="3">
        <v>544302</v>
      </c>
      <c r="M22" s="3">
        <v>1830000</v>
      </c>
      <c r="N22" s="3">
        <v>298526</v>
      </c>
      <c r="O22" s="3">
        <v>1130000</v>
      </c>
      <c r="P22" s="3">
        <v>0</v>
      </c>
      <c r="Q22" s="3">
        <v>0</v>
      </c>
      <c r="R22" s="3">
        <v>6893</v>
      </c>
      <c r="S22" s="3">
        <v>35557.864000000001</v>
      </c>
      <c r="T22" s="3">
        <v>10329332</v>
      </c>
      <c r="U22" s="3">
        <v>18300000</v>
      </c>
      <c r="V22" s="3">
        <v>5876434</v>
      </c>
      <c r="W22" s="3">
        <v>10100000</v>
      </c>
      <c r="X22" s="3">
        <v>3431</v>
      </c>
      <c r="Y22" s="3">
        <v>12888.23</v>
      </c>
      <c r="Z22" s="3">
        <v>49816701</v>
      </c>
      <c r="AA22" s="3">
        <v>153025045.743</v>
      </c>
      <c r="AB22" s="3">
        <v>11674</v>
      </c>
      <c r="AC22" s="3">
        <v>11777.679</v>
      </c>
      <c r="AE22" s="13">
        <f t="shared" si="0"/>
        <v>49828375</v>
      </c>
    </row>
    <row r="23" spans="2:31" ht="13" x14ac:dyDescent="0.25">
      <c r="B23" s="89" t="s">
        <v>6</v>
      </c>
      <c r="C23" s="88"/>
      <c r="D23" s="93"/>
      <c r="E23" s="93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"/>
      <c r="U23" s="3"/>
      <c r="V23" s="3"/>
      <c r="W23" s="3"/>
      <c r="X23" s="3"/>
      <c r="Y23" s="3"/>
      <c r="Z23" s="3"/>
      <c r="AA23" s="3"/>
      <c r="AB23" s="3"/>
      <c r="AC23" s="3"/>
      <c r="AE23" s="13">
        <f t="shared" si="0"/>
        <v>0</v>
      </c>
    </row>
    <row r="24" spans="2:31" x14ac:dyDescent="0.25">
      <c r="B24" s="92">
        <v>13</v>
      </c>
      <c r="C24" s="91" t="s">
        <v>11</v>
      </c>
      <c r="D24" s="33">
        <v>5761</v>
      </c>
      <c r="E24" s="32">
        <v>10097</v>
      </c>
      <c r="F24" s="3">
        <v>1288748</v>
      </c>
      <c r="G24" s="3">
        <v>847</v>
      </c>
      <c r="H24" s="3">
        <v>521094</v>
      </c>
      <c r="I24" s="3">
        <v>47298244</v>
      </c>
      <c r="J24" s="3">
        <v>9086186</v>
      </c>
      <c r="K24" s="3">
        <v>27975510</v>
      </c>
      <c r="L24" s="126">
        <v>19263463</v>
      </c>
      <c r="M24" s="126">
        <v>58851746.209799998</v>
      </c>
      <c r="N24" s="126">
        <v>12387408</v>
      </c>
      <c r="O24" s="126">
        <v>54311161.718209997</v>
      </c>
      <c r="P24" s="3">
        <v>0</v>
      </c>
      <c r="Q24" s="3">
        <v>0</v>
      </c>
      <c r="R24" s="3">
        <v>60488</v>
      </c>
      <c r="S24" s="3">
        <v>235503.3</v>
      </c>
      <c r="T24" s="3">
        <v>11342472</v>
      </c>
      <c r="U24" s="3">
        <v>29258451.784000002</v>
      </c>
      <c r="V24" s="3">
        <v>4678152</v>
      </c>
      <c r="W24" s="3">
        <v>14431748.358999999</v>
      </c>
      <c r="X24" s="3">
        <v>18994</v>
      </c>
      <c r="Y24" s="3">
        <v>472740.14980000001</v>
      </c>
      <c r="Z24" s="3">
        <v>22436703</v>
      </c>
      <c r="AA24" s="3">
        <v>136927532.2058</v>
      </c>
      <c r="AB24" s="3">
        <v>0</v>
      </c>
      <c r="AC24" s="3">
        <v>0</v>
      </c>
      <c r="AE24" s="13">
        <f t="shared" si="0"/>
        <v>22436703</v>
      </c>
    </row>
    <row r="25" spans="2:31" x14ac:dyDescent="0.25">
      <c r="B25" s="92">
        <v>14</v>
      </c>
      <c r="C25" s="91" t="s">
        <v>52</v>
      </c>
      <c r="D25" s="33">
        <v>428</v>
      </c>
      <c r="E25" s="32">
        <v>5</v>
      </c>
      <c r="F25" s="3">
        <v>37088</v>
      </c>
      <c r="G25" s="3">
        <v>0</v>
      </c>
      <c r="H25" s="3">
        <v>0</v>
      </c>
      <c r="I25" s="3">
        <v>0</v>
      </c>
      <c r="J25" s="3">
        <v>0</v>
      </c>
      <c r="K25" s="3">
        <v>5226993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550669</v>
      </c>
      <c r="U25" s="3">
        <v>1420948.1406899998</v>
      </c>
      <c r="V25" s="3">
        <v>248807</v>
      </c>
      <c r="W25" s="3">
        <v>672174.18502000021</v>
      </c>
      <c r="X25" s="3">
        <v>0</v>
      </c>
      <c r="Y25" s="3">
        <v>0</v>
      </c>
      <c r="Z25" s="3">
        <v>2612427</v>
      </c>
      <c r="AA25" s="3">
        <v>13165491.229</v>
      </c>
      <c r="AB25" s="3">
        <v>24290</v>
      </c>
      <c r="AC25" s="3">
        <v>24436.898820000009</v>
      </c>
      <c r="AE25" s="13">
        <f t="shared" si="0"/>
        <v>2636717</v>
      </c>
    </row>
    <row r="26" spans="2:31" x14ac:dyDescent="0.25">
      <c r="B26" s="92">
        <v>15</v>
      </c>
      <c r="C26" s="91" t="s">
        <v>41</v>
      </c>
      <c r="D26" s="33">
        <v>1108</v>
      </c>
      <c r="E26" s="32">
        <v>568</v>
      </c>
      <c r="F26" s="3">
        <v>7220</v>
      </c>
      <c r="G26" s="3">
        <v>27426</v>
      </c>
      <c r="H26" s="3">
        <v>0</v>
      </c>
      <c r="I26" s="3">
        <v>41938</v>
      </c>
      <c r="J26" s="3">
        <v>1767</v>
      </c>
      <c r="K26" s="3">
        <v>2660153</v>
      </c>
      <c r="L26" s="3">
        <v>1725</v>
      </c>
      <c r="M26" s="3">
        <v>4151.8097299999999</v>
      </c>
      <c r="N26" s="3">
        <v>432</v>
      </c>
      <c r="O26" s="3">
        <v>1675.8617899999999</v>
      </c>
      <c r="P26" s="3">
        <v>0</v>
      </c>
      <c r="Q26" s="3">
        <v>0</v>
      </c>
      <c r="R26" s="3">
        <v>13</v>
      </c>
      <c r="S26" s="3">
        <v>27.5</v>
      </c>
      <c r="T26" s="3">
        <v>966000</v>
      </c>
      <c r="U26" s="3">
        <v>1991106.2149</v>
      </c>
      <c r="V26" s="3">
        <v>145956</v>
      </c>
      <c r="W26" s="3">
        <v>283909.95464999997</v>
      </c>
      <c r="X26" s="3">
        <v>0</v>
      </c>
      <c r="Y26" s="3">
        <v>0</v>
      </c>
      <c r="Z26" s="3">
        <v>2801045</v>
      </c>
      <c r="AA26" s="3">
        <v>14857274.6</v>
      </c>
      <c r="AB26" s="3">
        <v>0</v>
      </c>
      <c r="AC26" s="3">
        <v>0</v>
      </c>
      <c r="AE26" s="13">
        <f t="shared" si="0"/>
        <v>2801045</v>
      </c>
    </row>
    <row r="27" spans="2:31" x14ac:dyDescent="0.25">
      <c r="B27" s="92">
        <v>16</v>
      </c>
      <c r="C27" s="91" t="s">
        <v>33</v>
      </c>
      <c r="D27" s="33">
        <v>457</v>
      </c>
      <c r="E27" s="32">
        <v>53</v>
      </c>
      <c r="F27" s="3">
        <v>0</v>
      </c>
      <c r="G27" s="3">
        <v>1183</v>
      </c>
      <c r="H27" s="3">
        <v>5438</v>
      </c>
      <c r="I27" s="3">
        <v>0</v>
      </c>
      <c r="J27" s="3">
        <v>0</v>
      </c>
      <c r="K27" s="3">
        <v>845416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252733</v>
      </c>
      <c r="U27" s="3">
        <v>441764.1544</v>
      </c>
      <c r="V27" s="3">
        <v>38892</v>
      </c>
      <c r="W27" s="3">
        <v>77136.965379999994</v>
      </c>
      <c r="X27" s="3">
        <v>2</v>
      </c>
      <c r="Y27" s="3">
        <v>1.4</v>
      </c>
      <c r="Z27" s="3">
        <v>530479</v>
      </c>
      <c r="AA27" s="3">
        <v>2439427.4339999999</v>
      </c>
      <c r="AB27" s="3">
        <v>22</v>
      </c>
      <c r="AC27" s="3">
        <v>23.8</v>
      </c>
      <c r="AE27" s="13">
        <f t="shared" si="0"/>
        <v>530501</v>
      </c>
    </row>
    <row r="28" spans="2:31" x14ac:dyDescent="0.25">
      <c r="B28" s="92">
        <v>17</v>
      </c>
      <c r="C28" s="91" t="s">
        <v>45</v>
      </c>
      <c r="D28" s="33">
        <v>375</v>
      </c>
      <c r="E28" s="32">
        <v>8</v>
      </c>
      <c r="F28" s="3">
        <v>8817</v>
      </c>
      <c r="G28" s="3">
        <v>0</v>
      </c>
      <c r="H28" s="3">
        <v>6568</v>
      </c>
      <c r="I28" s="3">
        <v>0</v>
      </c>
      <c r="J28" s="3">
        <v>0</v>
      </c>
      <c r="K28" s="3">
        <v>940951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167194</v>
      </c>
      <c r="U28" s="3">
        <v>417695.51</v>
      </c>
      <c r="V28" s="3">
        <v>33896</v>
      </c>
      <c r="W28" s="3">
        <v>136225.74400000001</v>
      </c>
      <c r="X28" s="3">
        <v>418</v>
      </c>
      <c r="Y28" s="3">
        <v>13462.849</v>
      </c>
      <c r="Z28" s="3">
        <v>292751</v>
      </c>
      <c r="AA28" s="3">
        <v>1661677.5490000001</v>
      </c>
      <c r="AB28" s="3">
        <v>0</v>
      </c>
      <c r="AC28" s="3">
        <v>0</v>
      </c>
      <c r="AE28" s="13">
        <f t="shared" si="0"/>
        <v>292751</v>
      </c>
    </row>
    <row r="29" spans="2:31" x14ac:dyDescent="0.25">
      <c r="B29" s="92">
        <v>18</v>
      </c>
      <c r="C29" s="91" t="s">
        <v>42</v>
      </c>
      <c r="D29" s="33">
        <v>222</v>
      </c>
      <c r="E29" s="32">
        <v>42</v>
      </c>
      <c r="F29" s="3">
        <v>1422</v>
      </c>
      <c r="G29" s="3">
        <v>0</v>
      </c>
      <c r="H29" s="3">
        <v>0</v>
      </c>
      <c r="I29" s="3">
        <v>24351</v>
      </c>
      <c r="J29" s="3">
        <v>8199</v>
      </c>
      <c r="K29" s="3">
        <v>516483</v>
      </c>
      <c r="L29" s="3">
        <v>21283</v>
      </c>
      <c r="M29" s="3">
        <v>44732.795149999998</v>
      </c>
      <c r="N29" s="3">
        <v>6077</v>
      </c>
      <c r="O29" s="3">
        <v>19269.543859999998</v>
      </c>
      <c r="P29" s="3">
        <v>1</v>
      </c>
      <c r="Q29" s="3">
        <v>1.534</v>
      </c>
      <c r="R29" s="3">
        <v>157</v>
      </c>
      <c r="S29" s="3">
        <v>533.6</v>
      </c>
      <c r="T29" s="3">
        <v>266343</v>
      </c>
      <c r="U29" s="3">
        <v>419032.9963</v>
      </c>
      <c r="V29" s="3">
        <v>26678</v>
      </c>
      <c r="W29" s="3">
        <v>65767.839560000008</v>
      </c>
      <c r="X29" s="3">
        <v>0</v>
      </c>
      <c r="Y29" s="3">
        <v>0</v>
      </c>
      <c r="Z29" s="3">
        <v>479044</v>
      </c>
      <c r="AA29" s="3">
        <v>2033980.3130000001</v>
      </c>
      <c r="AB29" s="3">
        <v>0</v>
      </c>
      <c r="AC29" s="3">
        <v>0</v>
      </c>
      <c r="AE29" s="13">
        <f t="shared" si="0"/>
        <v>479044</v>
      </c>
    </row>
    <row r="30" spans="2:31" x14ac:dyDescent="0.25">
      <c r="B30" s="92">
        <v>19</v>
      </c>
      <c r="C30" s="91" t="s">
        <v>20</v>
      </c>
      <c r="D30" s="33">
        <v>1535</v>
      </c>
      <c r="E30" s="32">
        <v>351</v>
      </c>
      <c r="F30" s="3">
        <v>16340</v>
      </c>
      <c r="G30" s="3">
        <v>0</v>
      </c>
      <c r="H30" s="3">
        <v>89769</v>
      </c>
      <c r="I30" s="3">
        <v>3722554</v>
      </c>
      <c r="J30" s="3">
        <v>370543</v>
      </c>
      <c r="K30" s="3">
        <v>12325632</v>
      </c>
      <c r="L30" s="3">
        <v>837401</v>
      </c>
      <c r="M30" s="3">
        <v>2784366.5807699999</v>
      </c>
      <c r="N30" s="3">
        <v>820465</v>
      </c>
      <c r="O30" s="3">
        <v>4571318.9720000001</v>
      </c>
      <c r="P30" s="3">
        <v>0</v>
      </c>
      <c r="Q30" s="3">
        <v>0</v>
      </c>
      <c r="R30" s="3">
        <v>3612</v>
      </c>
      <c r="S30" s="3">
        <v>16676.099999999999</v>
      </c>
      <c r="T30" s="3">
        <v>5253527</v>
      </c>
      <c r="U30" s="3">
        <v>9205066.7699999996</v>
      </c>
      <c r="V30" s="3">
        <v>1844641</v>
      </c>
      <c r="W30" s="3">
        <v>4681996.9220000003</v>
      </c>
      <c r="X30" s="3">
        <v>2335</v>
      </c>
      <c r="Y30" s="3">
        <v>26860.537499999999</v>
      </c>
      <c r="Z30" s="3">
        <v>9295878</v>
      </c>
      <c r="AA30" s="3">
        <v>44389763.060999997</v>
      </c>
      <c r="AB30" s="3">
        <v>274</v>
      </c>
      <c r="AC30" s="3">
        <v>236.76599999999999</v>
      </c>
      <c r="AE30" s="13">
        <f t="shared" si="0"/>
        <v>9296152</v>
      </c>
    </row>
    <row r="31" spans="2:31" x14ac:dyDescent="0.25">
      <c r="B31" s="92">
        <v>20</v>
      </c>
      <c r="C31" s="91" t="s">
        <v>7</v>
      </c>
      <c r="D31" s="33">
        <v>9366</v>
      </c>
      <c r="E31" s="32">
        <v>9530</v>
      </c>
      <c r="F31" s="3">
        <v>1463983</v>
      </c>
      <c r="G31" s="3">
        <v>4232</v>
      </c>
      <c r="H31" s="3">
        <v>1459034</v>
      </c>
      <c r="I31" s="3">
        <v>0</v>
      </c>
      <c r="J31" s="3">
        <v>16546501</v>
      </c>
      <c r="K31" s="3">
        <v>48032697</v>
      </c>
      <c r="L31" s="3">
        <v>34794236</v>
      </c>
      <c r="M31" s="3">
        <v>151572966.67278001</v>
      </c>
      <c r="N31" s="3">
        <v>28690313</v>
      </c>
      <c r="O31" s="3">
        <v>223760722.26174</v>
      </c>
      <c r="P31" s="3">
        <v>0</v>
      </c>
      <c r="Q31" s="3">
        <v>0</v>
      </c>
      <c r="R31" s="3">
        <v>203214</v>
      </c>
      <c r="S31" s="3">
        <v>1168982.57274</v>
      </c>
      <c r="T31" s="3">
        <v>25038005</v>
      </c>
      <c r="U31" s="3">
        <v>67344230.656130001</v>
      </c>
      <c r="V31" s="3">
        <v>15253012</v>
      </c>
      <c r="W31" s="3">
        <v>42887650.497380003</v>
      </c>
      <c r="X31" s="3">
        <v>248310</v>
      </c>
      <c r="Y31" s="3">
        <v>2269384.5807099999</v>
      </c>
      <c r="Z31" s="3">
        <v>43952961</v>
      </c>
      <c r="AA31" s="3">
        <v>262190425.07549</v>
      </c>
      <c r="AB31" s="3">
        <v>52506</v>
      </c>
      <c r="AC31" s="3">
        <v>52774.93217</v>
      </c>
      <c r="AE31" s="13">
        <f t="shared" si="0"/>
        <v>44005467</v>
      </c>
    </row>
    <row r="32" spans="2:31" x14ac:dyDescent="0.25">
      <c r="B32" s="92">
        <v>21</v>
      </c>
      <c r="C32" s="91" t="s">
        <v>10</v>
      </c>
      <c r="D32" s="33">
        <v>8725</v>
      </c>
      <c r="E32" s="32">
        <v>7754</v>
      </c>
      <c r="F32" s="3">
        <v>1179801</v>
      </c>
      <c r="G32" s="3">
        <v>3041</v>
      </c>
      <c r="H32" s="3">
        <v>549274</v>
      </c>
      <c r="I32" s="3">
        <v>3251723</v>
      </c>
      <c r="J32" s="3">
        <v>13537626</v>
      </c>
      <c r="K32" s="3">
        <v>35709144</v>
      </c>
      <c r="L32" s="3">
        <v>20052991</v>
      </c>
      <c r="M32" s="3">
        <v>73499926.511000007</v>
      </c>
      <c r="N32" s="3">
        <v>28034174</v>
      </c>
      <c r="O32" s="3">
        <v>143109634.69400001</v>
      </c>
      <c r="P32" s="3">
        <v>53</v>
      </c>
      <c r="Q32" s="3">
        <v>2209.4720000000002</v>
      </c>
      <c r="R32" s="3">
        <v>51634</v>
      </c>
      <c r="S32" s="3">
        <v>253241.2</v>
      </c>
      <c r="T32" s="3">
        <v>16024139</v>
      </c>
      <c r="U32" s="3">
        <v>44758060.215000004</v>
      </c>
      <c r="V32" s="3">
        <v>5864347</v>
      </c>
      <c r="W32" s="3">
        <v>20463723.708000001</v>
      </c>
      <c r="X32" s="3">
        <v>23293</v>
      </c>
      <c r="Y32" s="3">
        <v>214639.66699999999</v>
      </c>
      <c r="Z32" s="3">
        <v>23870600</v>
      </c>
      <c r="AA32" s="3">
        <v>152208203.55199999</v>
      </c>
      <c r="AB32" s="3">
        <v>43</v>
      </c>
      <c r="AC32" s="3">
        <v>22.664180000000002</v>
      </c>
      <c r="AE32" s="13">
        <f t="shared" si="0"/>
        <v>23870643</v>
      </c>
    </row>
    <row r="33" spans="2:31" x14ac:dyDescent="0.25">
      <c r="B33" s="92">
        <v>22</v>
      </c>
      <c r="C33" s="91" t="s">
        <v>38</v>
      </c>
      <c r="D33" s="33">
        <v>2215</v>
      </c>
      <c r="E33" s="32">
        <v>1124</v>
      </c>
      <c r="F33" s="3">
        <v>22709</v>
      </c>
      <c r="G33" s="3">
        <v>206</v>
      </c>
      <c r="H33" s="3">
        <v>7384</v>
      </c>
      <c r="I33" s="3">
        <v>193297</v>
      </c>
      <c r="J33" s="3">
        <v>43375</v>
      </c>
      <c r="K33" s="3">
        <v>12667091</v>
      </c>
      <c r="L33" s="3">
        <v>80740</v>
      </c>
      <c r="M33" s="3">
        <v>270557.36083999998</v>
      </c>
      <c r="N33" s="3">
        <v>43542</v>
      </c>
      <c r="O33" s="3">
        <v>150759.03280000002</v>
      </c>
      <c r="P33" s="3">
        <v>0</v>
      </c>
      <c r="Q33" s="3">
        <v>0</v>
      </c>
      <c r="R33" s="3">
        <v>430</v>
      </c>
      <c r="S33" s="3">
        <v>2467.5358500000002</v>
      </c>
      <c r="T33" s="3">
        <v>2697349</v>
      </c>
      <c r="U33" s="3">
        <v>5724670.4058199907</v>
      </c>
      <c r="V33" s="3">
        <v>609002</v>
      </c>
      <c r="W33" s="3">
        <v>1331527.9322399995</v>
      </c>
      <c r="X33" s="3">
        <v>0</v>
      </c>
      <c r="Y33" s="3">
        <v>0</v>
      </c>
      <c r="Z33" s="3">
        <v>7178665</v>
      </c>
      <c r="AA33" s="3">
        <v>35309112.956009991</v>
      </c>
      <c r="AB33" s="3">
        <v>443</v>
      </c>
      <c r="AC33" s="3">
        <v>429.95933999999994</v>
      </c>
      <c r="AE33" s="13">
        <f t="shared" si="0"/>
        <v>7179108</v>
      </c>
    </row>
    <row r="34" spans="2:31" x14ac:dyDescent="0.25">
      <c r="B34" s="92">
        <v>23</v>
      </c>
      <c r="C34" s="91" t="s">
        <v>14</v>
      </c>
      <c r="D34" s="33">
        <v>620</v>
      </c>
      <c r="E34" s="32">
        <v>229</v>
      </c>
      <c r="F34" s="3">
        <v>35616</v>
      </c>
      <c r="G34" s="3">
        <v>10046</v>
      </c>
      <c r="H34" s="3">
        <v>0</v>
      </c>
      <c r="I34" s="3">
        <v>38079</v>
      </c>
      <c r="J34" s="3">
        <v>1269278</v>
      </c>
      <c r="K34" s="3">
        <v>5220963</v>
      </c>
      <c r="L34" s="3">
        <v>1914395</v>
      </c>
      <c r="M34" s="3">
        <v>6790889.639320001</v>
      </c>
      <c r="N34" s="3">
        <v>1434681</v>
      </c>
      <c r="O34" s="3">
        <v>9534604.6113699805</v>
      </c>
      <c r="P34" s="3">
        <v>0</v>
      </c>
      <c r="Q34" s="3">
        <v>0</v>
      </c>
      <c r="R34" s="3">
        <v>18516</v>
      </c>
      <c r="S34" s="3">
        <v>68208.800000000003</v>
      </c>
      <c r="T34" s="3">
        <v>1243033</v>
      </c>
      <c r="U34" s="3">
        <v>2851979.26</v>
      </c>
      <c r="V34" s="3">
        <v>474461</v>
      </c>
      <c r="W34" s="3">
        <v>2811358.0988900005</v>
      </c>
      <c r="X34" s="3">
        <v>0</v>
      </c>
      <c r="Y34" s="3">
        <v>0</v>
      </c>
      <c r="Z34" s="3">
        <v>3914725</v>
      </c>
      <c r="AA34" s="3">
        <v>19229000</v>
      </c>
      <c r="AB34" s="3">
        <v>0</v>
      </c>
      <c r="AC34" s="3">
        <v>0</v>
      </c>
      <c r="AE34" s="13">
        <f t="shared" si="0"/>
        <v>3914725</v>
      </c>
    </row>
    <row r="35" spans="2:31" x14ac:dyDescent="0.25">
      <c r="B35" s="92">
        <v>24</v>
      </c>
      <c r="C35" s="91" t="s">
        <v>15</v>
      </c>
      <c r="D35" s="33">
        <v>1619</v>
      </c>
      <c r="E35" s="32">
        <v>1247</v>
      </c>
      <c r="F35" s="3">
        <v>244844</v>
      </c>
      <c r="G35" s="3">
        <v>151</v>
      </c>
      <c r="H35" s="3">
        <v>56471</v>
      </c>
      <c r="I35" s="3">
        <v>2930661</v>
      </c>
      <c r="J35" s="3">
        <v>1964481</v>
      </c>
      <c r="K35" s="3">
        <v>7708771</v>
      </c>
      <c r="L35" s="3">
        <v>2786861</v>
      </c>
      <c r="M35" s="3">
        <v>12808063.677999999</v>
      </c>
      <c r="N35" s="3">
        <v>2527489</v>
      </c>
      <c r="O35" s="3">
        <v>61615578.847000003</v>
      </c>
      <c r="P35" s="3">
        <v>0</v>
      </c>
      <c r="Q35" s="3">
        <v>0</v>
      </c>
      <c r="R35" s="3">
        <v>24390</v>
      </c>
      <c r="S35" s="3">
        <v>122218.787</v>
      </c>
      <c r="T35" s="3">
        <v>1645272</v>
      </c>
      <c r="U35" s="3">
        <v>3835055.0060000001</v>
      </c>
      <c r="V35" s="3">
        <v>920266</v>
      </c>
      <c r="W35" s="3">
        <v>2989955.1329999999</v>
      </c>
      <c r="X35" s="3">
        <v>946</v>
      </c>
      <c r="Y35" s="3">
        <v>71354.914839999998</v>
      </c>
      <c r="Z35" s="3">
        <v>5379037</v>
      </c>
      <c r="AA35" s="3">
        <v>27280550.197840001</v>
      </c>
      <c r="AB35" s="3">
        <v>0</v>
      </c>
      <c r="AC35" s="3">
        <v>0</v>
      </c>
      <c r="AE35" s="13">
        <f t="shared" si="0"/>
        <v>5379037</v>
      </c>
    </row>
    <row r="36" spans="2:31" x14ac:dyDescent="0.25">
      <c r="B36" s="92">
        <v>25</v>
      </c>
      <c r="C36" s="91" t="s">
        <v>34</v>
      </c>
      <c r="D36" s="33">
        <v>858</v>
      </c>
      <c r="E36" s="32">
        <v>627</v>
      </c>
      <c r="F36" s="3">
        <v>11634</v>
      </c>
      <c r="G36" s="3">
        <v>945</v>
      </c>
      <c r="H36" s="3">
        <v>0</v>
      </c>
      <c r="I36" s="3">
        <v>114061</v>
      </c>
      <c r="J36" s="3">
        <v>84034</v>
      </c>
      <c r="K36" s="3">
        <v>3687362</v>
      </c>
      <c r="L36" s="3">
        <v>165545</v>
      </c>
      <c r="M36" s="3">
        <v>1154980.9558899999</v>
      </c>
      <c r="N36" s="3">
        <v>119055</v>
      </c>
      <c r="O36" s="3">
        <v>304244.23298000003</v>
      </c>
      <c r="P36" s="3">
        <v>0</v>
      </c>
      <c r="Q36" s="3">
        <v>0</v>
      </c>
      <c r="R36" s="3">
        <v>6375</v>
      </c>
      <c r="S36" s="3">
        <v>25722.7</v>
      </c>
      <c r="T36" s="3">
        <v>1806342</v>
      </c>
      <c r="U36" s="3">
        <v>3176868.5730900001</v>
      </c>
      <c r="V36" s="3">
        <v>2726174</v>
      </c>
      <c r="W36" s="3">
        <v>1220373.1896800001</v>
      </c>
      <c r="X36" s="3">
        <v>0</v>
      </c>
      <c r="Y36" s="3">
        <v>0</v>
      </c>
      <c r="Z36" s="3">
        <v>6050233</v>
      </c>
      <c r="AA36" s="3">
        <v>32599017.478999998</v>
      </c>
      <c r="AB36" s="3">
        <v>1</v>
      </c>
      <c r="AC36" s="3">
        <v>0.1</v>
      </c>
      <c r="AE36" s="13">
        <f t="shared" si="0"/>
        <v>6050234</v>
      </c>
    </row>
    <row r="37" spans="2:31" x14ac:dyDescent="0.25">
      <c r="B37" s="92">
        <v>26</v>
      </c>
      <c r="C37" s="91" t="s">
        <v>53</v>
      </c>
      <c r="D37" s="33">
        <v>847</v>
      </c>
      <c r="E37" s="32">
        <v>613</v>
      </c>
      <c r="F37" s="3">
        <v>9369</v>
      </c>
      <c r="G37" s="3">
        <v>0</v>
      </c>
      <c r="H37" s="3">
        <v>0</v>
      </c>
      <c r="I37" s="3">
        <v>41000</v>
      </c>
      <c r="J37" s="3">
        <v>0</v>
      </c>
      <c r="K37" s="3">
        <v>5163963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1846670</v>
      </c>
      <c r="U37" s="3">
        <v>2864908.0869999998</v>
      </c>
      <c r="V37" s="3">
        <v>263124</v>
      </c>
      <c r="W37" s="3">
        <v>508004.77970000001</v>
      </c>
      <c r="X37" s="3">
        <v>0</v>
      </c>
      <c r="Y37" s="3">
        <v>0</v>
      </c>
      <c r="Z37" s="3">
        <v>4470197</v>
      </c>
      <c r="AA37" s="3">
        <v>19414348.727000002</v>
      </c>
      <c r="AB37" s="3">
        <v>0</v>
      </c>
      <c r="AC37" s="3">
        <v>0</v>
      </c>
      <c r="AE37" s="13">
        <f t="shared" si="0"/>
        <v>4470197</v>
      </c>
    </row>
    <row r="38" spans="2:31" x14ac:dyDescent="0.25">
      <c r="B38" s="92">
        <v>27</v>
      </c>
      <c r="C38" s="91" t="s">
        <v>43</v>
      </c>
      <c r="D38" s="33">
        <v>1381</v>
      </c>
      <c r="E38" s="32">
        <v>852</v>
      </c>
      <c r="F38" s="3">
        <v>11224</v>
      </c>
      <c r="G38" s="3">
        <v>0</v>
      </c>
      <c r="H38" s="3">
        <v>0</v>
      </c>
      <c r="I38" s="3">
        <v>20552</v>
      </c>
      <c r="J38" s="3">
        <v>10743</v>
      </c>
      <c r="K38" s="3">
        <v>4063647</v>
      </c>
      <c r="L38" s="3">
        <v>27433</v>
      </c>
      <c r="M38" s="3">
        <v>163556.68072999999</v>
      </c>
      <c r="N38" s="3">
        <v>7863</v>
      </c>
      <c r="O38" s="3">
        <v>89433.298139999999</v>
      </c>
      <c r="P38" s="3">
        <v>0</v>
      </c>
      <c r="Q38" s="3">
        <v>0</v>
      </c>
      <c r="R38" s="3">
        <v>666</v>
      </c>
      <c r="S38" s="3">
        <v>5035.1000000000004</v>
      </c>
      <c r="T38" s="3">
        <v>2044506</v>
      </c>
      <c r="U38" s="3">
        <v>4399633.6043900009</v>
      </c>
      <c r="V38" s="3">
        <v>331204</v>
      </c>
      <c r="W38" s="3">
        <v>951381.68961999984</v>
      </c>
      <c r="X38" s="3">
        <v>10344</v>
      </c>
      <c r="Y38" s="3">
        <v>213915.36057999992</v>
      </c>
      <c r="Z38" s="3">
        <v>5098118</v>
      </c>
      <c r="AA38" s="3">
        <v>24565606.875769999</v>
      </c>
      <c r="AB38" s="3">
        <v>0</v>
      </c>
      <c r="AC38" s="3">
        <v>0</v>
      </c>
      <c r="AE38" s="13">
        <f t="shared" si="0"/>
        <v>5098118</v>
      </c>
    </row>
    <row r="39" spans="2:31" x14ac:dyDescent="0.25">
      <c r="B39" s="92">
        <v>28</v>
      </c>
      <c r="C39" s="91" t="s">
        <v>13</v>
      </c>
      <c r="D39" s="33">
        <v>1471</v>
      </c>
      <c r="E39" s="32">
        <v>1330</v>
      </c>
      <c r="F39" s="3">
        <v>67575</v>
      </c>
      <c r="G39" s="3">
        <v>6657</v>
      </c>
      <c r="H39" s="3">
        <v>34943</v>
      </c>
      <c r="I39" s="3">
        <v>337033</v>
      </c>
      <c r="J39" s="3">
        <v>4519524</v>
      </c>
      <c r="K39" s="3">
        <v>26089134</v>
      </c>
      <c r="L39" s="3">
        <v>5064512</v>
      </c>
      <c r="M39" s="3">
        <v>17255089.060970001</v>
      </c>
      <c r="N39" s="3">
        <v>3813782</v>
      </c>
      <c r="O39" s="3">
        <v>24305706.656810001</v>
      </c>
      <c r="P39" s="3">
        <v>0</v>
      </c>
      <c r="Q39" s="3">
        <v>0</v>
      </c>
      <c r="R39" s="3">
        <v>43631</v>
      </c>
      <c r="S39" s="3">
        <v>163206.49604000003</v>
      </c>
      <c r="T39" s="3">
        <v>5015030</v>
      </c>
      <c r="U39" s="3">
        <v>10395548.08</v>
      </c>
      <c r="V39" s="3">
        <v>3381103</v>
      </c>
      <c r="W39" s="3">
        <v>7846138.2529999996</v>
      </c>
      <c r="X39" s="3">
        <v>0</v>
      </c>
      <c r="Y39" s="3">
        <v>0</v>
      </c>
      <c r="Z39" s="3">
        <v>11540250</v>
      </c>
      <c r="AA39" s="3">
        <v>53057630.378320001</v>
      </c>
      <c r="AB39" s="3">
        <v>0</v>
      </c>
      <c r="AC39" s="3">
        <v>0</v>
      </c>
      <c r="AE39" s="13">
        <f t="shared" si="0"/>
        <v>11540250</v>
      </c>
    </row>
    <row r="40" spans="2:31" x14ac:dyDescent="0.25">
      <c r="B40" s="92">
        <v>29</v>
      </c>
      <c r="C40" s="91" t="s">
        <v>54</v>
      </c>
      <c r="D40" s="33"/>
      <c r="E40" s="32"/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192504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32159</v>
      </c>
      <c r="U40" s="3">
        <v>59659.801799999994</v>
      </c>
      <c r="V40" s="3">
        <v>18674</v>
      </c>
      <c r="W40" s="3">
        <v>38577.198700000001</v>
      </c>
      <c r="X40" s="3">
        <v>0</v>
      </c>
      <c r="Y40" s="3">
        <v>0</v>
      </c>
      <c r="Z40" s="3">
        <v>102865</v>
      </c>
      <c r="AA40" s="3">
        <v>477455.22700000001</v>
      </c>
      <c r="AB40" s="3">
        <v>37</v>
      </c>
      <c r="AC40" s="3">
        <v>19.800999999999998</v>
      </c>
      <c r="AE40" s="13">
        <f t="shared" si="0"/>
        <v>102902</v>
      </c>
    </row>
    <row r="41" spans="2:31" x14ac:dyDescent="0.25">
      <c r="B41" s="92">
        <v>30</v>
      </c>
      <c r="C41" s="91" t="s">
        <v>12</v>
      </c>
      <c r="D41" s="33">
        <v>373</v>
      </c>
      <c r="E41" s="32">
        <v>40</v>
      </c>
      <c r="F41" s="3">
        <v>888964</v>
      </c>
      <c r="G41" s="3">
        <v>0</v>
      </c>
      <c r="H41" s="3">
        <v>47297</v>
      </c>
      <c r="I41" s="3">
        <v>70400</v>
      </c>
      <c r="J41" s="3">
        <v>4166704</v>
      </c>
      <c r="K41" s="3">
        <v>1484226</v>
      </c>
      <c r="L41" s="3">
        <v>7389527</v>
      </c>
      <c r="M41" s="3">
        <v>29149402.355939999</v>
      </c>
      <c r="N41" s="3">
        <v>3217291</v>
      </c>
      <c r="O41" s="3">
        <v>25252033.04823</v>
      </c>
      <c r="P41" s="3">
        <v>0</v>
      </c>
      <c r="Q41" s="3">
        <v>0</v>
      </c>
      <c r="R41" s="3">
        <v>40886</v>
      </c>
      <c r="S41" s="3">
        <v>136326.36830999999</v>
      </c>
      <c r="T41" s="3">
        <v>323775</v>
      </c>
      <c r="U41" s="3">
        <v>751689.70067999652</v>
      </c>
      <c r="V41" s="3">
        <v>128924</v>
      </c>
      <c r="W41" s="3">
        <v>441068.55498999346</v>
      </c>
      <c r="X41" s="3">
        <v>140</v>
      </c>
      <c r="Y41" s="3">
        <v>5427.8010000000004</v>
      </c>
      <c r="Z41" s="3">
        <v>686124</v>
      </c>
      <c r="AA41" s="3">
        <v>3418659.8429399999</v>
      </c>
      <c r="AB41" s="3">
        <v>0</v>
      </c>
      <c r="AC41" s="3">
        <v>0</v>
      </c>
      <c r="AE41" s="13">
        <f t="shared" si="0"/>
        <v>686124</v>
      </c>
    </row>
    <row r="42" spans="2:31" x14ac:dyDescent="0.25">
      <c r="B42" s="92">
        <v>31</v>
      </c>
      <c r="C42" s="91" t="s">
        <v>30</v>
      </c>
      <c r="D42" s="33">
        <v>856</v>
      </c>
      <c r="E42" s="32">
        <v>418</v>
      </c>
      <c r="F42" s="3">
        <v>13467</v>
      </c>
      <c r="G42" s="3">
        <v>0</v>
      </c>
      <c r="H42" s="3">
        <v>5681</v>
      </c>
      <c r="I42" s="3">
        <v>64275</v>
      </c>
      <c r="J42" s="3">
        <v>155095</v>
      </c>
      <c r="K42" s="3">
        <v>3569346</v>
      </c>
      <c r="L42" s="3">
        <v>411851</v>
      </c>
      <c r="M42" s="3">
        <v>1378042.3077799999</v>
      </c>
      <c r="N42" s="3">
        <v>372318</v>
      </c>
      <c r="O42" s="3">
        <v>2350324.9626100003</v>
      </c>
      <c r="P42" s="3">
        <v>0</v>
      </c>
      <c r="Q42" s="3">
        <v>0</v>
      </c>
      <c r="R42" s="3">
        <v>0</v>
      </c>
      <c r="S42" s="3">
        <v>0</v>
      </c>
      <c r="T42" s="3">
        <v>1805959</v>
      </c>
      <c r="U42" s="3">
        <v>3309767.3396800002</v>
      </c>
      <c r="V42" s="3">
        <v>339915</v>
      </c>
      <c r="W42" s="3">
        <v>901760.93267999997</v>
      </c>
      <c r="X42" s="3">
        <v>0</v>
      </c>
      <c r="Y42" s="3">
        <v>0</v>
      </c>
      <c r="Z42" s="3">
        <v>3177569</v>
      </c>
      <c r="AA42" s="3">
        <v>14187834.18207</v>
      </c>
      <c r="AB42" s="3">
        <v>0</v>
      </c>
      <c r="AC42" s="3">
        <v>0</v>
      </c>
      <c r="AE42" s="13">
        <f t="shared" si="0"/>
        <v>3177569</v>
      </c>
    </row>
    <row r="43" spans="2:31" x14ac:dyDescent="0.25">
      <c r="B43" s="92">
        <v>32</v>
      </c>
      <c r="C43" s="91" t="s">
        <v>39</v>
      </c>
      <c r="D43" s="33">
        <v>482</v>
      </c>
      <c r="E43" s="32">
        <v>667</v>
      </c>
      <c r="F43" s="3">
        <v>4560</v>
      </c>
      <c r="G43" s="3">
        <v>0</v>
      </c>
      <c r="H43" s="3">
        <v>0</v>
      </c>
      <c r="I43" s="3">
        <v>0</v>
      </c>
      <c r="J43" s="3">
        <v>40906</v>
      </c>
      <c r="K43" s="3">
        <v>2135215</v>
      </c>
      <c r="L43" s="3">
        <v>56179</v>
      </c>
      <c r="M43" s="3">
        <v>244118.69200000001</v>
      </c>
      <c r="N43" s="3">
        <v>21197</v>
      </c>
      <c r="O43" s="3">
        <v>107040.95600000001</v>
      </c>
      <c r="P43" s="3">
        <v>0</v>
      </c>
      <c r="Q43" s="3">
        <v>0</v>
      </c>
      <c r="R43" s="3">
        <v>2221</v>
      </c>
      <c r="S43" s="3">
        <v>8881.2000000000007</v>
      </c>
      <c r="T43" s="3">
        <v>559926</v>
      </c>
      <c r="U43" s="3">
        <v>1278185.2479999999</v>
      </c>
      <c r="V43" s="3">
        <v>99185</v>
      </c>
      <c r="W43" s="3">
        <v>190753.54300000001</v>
      </c>
      <c r="X43" s="3">
        <v>143</v>
      </c>
      <c r="Y43" s="3">
        <v>369.30900000000003</v>
      </c>
      <c r="Z43" s="3">
        <v>5375814</v>
      </c>
      <c r="AA43" s="3">
        <v>22909000</v>
      </c>
      <c r="AB43" s="3">
        <v>0</v>
      </c>
      <c r="AC43" s="3">
        <v>0</v>
      </c>
      <c r="AE43" s="13">
        <f t="shared" si="0"/>
        <v>5375814</v>
      </c>
    </row>
    <row r="44" spans="2:31" x14ac:dyDescent="0.25">
      <c r="B44" s="92">
        <v>33</v>
      </c>
      <c r="C44" s="91" t="s">
        <v>17</v>
      </c>
      <c r="D44" s="33">
        <v>1069</v>
      </c>
      <c r="E44" s="32">
        <v>186</v>
      </c>
      <c r="F44" s="3">
        <v>59563</v>
      </c>
      <c r="G44" s="3">
        <v>90252</v>
      </c>
      <c r="H44" s="3">
        <v>334834</v>
      </c>
      <c r="I44" s="3">
        <v>127382010</v>
      </c>
      <c r="J44" s="3">
        <v>1327942</v>
      </c>
      <c r="K44" s="3">
        <v>3979824</v>
      </c>
      <c r="L44" s="3">
        <v>2046294</v>
      </c>
      <c r="M44" s="3">
        <v>6629048.8598599993</v>
      </c>
      <c r="N44" s="3">
        <v>879132</v>
      </c>
      <c r="O44" s="3">
        <v>6898359.6522999993</v>
      </c>
      <c r="P44" s="3">
        <v>0</v>
      </c>
      <c r="Q44" s="3">
        <v>0</v>
      </c>
      <c r="R44" s="3">
        <v>18466</v>
      </c>
      <c r="S44" s="3">
        <v>80469.95</v>
      </c>
      <c r="T44" s="3">
        <v>1315505</v>
      </c>
      <c r="U44" s="3">
        <v>2902240.9893500721</v>
      </c>
      <c r="V44" s="3">
        <v>589752</v>
      </c>
      <c r="W44" s="3">
        <v>1564936.4599699359</v>
      </c>
      <c r="X44" s="3">
        <v>51</v>
      </c>
      <c r="Y44" s="3">
        <v>819.64168000000006</v>
      </c>
      <c r="Z44" s="3">
        <v>2917520</v>
      </c>
      <c r="AA44" s="3">
        <v>13954442.383560002</v>
      </c>
      <c r="AB44" s="3">
        <v>693</v>
      </c>
      <c r="AC44" s="3">
        <v>692.9</v>
      </c>
      <c r="AE44" s="13">
        <f t="shared" si="0"/>
        <v>2918213</v>
      </c>
    </row>
    <row r="45" spans="2:31" ht="13" x14ac:dyDescent="0.25">
      <c r="B45" s="89" t="s">
        <v>18</v>
      </c>
      <c r="C45" s="88"/>
      <c r="D45" s="93"/>
      <c r="E45" s="93"/>
      <c r="F45" s="30"/>
      <c r="G45" s="30"/>
      <c r="H45" s="30"/>
      <c r="I45" s="30"/>
      <c r="J45" s="30"/>
      <c r="K45" s="30"/>
      <c r="L45" s="30"/>
      <c r="M45" s="3"/>
      <c r="N45" s="3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E45" s="13">
        <f t="shared" si="0"/>
        <v>0</v>
      </c>
    </row>
    <row r="46" spans="2:31" x14ac:dyDescent="0.25">
      <c r="B46" s="92">
        <v>34</v>
      </c>
      <c r="C46" s="91" t="s">
        <v>19</v>
      </c>
      <c r="D46" s="33">
        <v>0</v>
      </c>
      <c r="E46" s="33">
        <v>0</v>
      </c>
      <c r="F46" s="3">
        <v>52468</v>
      </c>
      <c r="G46" s="3">
        <v>0</v>
      </c>
      <c r="H46" s="3">
        <v>0</v>
      </c>
      <c r="I46" s="3">
        <v>0</v>
      </c>
      <c r="J46" s="3">
        <v>1304696</v>
      </c>
      <c r="K46" s="3">
        <v>0</v>
      </c>
      <c r="L46" s="3">
        <v>1092443</v>
      </c>
      <c r="M46" s="3">
        <v>8914339.2310000006</v>
      </c>
      <c r="N46" s="3">
        <v>2958710</v>
      </c>
      <c r="O46" s="3">
        <v>23329996.695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E46" s="13">
        <f t="shared" si="0"/>
        <v>0</v>
      </c>
    </row>
    <row r="47" spans="2:31" x14ac:dyDescent="0.25">
      <c r="B47" s="92">
        <v>35</v>
      </c>
      <c r="C47" s="91" t="s">
        <v>55</v>
      </c>
      <c r="D47" s="33">
        <v>0</v>
      </c>
      <c r="E47" s="33">
        <v>0</v>
      </c>
      <c r="F47" s="3">
        <v>0</v>
      </c>
      <c r="G47" s="3">
        <v>0</v>
      </c>
      <c r="H47" s="3">
        <v>0</v>
      </c>
      <c r="I47" s="3">
        <v>0</v>
      </c>
      <c r="J47" s="3">
        <v>7241</v>
      </c>
      <c r="K47" s="3">
        <v>0</v>
      </c>
      <c r="L47" s="3">
        <v>16848</v>
      </c>
      <c r="M47" s="3">
        <v>91590.804499999998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E47" s="13">
        <f t="shared" si="0"/>
        <v>0</v>
      </c>
    </row>
    <row r="48" spans="2:31" x14ac:dyDescent="0.25">
      <c r="B48" s="92">
        <v>36</v>
      </c>
      <c r="C48" s="91" t="s">
        <v>57</v>
      </c>
      <c r="D48" s="33">
        <v>0</v>
      </c>
      <c r="E48" s="33">
        <v>0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>
        <v>912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15</v>
      </c>
      <c r="U48" s="3">
        <v>337.14873</v>
      </c>
      <c r="V48" s="3">
        <v>0</v>
      </c>
      <c r="W48" s="3">
        <v>0</v>
      </c>
      <c r="X48" s="3">
        <v>0</v>
      </c>
      <c r="Y48" s="3">
        <v>0</v>
      </c>
      <c r="Z48" s="3">
        <v>384</v>
      </c>
      <c r="AA48" s="3">
        <v>3405.4</v>
      </c>
      <c r="AB48" s="3">
        <v>0</v>
      </c>
      <c r="AC48" s="3">
        <v>0</v>
      </c>
      <c r="AE48" s="13">
        <f t="shared" si="0"/>
        <v>384</v>
      </c>
    </row>
    <row r="49" spans="1:31" x14ac:dyDescent="0.25">
      <c r="B49" s="92">
        <v>37</v>
      </c>
      <c r="C49" s="91" t="s">
        <v>32</v>
      </c>
      <c r="D49" s="33">
        <v>47</v>
      </c>
      <c r="E49" s="32">
        <v>431</v>
      </c>
      <c r="F49" s="3">
        <v>0</v>
      </c>
      <c r="G49" s="3">
        <v>0</v>
      </c>
      <c r="H49" s="3">
        <v>0</v>
      </c>
      <c r="I49" s="3">
        <v>0</v>
      </c>
      <c r="J49" s="3">
        <v>2472875</v>
      </c>
      <c r="K49" s="3">
        <v>1317002</v>
      </c>
      <c r="L49" s="3">
        <v>9169028</v>
      </c>
      <c r="M49" s="3">
        <v>26454489.056029998</v>
      </c>
      <c r="N49" s="3">
        <v>3481972</v>
      </c>
      <c r="O49" s="3">
        <v>19841569.130819999</v>
      </c>
      <c r="P49" s="3">
        <v>0</v>
      </c>
      <c r="Q49" s="3">
        <v>0</v>
      </c>
      <c r="R49" s="3">
        <v>11787</v>
      </c>
      <c r="S49" s="3">
        <v>70659.399999999994</v>
      </c>
      <c r="T49" s="3">
        <v>919499</v>
      </c>
      <c r="U49" s="3">
        <v>2525510.9364799997</v>
      </c>
      <c r="V49" s="3">
        <v>870915</v>
      </c>
      <c r="W49" s="3">
        <v>2854921.8050899999</v>
      </c>
      <c r="X49" s="3">
        <v>0</v>
      </c>
      <c r="Y49" s="3">
        <v>0</v>
      </c>
      <c r="Z49" s="3">
        <v>899647</v>
      </c>
      <c r="AA49" s="3">
        <v>5067662.9649999999</v>
      </c>
      <c r="AB49" s="3">
        <v>0</v>
      </c>
      <c r="AC49" s="3">
        <v>0</v>
      </c>
      <c r="AE49" s="13">
        <f t="shared" si="0"/>
        <v>899647</v>
      </c>
    </row>
    <row r="50" spans="1:31" x14ac:dyDescent="0.25">
      <c r="B50" s="92">
        <v>38</v>
      </c>
      <c r="C50" s="91" t="s">
        <v>29</v>
      </c>
      <c r="D50" s="33">
        <v>449</v>
      </c>
      <c r="E50" s="32">
        <v>534</v>
      </c>
      <c r="F50" s="3">
        <v>475</v>
      </c>
      <c r="G50" s="3">
        <v>90</v>
      </c>
      <c r="H50" s="3">
        <v>0</v>
      </c>
      <c r="I50" s="3">
        <v>2727</v>
      </c>
      <c r="J50" s="3">
        <v>95287</v>
      </c>
      <c r="K50" s="3">
        <v>1948884</v>
      </c>
      <c r="L50" s="3">
        <v>106544</v>
      </c>
      <c r="M50" s="3">
        <v>370183.83257998701</v>
      </c>
      <c r="N50" s="3">
        <v>72880</v>
      </c>
      <c r="O50" s="3">
        <v>499309.1102</v>
      </c>
      <c r="P50" s="3">
        <v>0</v>
      </c>
      <c r="Q50" s="3">
        <v>0</v>
      </c>
      <c r="R50" s="3">
        <v>643</v>
      </c>
      <c r="S50" s="3">
        <v>1995.2</v>
      </c>
      <c r="T50" s="3">
        <v>593098</v>
      </c>
      <c r="U50" s="3">
        <v>1005414.99874</v>
      </c>
      <c r="V50" s="3">
        <v>204839</v>
      </c>
      <c r="W50" s="3">
        <v>405697.71820999996</v>
      </c>
      <c r="X50" s="3">
        <v>471</v>
      </c>
      <c r="Y50" s="3">
        <v>6919.482</v>
      </c>
      <c r="Z50" s="3">
        <v>1171300</v>
      </c>
      <c r="AA50" s="3">
        <v>5336656.4831099994</v>
      </c>
      <c r="AB50" s="3">
        <v>31</v>
      </c>
      <c r="AC50" s="3">
        <v>23.81</v>
      </c>
      <c r="AE50" s="13">
        <f t="shared" si="0"/>
        <v>1171331</v>
      </c>
    </row>
    <row r="51" spans="1:31" x14ac:dyDescent="0.25">
      <c r="B51" s="92">
        <v>39</v>
      </c>
      <c r="C51" s="91" t="s">
        <v>58</v>
      </c>
      <c r="D51" s="33">
        <v>13</v>
      </c>
      <c r="E51" s="32">
        <v>18</v>
      </c>
      <c r="F51" s="3">
        <v>0</v>
      </c>
      <c r="G51" s="3">
        <v>0</v>
      </c>
      <c r="H51" s="3">
        <v>0</v>
      </c>
      <c r="I51" s="3">
        <v>1</v>
      </c>
      <c r="J51" s="3">
        <v>0</v>
      </c>
      <c r="K51" s="3">
        <v>118881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78440</v>
      </c>
      <c r="U51" s="3">
        <v>195448.80030999758</v>
      </c>
      <c r="V51" s="3">
        <v>8455</v>
      </c>
      <c r="W51" s="3">
        <v>42446.969710000078</v>
      </c>
      <c r="X51" s="3">
        <v>0</v>
      </c>
      <c r="Y51" s="3">
        <v>0</v>
      </c>
      <c r="Z51" s="3">
        <v>52067</v>
      </c>
      <c r="AA51" s="3">
        <v>294012.37199999997</v>
      </c>
      <c r="AB51" s="3">
        <v>0</v>
      </c>
      <c r="AC51" s="3">
        <v>0</v>
      </c>
      <c r="AE51" s="13">
        <f t="shared" si="0"/>
        <v>52067</v>
      </c>
    </row>
    <row r="52" spans="1:31" x14ac:dyDescent="0.25">
      <c r="B52" s="92">
        <v>40</v>
      </c>
      <c r="C52" s="91" t="s">
        <v>25</v>
      </c>
      <c r="D52" s="33">
        <v>46</v>
      </c>
      <c r="E52" s="32">
        <v>28</v>
      </c>
      <c r="F52" s="3">
        <v>0</v>
      </c>
      <c r="G52" s="3">
        <v>0</v>
      </c>
      <c r="H52" s="3">
        <v>0</v>
      </c>
      <c r="I52" s="3">
        <v>0</v>
      </c>
      <c r="J52" s="3">
        <v>687106</v>
      </c>
      <c r="K52" s="3">
        <v>554698</v>
      </c>
      <c r="L52" s="3">
        <v>763689</v>
      </c>
      <c r="M52" s="3">
        <v>2742847.8336999998</v>
      </c>
      <c r="N52" s="3">
        <v>1027928</v>
      </c>
      <c r="O52" s="3">
        <v>4456113.9405500004</v>
      </c>
      <c r="P52" s="3">
        <v>0</v>
      </c>
      <c r="Q52" s="3">
        <v>0</v>
      </c>
      <c r="R52" s="3">
        <v>1529</v>
      </c>
      <c r="S52" s="3">
        <v>11845.878859999999</v>
      </c>
      <c r="T52" s="3">
        <v>265514</v>
      </c>
      <c r="U52" s="3">
        <v>1069099.9375699926</v>
      </c>
      <c r="V52" s="3">
        <v>0</v>
      </c>
      <c r="W52" s="3">
        <v>0</v>
      </c>
      <c r="X52" s="3">
        <v>0</v>
      </c>
      <c r="Y52" s="3">
        <v>0</v>
      </c>
      <c r="Z52" s="3">
        <v>278264</v>
      </c>
      <c r="AA52" s="3">
        <v>1590760.7146400001</v>
      </c>
      <c r="AB52" s="3">
        <v>0</v>
      </c>
      <c r="AC52" s="3">
        <v>0</v>
      </c>
      <c r="AE52" s="13">
        <f t="shared" si="0"/>
        <v>278264</v>
      </c>
    </row>
    <row r="53" spans="1:31" x14ac:dyDescent="0.25">
      <c r="A53" s="14" t="s">
        <v>159</v>
      </c>
      <c r="B53" s="92">
        <v>41</v>
      </c>
      <c r="C53" s="91" t="s">
        <v>26</v>
      </c>
      <c r="D53" s="33">
        <v>0</v>
      </c>
      <c r="E53" s="32">
        <v>0</v>
      </c>
      <c r="F53" s="3">
        <v>0</v>
      </c>
      <c r="G53" s="3">
        <v>304417</v>
      </c>
      <c r="H53" s="3">
        <v>0</v>
      </c>
      <c r="I53" s="3">
        <v>0</v>
      </c>
      <c r="J53" s="3">
        <v>1625793</v>
      </c>
      <c r="K53" s="3">
        <v>353844</v>
      </c>
      <c r="L53" s="3">
        <v>471621</v>
      </c>
      <c r="M53" s="3">
        <v>2037149.8959999999</v>
      </c>
      <c r="N53" s="3">
        <v>1150754</v>
      </c>
      <c r="O53" s="3">
        <v>5190702.3</v>
      </c>
      <c r="P53" s="3">
        <v>0</v>
      </c>
      <c r="Q53" s="3">
        <v>0</v>
      </c>
      <c r="R53" s="3">
        <v>62506</v>
      </c>
      <c r="S53" s="3">
        <v>393240.99599999998</v>
      </c>
      <c r="T53" s="3">
        <v>14679</v>
      </c>
      <c r="U53" s="3">
        <v>32357.466</v>
      </c>
      <c r="V53" s="3">
        <v>42706</v>
      </c>
      <c r="W53" s="3">
        <v>93121.72</v>
      </c>
      <c r="X53" s="3">
        <v>0</v>
      </c>
      <c r="Y53" s="3">
        <v>0</v>
      </c>
      <c r="Z53" s="3">
        <v>19445</v>
      </c>
      <c r="AA53" s="3">
        <v>86074.851999999999</v>
      </c>
      <c r="AB53" s="3">
        <v>0</v>
      </c>
      <c r="AC53" s="3">
        <v>0</v>
      </c>
      <c r="AE53" s="13">
        <f t="shared" si="0"/>
        <v>19445</v>
      </c>
    </row>
    <row r="54" spans="1:31" x14ac:dyDescent="0.25">
      <c r="B54" s="92">
        <v>42</v>
      </c>
      <c r="C54" s="88" t="s">
        <v>24</v>
      </c>
      <c r="D54" s="33">
        <v>99</v>
      </c>
      <c r="E54" s="32">
        <v>73</v>
      </c>
      <c r="F54" s="3">
        <v>0</v>
      </c>
      <c r="G54" s="3">
        <v>0</v>
      </c>
      <c r="H54" s="3">
        <v>0</v>
      </c>
      <c r="I54" s="3">
        <v>0</v>
      </c>
      <c r="J54" s="3">
        <v>1104244</v>
      </c>
      <c r="K54" s="3">
        <v>1171636</v>
      </c>
      <c r="L54" s="3">
        <v>2110108</v>
      </c>
      <c r="M54" s="3">
        <v>6228807.0010000002</v>
      </c>
      <c r="N54" s="3">
        <v>983791</v>
      </c>
      <c r="O54" s="3">
        <v>5559128.1540000001</v>
      </c>
      <c r="P54" s="3">
        <v>0</v>
      </c>
      <c r="Q54" s="3">
        <v>0</v>
      </c>
      <c r="R54" s="3">
        <v>2857</v>
      </c>
      <c r="S54" s="3">
        <v>17606.8</v>
      </c>
      <c r="T54" s="3">
        <v>1329507</v>
      </c>
      <c r="U54" s="3">
        <v>3244912.909</v>
      </c>
      <c r="V54" s="3">
        <v>146625</v>
      </c>
      <c r="W54" s="3">
        <v>646286.94799999997</v>
      </c>
      <c r="X54" s="3">
        <v>33</v>
      </c>
      <c r="Y54" s="3">
        <v>558.06763999999998</v>
      </c>
      <c r="Z54" s="3">
        <v>1020780</v>
      </c>
      <c r="AA54" s="3">
        <v>4864639.0180000002</v>
      </c>
      <c r="AB54" s="3">
        <v>0</v>
      </c>
      <c r="AC54" s="3">
        <v>0</v>
      </c>
      <c r="AE54" s="13">
        <f t="shared" si="0"/>
        <v>1020780</v>
      </c>
    </row>
    <row r="55" spans="1:31" ht="13" x14ac:dyDescent="0.25">
      <c r="B55" s="89" t="s">
        <v>63</v>
      </c>
      <c r="C55" s="88"/>
      <c r="D55" s="33"/>
      <c r="E55" s="3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E55" s="13">
        <f t="shared" si="0"/>
        <v>0</v>
      </c>
    </row>
    <row r="56" spans="1:31" s="94" customFormat="1" x14ac:dyDescent="0.25">
      <c r="A56" s="97"/>
      <c r="B56" s="96">
        <v>43</v>
      </c>
      <c r="C56" s="99" t="s">
        <v>64</v>
      </c>
      <c r="D56" s="62">
        <v>0</v>
      </c>
      <c r="E56" s="62">
        <v>0</v>
      </c>
      <c r="F56" s="98">
        <v>0</v>
      </c>
      <c r="G56" s="98">
        <v>0</v>
      </c>
      <c r="H56" s="98">
        <v>0</v>
      </c>
      <c r="I56" s="98">
        <v>4151415</v>
      </c>
      <c r="J56" s="98">
        <v>0</v>
      </c>
      <c r="K56" s="98">
        <v>3235063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294769</v>
      </c>
      <c r="W56" s="98">
        <v>248568.22211999999</v>
      </c>
      <c r="X56" s="98">
        <v>0</v>
      </c>
      <c r="Y56" s="98">
        <v>0</v>
      </c>
      <c r="Z56" s="98">
        <v>0</v>
      </c>
      <c r="AA56" s="98">
        <v>0</v>
      </c>
      <c r="AB56" s="98">
        <v>0</v>
      </c>
      <c r="AC56" s="98">
        <v>0</v>
      </c>
      <c r="AE56" s="13">
        <f t="shared" si="0"/>
        <v>0</v>
      </c>
    </row>
    <row r="57" spans="1:31" s="94" customFormat="1" x14ac:dyDescent="0.25">
      <c r="A57" s="97"/>
      <c r="B57" s="96">
        <v>44</v>
      </c>
      <c r="C57" s="99" t="s">
        <v>65</v>
      </c>
      <c r="D57" s="62">
        <v>0</v>
      </c>
      <c r="E57" s="62">
        <v>0</v>
      </c>
      <c r="F57" s="98">
        <v>0</v>
      </c>
      <c r="G57" s="98">
        <v>344945</v>
      </c>
      <c r="H57" s="98">
        <v>0</v>
      </c>
      <c r="I57" s="98">
        <v>16875</v>
      </c>
      <c r="J57" s="98">
        <v>0</v>
      </c>
      <c r="K57" s="98">
        <v>5482352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221397</v>
      </c>
      <c r="U57" s="98">
        <v>437617.20069999999</v>
      </c>
      <c r="V57" s="98">
        <v>16988</v>
      </c>
      <c r="W57" s="98">
        <v>22679.372299999999</v>
      </c>
      <c r="X57" s="98">
        <v>0</v>
      </c>
      <c r="Y57" s="98">
        <v>0</v>
      </c>
      <c r="Z57" s="98">
        <v>1958949</v>
      </c>
      <c r="AA57" s="98">
        <v>6032846.8439999996</v>
      </c>
      <c r="AB57" s="98">
        <v>287</v>
      </c>
      <c r="AC57" s="98">
        <v>174.61</v>
      </c>
      <c r="AE57" s="13">
        <f t="shared" si="0"/>
        <v>1959236</v>
      </c>
    </row>
    <row r="58" spans="1:31" s="94" customFormat="1" x14ac:dyDescent="0.25">
      <c r="A58" s="97"/>
      <c r="B58" s="96">
        <v>45</v>
      </c>
      <c r="C58" s="99" t="s">
        <v>66</v>
      </c>
      <c r="D58" s="62">
        <v>0</v>
      </c>
      <c r="E58" s="62">
        <v>0</v>
      </c>
      <c r="F58" s="98">
        <v>0</v>
      </c>
      <c r="G58" s="98">
        <v>179578</v>
      </c>
      <c r="H58" s="98">
        <v>0</v>
      </c>
      <c r="I58" s="98">
        <v>121606</v>
      </c>
      <c r="J58" s="98">
        <v>0</v>
      </c>
      <c r="K58" s="98">
        <v>7763562</v>
      </c>
      <c r="L58" s="98">
        <v>0</v>
      </c>
      <c r="M58" s="98">
        <v>0</v>
      </c>
      <c r="N58" s="98">
        <v>0</v>
      </c>
      <c r="O58" s="98">
        <v>0</v>
      </c>
      <c r="P58" s="98">
        <v>0</v>
      </c>
      <c r="Q58" s="98">
        <v>0</v>
      </c>
      <c r="R58" s="98">
        <v>0</v>
      </c>
      <c r="S58" s="98">
        <v>0</v>
      </c>
      <c r="T58" s="98">
        <v>0</v>
      </c>
      <c r="U58" s="98">
        <v>0</v>
      </c>
      <c r="V58" s="98">
        <v>385968</v>
      </c>
      <c r="W58" s="98">
        <v>277667.28399999999</v>
      </c>
      <c r="X58" s="98">
        <v>0</v>
      </c>
      <c r="Y58" s="98">
        <v>0</v>
      </c>
      <c r="Z58" s="98">
        <v>0</v>
      </c>
      <c r="AA58" s="98">
        <v>0</v>
      </c>
      <c r="AB58" s="98">
        <v>0</v>
      </c>
      <c r="AC58" s="98">
        <v>0</v>
      </c>
      <c r="AE58" s="13">
        <f t="shared" si="0"/>
        <v>0</v>
      </c>
    </row>
    <row r="59" spans="1:31" s="94" customFormat="1" x14ac:dyDescent="0.25">
      <c r="A59" s="97"/>
      <c r="B59" s="96">
        <v>46</v>
      </c>
      <c r="C59" s="99" t="s">
        <v>67</v>
      </c>
      <c r="D59" s="62">
        <v>0</v>
      </c>
      <c r="E59" s="62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Z59" s="98">
        <v>0</v>
      </c>
      <c r="AA59" s="98">
        <v>0</v>
      </c>
      <c r="AB59" s="98">
        <v>0</v>
      </c>
      <c r="AC59" s="98">
        <v>0</v>
      </c>
      <c r="AE59" s="13">
        <f t="shared" si="0"/>
        <v>0</v>
      </c>
    </row>
    <row r="60" spans="1:31" s="94" customFormat="1" x14ac:dyDescent="0.25">
      <c r="A60" s="97"/>
      <c r="B60" s="96">
        <v>47</v>
      </c>
      <c r="C60" s="99" t="s">
        <v>68</v>
      </c>
      <c r="D60" s="62">
        <v>0</v>
      </c>
      <c r="E60" s="62">
        <v>0</v>
      </c>
      <c r="F60" s="98">
        <v>0</v>
      </c>
      <c r="G60" s="98">
        <v>152747</v>
      </c>
      <c r="H60" s="98">
        <v>0</v>
      </c>
      <c r="I60" s="98">
        <v>0</v>
      </c>
      <c r="J60" s="98">
        <v>0</v>
      </c>
      <c r="K60" s="98">
        <v>427761</v>
      </c>
      <c r="L60" s="98">
        <v>0</v>
      </c>
      <c r="M60" s="98">
        <v>0</v>
      </c>
      <c r="N60" s="98">
        <v>0</v>
      </c>
      <c r="O60" s="98">
        <v>0</v>
      </c>
      <c r="P60" s="98">
        <v>0</v>
      </c>
      <c r="Q60" s="98">
        <v>0</v>
      </c>
      <c r="R60" s="98">
        <v>0</v>
      </c>
      <c r="S60" s="98">
        <v>0</v>
      </c>
      <c r="T60" s="98">
        <v>681</v>
      </c>
      <c r="U60" s="98">
        <v>839.09428000000003</v>
      </c>
      <c r="V60" s="98">
        <v>26505</v>
      </c>
      <c r="W60" s="98">
        <v>13590.86786</v>
      </c>
      <c r="X60" s="98">
        <v>0</v>
      </c>
      <c r="Y60" s="98">
        <v>0</v>
      </c>
      <c r="Z60" s="98">
        <v>4251</v>
      </c>
      <c r="AA60" s="98">
        <v>16175.915000000001</v>
      </c>
      <c r="AB60" s="98">
        <v>0</v>
      </c>
      <c r="AC60" s="98">
        <v>0</v>
      </c>
      <c r="AE60" s="13">
        <f t="shared" si="0"/>
        <v>4251</v>
      </c>
    </row>
    <row r="61" spans="1:31" s="94" customFormat="1" x14ac:dyDescent="0.25">
      <c r="A61" s="97"/>
      <c r="B61" s="96">
        <v>48</v>
      </c>
      <c r="C61" s="95" t="s">
        <v>69</v>
      </c>
      <c r="D61" s="62">
        <v>1</v>
      </c>
      <c r="E61" s="125">
        <v>63</v>
      </c>
      <c r="F61" s="98">
        <v>514641</v>
      </c>
      <c r="G61" s="98">
        <v>0</v>
      </c>
      <c r="H61" s="98">
        <v>0</v>
      </c>
      <c r="I61" s="98">
        <v>25817974</v>
      </c>
      <c r="J61" s="98">
        <v>0</v>
      </c>
      <c r="K61" s="98">
        <v>37800341</v>
      </c>
      <c r="L61" s="98">
        <v>0</v>
      </c>
      <c r="M61" s="98">
        <v>0</v>
      </c>
      <c r="N61" s="98">
        <v>0</v>
      </c>
      <c r="O61" s="98">
        <v>0</v>
      </c>
      <c r="P61" s="98">
        <v>0</v>
      </c>
      <c r="Q61" s="98">
        <v>0</v>
      </c>
      <c r="R61" s="98">
        <v>0</v>
      </c>
      <c r="S61" s="98">
        <v>0</v>
      </c>
      <c r="T61" s="98">
        <v>559398</v>
      </c>
      <c r="U61" s="98">
        <v>706010.99100000004</v>
      </c>
      <c r="V61" s="98">
        <v>1672446</v>
      </c>
      <c r="W61" s="98">
        <v>2384785.6150000002</v>
      </c>
      <c r="X61" s="98">
        <v>0</v>
      </c>
      <c r="Y61" s="98">
        <v>0</v>
      </c>
      <c r="Z61" s="98">
        <v>1721859</v>
      </c>
      <c r="AA61" s="98">
        <v>6851394.3289999999</v>
      </c>
      <c r="AB61" s="98">
        <v>0</v>
      </c>
      <c r="AC61" s="98">
        <v>0</v>
      </c>
      <c r="AE61" s="13">
        <f t="shared" si="0"/>
        <v>1721859</v>
      </c>
    </row>
    <row r="62" spans="1:31" ht="13" x14ac:dyDescent="0.25">
      <c r="B62" s="89" t="s">
        <v>21</v>
      </c>
      <c r="C62" s="88"/>
      <c r="D62" s="93"/>
      <c r="E62" s="93"/>
      <c r="F62" s="30"/>
      <c r="G62" s="30"/>
      <c r="H62" s="30"/>
      <c r="I62" s="30"/>
      <c r="J62" s="30"/>
      <c r="K62" s="30"/>
      <c r="L62" s="30"/>
      <c r="M62" s="3"/>
      <c r="N62" s="30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E62" s="13">
        <f t="shared" si="0"/>
        <v>0</v>
      </c>
    </row>
    <row r="63" spans="1:31" x14ac:dyDescent="0.25">
      <c r="B63" s="92">
        <v>49</v>
      </c>
      <c r="C63" s="91" t="s">
        <v>22</v>
      </c>
      <c r="D63" s="33">
        <v>471</v>
      </c>
      <c r="E63" s="32">
        <v>3</v>
      </c>
      <c r="F63" s="3">
        <v>0</v>
      </c>
      <c r="G63" s="3">
        <v>347</v>
      </c>
      <c r="H63" s="3">
        <v>0</v>
      </c>
      <c r="I63" s="3">
        <v>831569</v>
      </c>
      <c r="J63" s="3">
        <v>338088</v>
      </c>
      <c r="K63" s="3">
        <v>2273026</v>
      </c>
      <c r="L63" s="3">
        <v>528441</v>
      </c>
      <c r="M63" s="3">
        <v>2972376.6230206881</v>
      </c>
      <c r="N63" s="3">
        <v>503983</v>
      </c>
      <c r="O63" s="3">
        <v>3251212.1085102838</v>
      </c>
      <c r="P63" s="3">
        <v>1161</v>
      </c>
      <c r="Q63" s="3">
        <v>561.89400000000001</v>
      </c>
      <c r="R63" s="3">
        <v>5498</v>
      </c>
      <c r="S63" s="3">
        <v>34185.4</v>
      </c>
      <c r="T63" s="3">
        <v>263411</v>
      </c>
      <c r="U63" s="3">
        <v>687770.28716999781</v>
      </c>
      <c r="V63" s="3">
        <v>211805</v>
      </c>
      <c r="W63" s="3">
        <v>644002.78963998158</v>
      </c>
      <c r="X63" s="3">
        <v>231</v>
      </c>
      <c r="Y63" s="3">
        <v>3789.9639999999999</v>
      </c>
      <c r="Z63" s="3">
        <v>1004888</v>
      </c>
      <c r="AA63" s="3">
        <v>6489408.4500000002</v>
      </c>
      <c r="AB63" s="3">
        <v>273</v>
      </c>
      <c r="AC63" s="3">
        <v>276</v>
      </c>
      <c r="AE63" s="13">
        <f t="shared" si="0"/>
        <v>1005161</v>
      </c>
    </row>
    <row r="64" spans="1:31" x14ac:dyDescent="0.25">
      <c r="B64" s="92">
        <v>50</v>
      </c>
      <c r="C64" s="91" t="s">
        <v>70</v>
      </c>
      <c r="D64" s="33">
        <v>166</v>
      </c>
      <c r="E64" s="32">
        <v>2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200649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44838</v>
      </c>
      <c r="U64" s="3">
        <v>136555.6036</v>
      </c>
      <c r="V64" s="3">
        <v>14124</v>
      </c>
      <c r="W64" s="3">
        <v>35667.22954</v>
      </c>
      <c r="X64" s="3">
        <v>0</v>
      </c>
      <c r="Y64" s="3">
        <v>0</v>
      </c>
      <c r="Z64" s="3">
        <v>138478</v>
      </c>
      <c r="AA64" s="3">
        <v>741884.41099999996</v>
      </c>
      <c r="AB64" s="3">
        <v>0</v>
      </c>
      <c r="AC64" s="3">
        <v>0</v>
      </c>
      <c r="AE64" s="13">
        <f t="shared" si="0"/>
        <v>138478</v>
      </c>
    </row>
    <row r="65" spans="1:31" x14ac:dyDescent="0.25">
      <c r="B65" s="92">
        <v>51</v>
      </c>
      <c r="C65" s="91" t="s">
        <v>47</v>
      </c>
      <c r="D65" s="33">
        <v>344</v>
      </c>
      <c r="E65" s="32">
        <v>3</v>
      </c>
      <c r="F65" s="3">
        <v>19712</v>
      </c>
      <c r="G65" s="3">
        <v>286</v>
      </c>
      <c r="H65" s="3">
        <v>32859</v>
      </c>
      <c r="I65" s="3">
        <v>0</v>
      </c>
      <c r="J65" s="3">
        <v>0</v>
      </c>
      <c r="K65" s="3">
        <v>3150936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286866</v>
      </c>
      <c r="U65" s="3">
        <v>485253.44489000004</v>
      </c>
      <c r="V65" s="3">
        <v>94465</v>
      </c>
      <c r="W65" s="3">
        <v>340191.58074</v>
      </c>
      <c r="X65" s="3">
        <v>0</v>
      </c>
      <c r="Y65" s="3">
        <v>0</v>
      </c>
      <c r="Z65" s="3">
        <v>1180801</v>
      </c>
      <c r="AA65" s="3">
        <v>3670172.65</v>
      </c>
      <c r="AB65" s="3">
        <v>0</v>
      </c>
      <c r="AC65" s="3">
        <v>0</v>
      </c>
      <c r="AE65" s="13">
        <f t="shared" si="0"/>
        <v>1180801</v>
      </c>
    </row>
    <row r="66" spans="1:31" x14ac:dyDescent="0.25">
      <c r="B66" s="92">
        <v>52</v>
      </c>
      <c r="C66" s="91" t="s">
        <v>44</v>
      </c>
      <c r="D66" s="33">
        <v>461</v>
      </c>
      <c r="E66" s="32">
        <v>2</v>
      </c>
      <c r="F66" s="3">
        <v>0</v>
      </c>
      <c r="G66" s="3">
        <v>1527</v>
      </c>
      <c r="H66" s="3">
        <v>0</v>
      </c>
      <c r="I66" s="3">
        <v>0</v>
      </c>
      <c r="J66" s="3">
        <v>0</v>
      </c>
      <c r="K66" s="3">
        <v>4743448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273799</v>
      </c>
      <c r="U66" s="3">
        <v>342208.51702999987</v>
      </c>
      <c r="V66" s="3">
        <v>21486</v>
      </c>
      <c r="W66" s="3">
        <v>33567.200499999999</v>
      </c>
      <c r="X66" s="3">
        <v>0</v>
      </c>
      <c r="Y66" s="3">
        <v>0</v>
      </c>
      <c r="Z66" s="3">
        <v>858785</v>
      </c>
      <c r="AA66" s="3">
        <v>3733994.5869999998</v>
      </c>
      <c r="AB66" s="3">
        <v>72</v>
      </c>
      <c r="AC66" s="3">
        <v>47.7</v>
      </c>
      <c r="AE66" s="13">
        <f t="shared" si="0"/>
        <v>858857</v>
      </c>
    </row>
    <row r="67" spans="1:31" x14ac:dyDescent="0.25">
      <c r="B67" s="92">
        <v>53</v>
      </c>
      <c r="C67" s="91" t="s">
        <v>48</v>
      </c>
      <c r="D67" s="33">
        <v>134</v>
      </c>
      <c r="E67" s="32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3909499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52757</v>
      </c>
      <c r="U67" s="3">
        <v>67978.437900000004</v>
      </c>
      <c r="V67" s="3">
        <v>6642</v>
      </c>
      <c r="W67" s="3">
        <v>11032.28593</v>
      </c>
      <c r="X67" s="3">
        <v>0</v>
      </c>
      <c r="Y67" s="3">
        <v>0</v>
      </c>
      <c r="Z67" s="3">
        <v>719585</v>
      </c>
      <c r="AA67" s="3">
        <v>3455405.1690000002</v>
      </c>
      <c r="AB67" s="3">
        <v>0</v>
      </c>
      <c r="AC67" s="3">
        <v>0</v>
      </c>
      <c r="AE67" s="13">
        <f t="shared" si="0"/>
        <v>719585</v>
      </c>
    </row>
    <row r="68" spans="1:31" x14ac:dyDescent="0.25">
      <c r="B68" s="92">
        <v>54</v>
      </c>
      <c r="C68" s="91" t="s">
        <v>71</v>
      </c>
      <c r="D68" s="33">
        <v>59</v>
      </c>
      <c r="E68" s="32">
        <v>2</v>
      </c>
      <c r="F68" s="3">
        <v>0</v>
      </c>
      <c r="G68" s="3">
        <v>164</v>
      </c>
      <c r="H68" s="3">
        <v>0</v>
      </c>
      <c r="I68" s="3">
        <v>494324</v>
      </c>
      <c r="J68" s="3">
        <v>0</v>
      </c>
      <c r="K68" s="3">
        <v>2563349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61963</v>
      </c>
      <c r="U68" s="3">
        <v>97827.611239999998</v>
      </c>
      <c r="V68" s="3">
        <v>10051</v>
      </c>
      <c r="W68" s="3">
        <v>21469.448640000002</v>
      </c>
      <c r="X68" s="3">
        <v>0</v>
      </c>
      <c r="Y68" s="3">
        <v>0</v>
      </c>
      <c r="Z68" s="3">
        <v>292229</v>
      </c>
      <c r="AA68" s="3">
        <v>1400315.1</v>
      </c>
      <c r="AB68" s="3">
        <v>0</v>
      </c>
      <c r="AC68" s="3">
        <v>0</v>
      </c>
      <c r="AE68" s="13">
        <f t="shared" si="0"/>
        <v>292229</v>
      </c>
    </row>
    <row r="69" spans="1:31" x14ac:dyDescent="0.25">
      <c r="B69" s="92">
        <v>55</v>
      </c>
      <c r="C69" s="91" t="s">
        <v>72</v>
      </c>
      <c r="D69" s="33">
        <v>8</v>
      </c>
      <c r="E69" s="32">
        <v>1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352283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15833</v>
      </c>
      <c r="U69" s="3">
        <v>23511.849409999999</v>
      </c>
      <c r="V69" s="3">
        <v>0</v>
      </c>
      <c r="W69" s="3">
        <v>0</v>
      </c>
      <c r="X69" s="3">
        <v>0</v>
      </c>
      <c r="Y69" s="3">
        <v>0</v>
      </c>
      <c r="Z69" s="3">
        <v>52246</v>
      </c>
      <c r="AA69" s="3">
        <v>200826.204</v>
      </c>
      <c r="AB69" s="3">
        <v>0</v>
      </c>
      <c r="AC69" s="3">
        <v>0</v>
      </c>
      <c r="AE69" s="13">
        <f t="shared" si="0"/>
        <v>52246</v>
      </c>
    </row>
    <row r="70" spans="1:31" x14ac:dyDescent="0.25">
      <c r="B70" s="92">
        <v>56</v>
      </c>
      <c r="C70" s="91" t="s">
        <v>300</v>
      </c>
      <c r="D70" s="33"/>
      <c r="E70" s="32"/>
      <c r="F70" s="3">
        <v>78</v>
      </c>
      <c r="G70" s="3">
        <v>311</v>
      </c>
      <c r="H70" s="3">
        <v>0</v>
      </c>
      <c r="I70" s="3">
        <v>42</v>
      </c>
      <c r="J70" s="3">
        <v>0</v>
      </c>
      <c r="K70" s="3">
        <v>85148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6771</v>
      </c>
      <c r="U70" s="3">
        <v>14943.380999999999</v>
      </c>
      <c r="V70" s="3">
        <v>5352</v>
      </c>
      <c r="W70" s="3">
        <v>17221.1397</v>
      </c>
      <c r="X70" s="3">
        <v>0</v>
      </c>
      <c r="Y70" s="3">
        <v>0</v>
      </c>
      <c r="Z70" s="3">
        <v>36736</v>
      </c>
      <c r="AA70" s="3">
        <v>196038.2</v>
      </c>
      <c r="AB70" s="3">
        <v>0</v>
      </c>
      <c r="AC70" s="3">
        <v>0</v>
      </c>
      <c r="AE70" s="13">
        <f t="shared" si="0"/>
        <v>36736</v>
      </c>
    </row>
    <row r="71" spans="1:31" x14ac:dyDescent="0.25">
      <c r="B71" s="92">
        <v>57</v>
      </c>
      <c r="C71" s="91" t="s">
        <v>46</v>
      </c>
      <c r="D71" s="33">
        <v>0</v>
      </c>
      <c r="E71" s="32">
        <v>0</v>
      </c>
      <c r="F71" s="3">
        <v>0</v>
      </c>
      <c r="G71" s="3">
        <v>67</v>
      </c>
      <c r="H71" s="3">
        <v>0</v>
      </c>
      <c r="I71" s="3">
        <v>0</v>
      </c>
      <c r="J71" s="3">
        <v>0</v>
      </c>
      <c r="K71" s="3">
        <v>557836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8757</v>
      </c>
      <c r="U71" s="3">
        <v>14315.43319</v>
      </c>
      <c r="V71" s="3">
        <v>889</v>
      </c>
      <c r="W71" s="3">
        <v>4100.1025799999998</v>
      </c>
      <c r="X71" s="3">
        <v>0</v>
      </c>
      <c r="Y71" s="3">
        <v>0</v>
      </c>
      <c r="Z71" s="3">
        <v>57500</v>
      </c>
      <c r="AA71" s="3">
        <v>187923.726</v>
      </c>
      <c r="AB71" s="3">
        <v>0</v>
      </c>
      <c r="AC71" s="3">
        <v>0</v>
      </c>
      <c r="AE71" s="13">
        <f t="shared" si="0"/>
        <v>57500</v>
      </c>
    </row>
    <row r="72" spans="1:31" ht="13" x14ac:dyDescent="0.3">
      <c r="B72" s="92">
        <v>58</v>
      </c>
      <c r="C72" s="91" t="s">
        <v>74</v>
      </c>
      <c r="D72" s="33">
        <v>503</v>
      </c>
      <c r="E72" s="32">
        <v>3</v>
      </c>
      <c r="F72" s="3">
        <v>0</v>
      </c>
      <c r="G72" s="3">
        <v>0</v>
      </c>
      <c r="H72" s="3">
        <v>0</v>
      </c>
      <c r="I72" s="3">
        <v>267067</v>
      </c>
      <c r="J72" s="3">
        <v>0</v>
      </c>
      <c r="K72" s="3">
        <v>7816015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333966</v>
      </c>
      <c r="U72" s="3">
        <v>517058.69007999997</v>
      </c>
      <c r="V72" s="3">
        <v>132967</v>
      </c>
      <c r="W72" s="3">
        <v>260411.31182</v>
      </c>
      <c r="X72" s="3">
        <v>0</v>
      </c>
      <c r="Y72" s="3">
        <v>0</v>
      </c>
      <c r="Z72" s="3">
        <v>3179740</v>
      </c>
      <c r="AA72" s="3">
        <v>13020292.844000001</v>
      </c>
      <c r="AB72" s="3">
        <v>183</v>
      </c>
      <c r="AC72" s="3">
        <v>187.87927999999999</v>
      </c>
      <c r="AE72" s="23">
        <f t="shared" si="0"/>
        <v>3179923</v>
      </c>
    </row>
    <row r="73" spans="1:31" x14ac:dyDescent="0.25">
      <c r="B73" s="92">
        <v>59</v>
      </c>
      <c r="C73" s="91" t="s">
        <v>75</v>
      </c>
      <c r="D73" s="33">
        <v>231</v>
      </c>
      <c r="E73" s="32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537286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338</v>
      </c>
      <c r="AA73" s="3">
        <v>1083.0999999999999</v>
      </c>
      <c r="AB73" s="3">
        <v>0</v>
      </c>
      <c r="AC73" s="3">
        <v>0</v>
      </c>
    </row>
    <row r="74" spans="1:31" x14ac:dyDescent="0.25">
      <c r="B74" s="92">
        <v>60</v>
      </c>
      <c r="C74" s="91" t="s">
        <v>36</v>
      </c>
      <c r="D74" s="33">
        <v>247</v>
      </c>
      <c r="E74" s="32">
        <v>7</v>
      </c>
      <c r="F74" s="3">
        <v>0</v>
      </c>
      <c r="G74" s="3">
        <v>486</v>
      </c>
      <c r="H74" s="3">
        <v>0</v>
      </c>
      <c r="I74" s="3">
        <v>11535</v>
      </c>
      <c r="J74" s="3">
        <v>0</v>
      </c>
      <c r="K74" s="3">
        <v>1448595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43516</v>
      </c>
      <c r="U74" s="3">
        <v>73983.579670000108</v>
      </c>
      <c r="V74" s="3">
        <v>10483</v>
      </c>
      <c r="W74" s="3">
        <v>19779.268550000015</v>
      </c>
      <c r="X74" s="3">
        <v>0</v>
      </c>
      <c r="Y74" s="3">
        <v>0</v>
      </c>
      <c r="Z74" s="3">
        <v>378866</v>
      </c>
      <c r="AA74" s="3">
        <v>1403189.8096100001</v>
      </c>
      <c r="AB74" s="3">
        <v>0</v>
      </c>
      <c r="AC74" s="3">
        <v>0</v>
      </c>
    </row>
    <row r="75" spans="1:31" s="23" customFormat="1" ht="13" x14ac:dyDescent="0.3">
      <c r="A75" s="90"/>
      <c r="B75" s="284" t="s">
        <v>76</v>
      </c>
      <c r="C75" s="112" t="s">
        <v>76</v>
      </c>
      <c r="D75" s="87">
        <f t="shared" ref="D75:AC75" si="1">SUM(D11:D74)</f>
        <v>120234</v>
      </c>
      <c r="E75" s="87">
        <f t="shared" si="1"/>
        <v>96747</v>
      </c>
      <c r="F75" s="87">
        <f t="shared" si="1"/>
        <v>7211092</v>
      </c>
      <c r="G75" s="87">
        <f t="shared" si="1"/>
        <v>1290549</v>
      </c>
      <c r="H75" s="87">
        <f t="shared" si="1"/>
        <v>4719014</v>
      </c>
      <c r="I75" s="87">
        <f t="shared" si="1"/>
        <v>225322711</v>
      </c>
      <c r="J75" s="87">
        <f t="shared" si="1"/>
        <v>79367754</v>
      </c>
      <c r="K75" s="87">
        <f t="shared" si="1"/>
        <v>944231664</v>
      </c>
      <c r="L75" s="87">
        <f t="shared" si="1"/>
        <v>140050765</v>
      </c>
      <c r="M75" s="87">
        <f t="shared" si="1"/>
        <v>511834752.36591065</v>
      </c>
      <c r="N75" s="87">
        <f t="shared" si="1"/>
        <v>115349974</v>
      </c>
      <c r="O75" s="87">
        <f t="shared" si="1"/>
        <v>778644493.63877034</v>
      </c>
      <c r="P75" s="87">
        <f t="shared" si="1"/>
        <v>1215</v>
      </c>
      <c r="Q75" s="87">
        <f t="shared" si="1"/>
        <v>2772.9000000000005</v>
      </c>
      <c r="R75" s="87">
        <f t="shared" si="1"/>
        <v>767402</v>
      </c>
      <c r="S75" s="87">
        <f t="shared" si="1"/>
        <v>3746522.2822200004</v>
      </c>
      <c r="T75" s="87">
        <f t="shared" si="1"/>
        <v>204527467</v>
      </c>
      <c r="U75" s="87">
        <f t="shared" si="1"/>
        <v>460164836.83469015</v>
      </c>
      <c r="V75" s="87">
        <f t="shared" si="1"/>
        <v>91378059</v>
      </c>
      <c r="W75" s="87">
        <f t="shared" si="1"/>
        <v>205708059.44770002</v>
      </c>
      <c r="X75" s="87">
        <f t="shared" si="1"/>
        <v>332277</v>
      </c>
      <c r="Y75" s="87">
        <f t="shared" si="1"/>
        <v>3630040.1067300001</v>
      </c>
      <c r="Z75" s="87">
        <f t="shared" si="1"/>
        <v>607830447</v>
      </c>
      <c r="AA75" s="87">
        <f t="shared" si="1"/>
        <v>2905565899.6574702</v>
      </c>
      <c r="AB75" s="87">
        <f t="shared" si="1"/>
        <v>210778</v>
      </c>
      <c r="AC75" s="87">
        <f t="shared" si="1"/>
        <v>207393.63264999999</v>
      </c>
    </row>
    <row r="76" spans="1:31" ht="13" x14ac:dyDescent="0.25">
      <c r="A76" s="86"/>
      <c r="B76" s="437"/>
      <c r="C76" s="438"/>
      <c r="D76" s="438"/>
      <c r="E76" s="438"/>
      <c r="F76" s="438"/>
      <c r="G76" s="438"/>
      <c r="H76" s="438"/>
      <c r="I76" s="438"/>
      <c r="J76" s="438"/>
      <c r="K76" s="438"/>
      <c r="L76" s="438"/>
      <c r="M76" s="438"/>
      <c r="N76" s="438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/>
      <c r="AA76" s="438"/>
      <c r="AB76" s="438"/>
      <c r="AC76" s="439"/>
    </row>
    <row r="77" spans="1:31" ht="12.75" customHeight="1" x14ac:dyDescent="0.25">
      <c r="A77" s="448" t="s">
        <v>301</v>
      </c>
      <c r="B77" s="449"/>
      <c r="C77" s="449"/>
      <c r="D77" s="449"/>
      <c r="E77" s="449"/>
      <c r="F77" s="449"/>
      <c r="G77" s="449"/>
      <c r="H77" s="449"/>
      <c r="I77" s="449"/>
      <c r="J77" s="449"/>
      <c r="K77" s="449"/>
      <c r="L77" s="449"/>
      <c r="M77" s="449"/>
      <c r="N77" s="449"/>
      <c r="O77" s="449"/>
      <c r="P77" s="449"/>
      <c r="Q77" s="449"/>
      <c r="R77" s="449"/>
      <c r="S77" s="449"/>
      <c r="T77" s="449"/>
      <c r="U77" s="449"/>
      <c r="V77" s="449"/>
      <c r="W77" s="449"/>
      <c r="X77" s="449"/>
      <c r="Y77" s="449"/>
      <c r="Z77" s="449"/>
      <c r="AA77" s="449"/>
      <c r="AB77" s="449"/>
      <c r="AC77" s="450"/>
    </row>
    <row r="78" spans="1:31" x14ac:dyDescent="0.25">
      <c r="A78" s="104">
        <v>1</v>
      </c>
      <c r="B78" s="436" t="s">
        <v>237</v>
      </c>
      <c r="C78" s="436"/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  <c r="AB78" s="436"/>
      <c r="AC78" s="436"/>
    </row>
    <row r="79" spans="1:31" x14ac:dyDescent="0.25">
      <c r="A79" s="104">
        <v>2</v>
      </c>
      <c r="B79" s="436" t="s">
        <v>238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x14ac:dyDescent="0.25">
      <c r="A80" s="104">
        <v>3</v>
      </c>
      <c r="B80" s="436" t="s">
        <v>239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0" x14ac:dyDescent="0.25">
      <c r="A81" s="104">
        <v>4</v>
      </c>
      <c r="B81" s="436" t="s">
        <v>240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x14ac:dyDescent="0.25">
      <c r="A82" s="104">
        <v>5</v>
      </c>
      <c r="B82" s="436" t="s">
        <v>241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x14ac:dyDescent="0.25">
      <c r="A83" s="104">
        <v>6</v>
      </c>
      <c r="B83" s="436" t="s">
        <v>242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x14ac:dyDescent="0.25">
      <c r="A84" s="104">
        <v>7</v>
      </c>
      <c r="B84" s="436" t="s">
        <v>243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x14ac:dyDescent="0.25">
      <c r="A85" s="104">
        <v>8</v>
      </c>
      <c r="B85" s="436" t="s">
        <v>244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x14ac:dyDescent="0.25">
      <c r="A86" s="104">
        <v>9</v>
      </c>
      <c r="B86" s="436" t="s">
        <v>245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  <c r="AD86" s="19"/>
    </row>
    <row r="87" spans="1:30" x14ac:dyDescent="0.25">
      <c r="A87" s="104">
        <v>10</v>
      </c>
      <c r="B87" s="436" t="s">
        <v>246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x14ac:dyDescent="0.25">
      <c r="A88" s="104">
        <v>11</v>
      </c>
      <c r="B88" s="436" t="s">
        <v>247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  <c r="AD88" s="19"/>
    </row>
    <row r="89" spans="1:30" x14ac:dyDescent="0.25">
      <c r="A89" s="104">
        <v>12</v>
      </c>
      <c r="B89" s="436" t="s">
        <v>248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x14ac:dyDescent="0.25">
      <c r="A90" s="104">
        <v>13</v>
      </c>
      <c r="B90" s="436" t="s">
        <v>249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x14ac:dyDescent="0.25">
      <c r="A91" s="104">
        <v>14</v>
      </c>
      <c r="B91" s="436" t="s">
        <v>250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x14ac:dyDescent="0.25">
      <c r="A92" s="104">
        <v>15</v>
      </c>
      <c r="B92" s="436" t="s">
        <v>251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x14ac:dyDescent="0.25">
      <c r="A93" s="104">
        <v>16</v>
      </c>
      <c r="B93" s="436" t="s">
        <v>252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x14ac:dyDescent="0.25">
      <c r="A94" s="104">
        <v>17</v>
      </c>
      <c r="B94" s="436" t="s">
        <v>253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x14ac:dyDescent="0.25">
      <c r="A95" s="104">
        <v>18</v>
      </c>
      <c r="B95" s="436" t="s">
        <v>254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x14ac:dyDescent="0.25">
      <c r="A96" s="104">
        <v>19</v>
      </c>
      <c r="B96" s="436" t="s">
        <v>255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x14ac:dyDescent="0.25">
      <c r="A97" s="105">
        <v>20</v>
      </c>
      <c r="B97" s="436" t="s">
        <v>256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  <c r="AD97" s="17"/>
      <c r="AE97" s="17"/>
    </row>
    <row r="98" spans="1:31" x14ac:dyDescent="0.25">
      <c r="A98" s="104">
        <v>21</v>
      </c>
      <c r="B98" s="436" t="s">
        <v>257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x14ac:dyDescent="0.25">
      <c r="A99" s="104">
        <v>22</v>
      </c>
      <c r="B99" s="436" t="s">
        <v>258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x14ac:dyDescent="0.25">
      <c r="A100" s="104">
        <v>23</v>
      </c>
      <c r="B100" s="436" t="s">
        <v>259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x14ac:dyDescent="0.25">
      <c r="A101" s="104">
        <v>24</v>
      </c>
      <c r="B101" s="436" t="s">
        <v>260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x14ac:dyDescent="0.25">
      <c r="A102" s="104">
        <v>25</v>
      </c>
      <c r="B102" s="436" t="s">
        <v>261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x14ac:dyDescent="0.25">
      <c r="A103" s="104">
        <v>26</v>
      </c>
      <c r="B103" s="436" t="s">
        <v>262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</sheetData>
  <mergeCells count="56">
    <mergeCell ref="B78:AC78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86:AC86"/>
    <mergeCell ref="B100:AC100"/>
    <mergeCell ref="B101:AC101"/>
    <mergeCell ref="B102:AC102"/>
    <mergeCell ref="B91:AC91"/>
    <mergeCell ref="B87:AC87"/>
    <mergeCell ref="B88:AC88"/>
    <mergeCell ref="B89:AC89"/>
    <mergeCell ref="B90:AC90"/>
    <mergeCell ref="B79:AC79"/>
    <mergeCell ref="B82:AC82"/>
    <mergeCell ref="B83:AC83"/>
    <mergeCell ref="B84:AC84"/>
    <mergeCell ref="B85:AC85"/>
    <mergeCell ref="B80:AC80"/>
    <mergeCell ref="B81:AC81"/>
    <mergeCell ref="I5:I7"/>
    <mergeCell ref="J5:J7"/>
    <mergeCell ref="X6:Y6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L5:Q5"/>
    <mergeCell ref="A77:AC77"/>
    <mergeCell ref="B76:AC76"/>
    <mergeCell ref="Z5:AC5"/>
    <mergeCell ref="L6:M6"/>
    <mergeCell ref="N6:O6"/>
    <mergeCell ref="P6:Q6"/>
    <mergeCell ref="R6:S6"/>
    <mergeCell ref="T6:U6"/>
    <mergeCell ref="V6:W6"/>
    <mergeCell ref="Z6:AA6"/>
    <mergeCell ref="AB6:AC6"/>
    <mergeCell ref="G5:G7"/>
    <mergeCell ref="K5:K7"/>
    <mergeCell ref="R5:S5"/>
    <mergeCell ref="T5:Y5"/>
    <mergeCell ref="H5:H7"/>
  </mergeCells>
  <pageMargins left="0.05" right="0" top="0.03" bottom="3.937007874015748E-2" header="0" footer="3.937007874015748E-2"/>
  <pageSetup scale="48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48F1-C0FB-4E20-9C99-ED5224421524}">
  <dimension ref="A1:AF103"/>
  <sheetViews>
    <sheetView zoomScale="85" zoomScaleNormal="85" workbookViewId="0">
      <pane xSplit="3" ySplit="7" topLeftCell="D59" activePane="bottomRight" state="frozen"/>
      <selection pane="topRight" activeCell="AE72" sqref="AE72"/>
      <selection pane="bottomLeft" activeCell="AE72" sqref="AE72"/>
      <selection pane="bottomRight" activeCell="AE72" sqref="AE72"/>
    </sheetView>
  </sheetViews>
  <sheetFormatPr defaultColWidth="8.81640625" defaultRowHeight="12.5" x14ac:dyDescent="0.25"/>
  <cols>
    <col min="1" max="1" width="3.1796875" style="40" bestFit="1" customWidth="1"/>
    <col min="2" max="2" width="5.1796875" style="38" customWidth="1"/>
    <col min="3" max="3" width="39.453125" style="38" customWidth="1"/>
    <col min="4" max="5" width="7.453125" style="39" customWidth="1"/>
    <col min="6" max="7" width="8.453125" style="38" customWidth="1"/>
    <col min="8" max="8" width="9.453125" style="38" customWidth="1"/>
    <col min="9" max="9" width="10.453125" style="38" customWidth="1"/>
    <col min="10" max="10" width="9" style="38" customWidth="1"/>
    <col min="11" max="11" width="10.81640625" style="38" customWidth="1"/>
    <col min="12" max="13" width="10.1796875" style="38" bestFit="1" customWidth="1"/>
    <col min="14" max="14" width="10" style="38" customWidth="1"/>
    <col min="15" max="15" width="10.1796875" style="38" bestFit="1" customWidth="1"/>
    <col min="16" max="16" width="8.453125" style="38" customWidth="1"/>
    <col min="17" max="17" width="7.453125" style="38" customWidth="1"/>
    <col min="18" max="18" width="9.1796875" style="38" customWidth="1"/>
    <col min="19" max="19" width="8.81640625" style="38" customWidth="1"/>
    <col min="20" max="20" width="10" style="38" bestFit="1" customWidth="1"/>
    <col min="21" max="21" width="12" style="38" bestFit="1" customWidth="1"/>
    <col min="22" max="22" width="9.81640625" style="38" customWidth="1"/>
    <col min="23" max="23" width="10.453125" style="38" customWidth="1"/>
    <col min="24" max="25" width="8.453125" style="38" customWidth="1"/>
    <col min="26" max="26" width="10" style="38" bestFit="1" customWidth="1"/>
    <col min="27" max="27" width="11" style="38" bestFit="1" customWidth="1"/>
    <col min="28" max="28" width="8.81640625" style="38" customWidth="1"/>
    <col min="29" max="29" width="8.453125" style="38" customWidth="1"/>
    <col min="30" max="30" width="12.1796875" style="38" customWidth="1"/>
    <col min="31" max="31" width="12" style="38" customWidth="1"/>
    <col min="32" max="16384" width="8.81640625" style="38"/>
  </cols>
  <sheetData>
    <row r="1" spans="1:32" ht="13" x14ac:dyDescent="0.25">
      <c r="B1" s="407" t="s">
        <v>302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</row>
    <row r="2" spans="1:32" ht="13" x14ac:dyDescent="0.25">
      <c r="B2" s="442" t="s">
        <v>220</v>
      </c>
      <c r="C2" s="407" t="s">
        <v>145</v>
      </c>
      <c r="D2" s="443" t="s">
        <v>221</v>
      </c>
      <c r="E2" s="443"/>
      <c r="F2" s="443"/>
      <c r="G2" s="443"/>
      <c r="H2" s="443"/>
      <c r="I2" s="443"/>
      <c r="J2" s="443"/>
      <c r="K2" s="443"/>
      <c r="L2" s="407" t="s">
        <v>222</v>
      </c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42"/>
      <c r="C3" s="407"/>
      <c r="D3" s="442" t="s">
        <v>223</v>
      </c>
      <c r="E3" s="442"/>
      <c r="F3" s="442"/>
      <c r="G3" s="442"/>
      <c r="H3" s="442"/>
      <c r="I3" s="442"/>
      <c r="J3" s="442"/>
      <c r="K3" s="442"/>
      <c r="L3" s="407" t="s">
        <v>224</v>
      </c>
      <c r="M3" s="407"/>
      <c r="N3" s="407"/>
      <c r="O3" s="407"/>
      <c r="P3" s="407"/>
      <c r="Q3" s="407"/>
      <c r="R3" s="407"/>
      <c r="S3" s="407"/>
      <c r="T3" s="407" t="s">
        <v>225</v>
      </c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42"/>
      <c r="C4" s="407"/>
      <c r="D4" s="442" t="s">
        <v>157</v>
      </c>
      <c r="E4" s="442"/>
      <c r="F4" s="442" t="s">
        <v>175</v>
      </c>
      <c r="G4" s="442" t="s">
        <v>176</v>
      </c>
      <c r="H4" s="442" t="s">
        <v>226</v>
      </c>
      <c r="I4" s="442" t="s">
        <v>227</v>
      </c>
      <c r="J4" s="442" t="s">
        <v>147</v>
      </c>
      <c r="K4" s="442" t="s">
        <v>148</v>
      </c>
      <c r="L4" s="407" t="s">
        <v>228</v>
      </c>
      <c r="M4" s="407"/>
      <c r="N4" s="407"/>
      <c r="O4" s="407"/>
      <c r="P4" s="407"/>
      <c r="Q4" s="407"/>
      <c r="R4" s="407" t="s">
        <v>229</v>
      </c>
      <c r="S4" s="407"/>
      <c r="T4" s="407" t="s">
        <v>228</v>
      </c>
      <c r="U4" s="407"/>
      <c r="V4" s="407"/>
      <c r="W4" s="407"/>
      <c r="X4" s="407"/>
      <c r="Y4" s="407"/>
      <c r="Z4" s="407" t="s">
        <v>229</v>
      </c>
      <c r="AA4" s="407"/>
      <c r="AB4" s="407"/>
      <c r="AC4" s="407"/>
    </row>
    <row r="5" spans="1:32" ht="18.75" customHeight="1" x14ac:dyDescent="0.25">
      <c r="B5" s="442"/>
      <c r="C5" s="407"/>
      <c r="D5" s="442"/>
      <c r="E5" s="442"/>
      <c r="F5" s="442"/>
      <c r="G5" s="442"/>
      <c r="H5" s="442"/>
      <c r="I5" s="442"/>
      <c r="J5" s="442"/>
      <c r="K5" s="442"/>
      <c r="L5" s="442" t="s">
        <v>230</v>
      </c>
      <c r="M5" s="442"/>
      <c r="N5" s="442" t="s">
        <v>231</v>
      </c>
      <c r="O5" s="442"/>
      <c r="P5" s="407" t="s">
        <v>141</v>
      </c>
      <c r="Q5" s="407"/>
      <c r="R5" s="407" t="s">
        <v>232</v>
      </c>
      <c r="S5" s="407"/>
      <c r="T5" s="442" t="s">
        <v>230</v>
      </c>
      <c r="U5" s="442"/>
      <c r="V5" s="442" t="s">
        <v>231</v>
      </c>
      <c r="W5" s="442"/>
      <c r="X5" s="407" t="s">
        <v>141</v>
      </c>
      <c r="Y5" s="407"/>
      <c r="Z5" s="442" t="s">
        <v>157</v>
      </c>
      <c r="AA5" s="442"/>
      <c r="AB5" s="442" t="s">
        <v>175</v>
      </c>
      <c r="AC5" s="442"/>
    </row>
    <row r="6" spans="1:32" s="73" customFormat="1" ht="39" x14ac:dyDescent="0.35">
      <c r="A6" s="75"/>
      <c r="B6" s="442"/>
      <c r="C6" s="407"/>
      <c r="D6" s="114" t="s">
        <v>149</v>
      </c>
      <c r="E6" s="116" t="s">
        <v>150</v>
      </c>
      <c r="F6" s="442"/>
      <c r="G6" s="442"/>
      <c r="H6" s="442"/>
      <c r="I6" s="442"/>
      <c r="J6" s="442"/>
      <c r="K6" s="442"/>
      <c r="L6" s="102" t="s">
        <v>233</v>
      </c>
      <c r="M6" s="102" t="s">
        <v>234</v>
      </c>
      <c r="N6" s="102" t="s">
        <v>233</v>
      </c>
      <c r="O6" s="102" t="s">
        <v>234</v>
      </c>
      <c r="P6" s="102" t="s">
        <v>233</v>
      </c>
      <c r="Q6" s="102" t="s">
        <v>234</v>
      </c>
      <c r="R6" s="102" t="s">
        <v>233</v>
      </c>
      <c r="S6" s="102" t="s">
        <v>234</v>
      </c>
      <c r="T6" s="102" t="s">
        <v>233</v>
      </c>
      <c r="U6" s="102" t="s">
        <v>234</v>
      </c>
      <c r="V6" s="102" t="s">
        <v>233</v>
      </c>
      <c r="W6" s="102" t="s">
        <v>234</v>
      </c>
      <c r="X6" s="102" t="s">
        <v>233</v>
      </c>
      <c r="Y6" s="102" t="s">
        <v>234</v>
      </c>
      <c r="Z6" s="102" t="s">
        <v>233</v>
      </c>
      <c r="AA6" s="102" t="s">
        <v>234</v>
      </c>
      <c r="AB6" s="102" t="s">
        <v>233</v>
      </c>
      <c r="AC6" s="102" t="s">
        <v>234</v>
      </c>
    </row>
    <row r="7" spans="1:32" ht="17.149999999999999" customHeight="1" x14ac:dyDescent="0.25">
      <c r="B7" s="115"/>
      <c r="C7" s="115"/>
      <c r="D7" s="114">
        <v>1</v>
      </c>
      <c r="E7" s="114">
        <v>2</v>
      </c>
      <c r="F7" s="114">
        <v>3</v>
      </c>
      <c r="G7" s="114">
        <v>4</v>
      </c>
      <c r="H7" s="114">
        <v>5</v>
      </c>
      <c r="I7" s="114">
        <v>6</v>
      </c>
      <c r="J7" s="114">
        <v>7</v>
      </c>
      <c r="K7" s="114">
        <v>8</v>
      </c>
      <c r="L7" s="114">
        <v>9</v>
      </c>
      <c r="M7" s="114">
        <v>10</v>
      </c>
      <c r="N7" s="114">
        <v>11</v>
      </c>
      <c r="O7" s="114">
        <v>12</v>
      </c>
      <c r="P7" s="114">
        <v>13</v>
      </c>
      <c r="Q7" s="114">
        <v>14</v>
      </c>
      <c r="R7" s="114">
        <v>15</v>
      </c>
      <c r="S7" s="114">
        <v>16</v>
      </c>
      <c r="T7" s="114">
        <v>17</v>
      </c>
      <c r="U7" s="114">
        <v>18</v>
      </c>
      <c r="V7" s="114">
        <v>19</v>
      </c>
      <c r="W7" s="114">
        <v>20</v>
      </c>
      <c r="X7" s="114">
        <v>21</v>
      </c>
      <c r="Y7" s="114">
        <v>22</v>
      </c>
      <c r="Z7" s="114">
        <v>23</v>
      </c>
      <c r="AA7" s="114">
        <v>24</v>
      </c>
      <c r="AB7" s="114">
        <v>25</v>
      </c>
      <c r="AC7" s="114">
        <v>26</v>
      </c>
    </row>
    <row r="8" spans="1:32" ht="13" x14ac:dyDescent="0.25">
      <c r="B8" s="452" t="s">
        <v>8</v>
      </c>
      <c r="C8" s="453"/>
      <c r="D8" s="58"/>
      <c r="E8" s="5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2" ht="13" x14ac:dyDescent="0.25">
      <c r="B9" s="452" t="s">
        <v>158</v>
      </c>
      <c r="C9" s="453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25">
      <c r="B10" s="92">
        <v>1</v>
      </c>
      <c r="C10" s="91" t="s">
        <v>16</v>
      </c>
      <c r="D10" s="33">
        <v>8795</v>
      </c>
      <c r="E10" s="57">
        <v>2664</v>
      </c>
      <c r="F10" s="56">
        <v>23140</v>
      </c>
      <c r="G10" s="56">
        <v>39435</v>
      </c>
      <c r="H10" s="56">
        <v>9476</v>
      </c>
      <c r="I10" s="56">
        <v>967287</v>
      </c>
      <c r="J10" s="56">
        <v>1638457</v>
      </c>
      <c r="K10" s="56">
        <v>79475125</v>
      </c>
      <c r="L10" s="56">
        <v>1905325</v>
      </c>
      <c r="M10" s="56">
        <v>6065404.2850000001</v>
      </c>
      <c r="N10" s="56">
        <v>1883937</v>
      </c>
      <c r="O10" s="56">
        <v>9684263.6190000009</v>
      </c>
      <c r="P10" s="56">
        <v>0</v>
      </c>
      <c r="Q10" s="56">
        <v>0</v>
      </c>
      <c r="R10" s="56">
        <v>14638</v>
      </c>
      <c r="S10" s="56">
        <v>71608.5</v>
      </c>
      <c r="T10" s="56">
        <v>6731379</v>
      </c>
      <c r="U10" s="56">
        <v>13106385.671</v>
      </c>
      <c r="V10" s="56">
        <v>2550483</v>
      </c>
      <c r="W10" s="56">
        <v>5616412.0820000004</v>
      </c>
      <c r="X10" s="56">
        <v>8</v>
      </c>
      <c r="Y10" s="56">
        <v>13.222</v>
      </c>
      <c r="Z10" s="56">
        <v>25988774</v>
      </c>
      <c r="AA10" s="56">
        <v>120828313.53200001</v>
      </c>
      <c r="AB10" s="56">
        <v>1250</v>
      </c>
      <c r="AC10" s="56">
        <v>1205.444</v>
      </c>
      <c r="AE10" s="10">
        <f>Z10+AB10</f>
        <v>25990024</v>
      </c>
    </row>
    <row r="11" spans="1:32" x14ac:dyDescent="0.25">
      <c r="B11" s="92">
        <v>2</v>
      </c>
      <c r="C11" s="91" t="s">
        <v>35</v>
      </c>
      <c r="D11" s="33">
        <v>5307</v>
      </c>
      <c r="E11" s="57">
        <v>2837</v>
      </c>
      <c r="F11" s="56">
        <v>45421</v>
      </c>
      <c r="G11" s="56">
        <v>15369</v>
      </c>
      <c r="H11" s="56">
        <v>103</v>
      </c>
      <c r="I11" s="56">
        <v>515726</v>
      </c>
      <c r="J11" s="56">
        <v>86053</v>
      </c>
      <c r="K11" s="56">
        <v>46304287</v>
      </c>
      <c r="L11" s="56">
        <v>141234</v>
      </c>
      <c r="M11" s="56">
        <v>496226.10719999997</v>
      </c>
      <c r="N11" s="56">
        <v>74320</v>
      </c>
      <c r="O11" s="56">
        <v>259139.87341</v>
      </c>
      <c r="P11" s="56">
        <v>0</v>
      </c>
      <c r="Q11" s="56">
        <v>0</v>
      </c>
      <c r="R11" s="56">
        <v>10246</v>
      </c>
      <c r="S11" s="56">
        <v>59156.855009999999</v>
      </c>
      <c r="T11" s="56">
        <v>4486467</v>
      </c>
      <c r="U11" s="56">
        <v>7768728.8052500002</v>
      </c>
      <c r="V11" s="56">
        <v>1698578</v>
      </c>
      <c r="W11" s="56">
        <v>2577372.1800000002</v>
      </c>
      <c r="X11" s="56">
        <v>0</v>
      </c>
      <c r="Y11" s="56">
        <v>0</v>
      </c>
      <c r="Z11" s="56">
        <v>17021037</v>
      </c>
      <c r="AA11" s="56">
        <v>66058368.399999999</v>
      </c>
      <c r="AB11" s="56">
        <v>4226</v>
      </c>
      <c r="AC11" s="56">
        <v>4099.6099999999997</v>
      </c>
      <c r="AE11" s="10">
        <f t="shared" ref="AE11:AE72" si="0">Z11+AB11</f>
        <v>17025263</v>
      </c>
      <c r="AF11" s="10"/>
    </row>
    <row r="12" spans="1:32" x14ac:dyDescent="0.25">
      <c r="B12" s="92">
        <v>3</v>
      </c>
      <c r="C12" s="113" t="s">
        <v>40</v>
      </c>
      <c r="D12" s="68">
        <v>1809</v>
      </c>
      <c r="E12" s="57">
        <v>435</v>
      </c>
      <c r="F12" s="56">
        <v>1880</v>
      </c>
      <c r="G12" s="56">
        <v>3374</v>
      </c>
      <c r="H12" s="56">
        <v>355014</v>
      </c>
      <c r="I12" s="56">
        <v>1042868</v>
      </c>
      <c r="J12" s="56">
        <v>77461</v>
      </c>
      <c r="K12" s="56">
        <v>13170703</v>
      </c>
      <c r="L12" s="56">
        <v>60219</v>
      </c>
      <c r="M12" s="56">
        <v>238391.98326001602</v>
      </c>
      <c r="N12" s="56">
        <v>22563</v>
      </c>
      <c r="O12" s="56">
        <v>117041.32135999801</v>
      </c>
      <c r="P12" s="56">
        <v>0</v>
      </c>
      <c r="Q12" s="56">
        <v>0</v>
      </c>
      <c r="R12" s="56">
        <v>1021</v>
      </c>
      <c r="S12" s="56">
        <v>4888.3397400000003</v>
      </c>
      <c r="T12" s="56">
        <v>2016223</v>
      </c>
      <c r="U12" s="56">
        <v>3109398.074</v>
      </c>
      <c r="V12" s="56">
        <v>786911</v>
      </c>
      <c r="W12" s="56">
        <v>1119621.05595</v>
      </c>
      <c r="X12" s="56">
        <v>8115</v>
      </c>
      <c r="Y12" s="56">
        <v>91968.970939999999</v>
      </c>
      <c r="Z12" s="56">
        <v>6467214</v>
      </c>
      <c r="AA12" s="56">
        <v>27132203.211459998</v>
      </c>
      <c r="AB12" s="56">
        <v>0</v>
      </c>
      <c r="AC12" s="56">
        <v>0</v>
      </c>
      <c r="AE12" s="10">
        <f t="shared" si="0"/>
        <v>6467214</v>
      </c>
    </row>
    <row r="13" spans="1:32" x14ac:dyDescent="0.25">
      <c r="B13" s="92">
        <v>4</v>
      </c>
      <c r="C13" s="91" t="s">
        <v>23</v>
      </c>
      <c r="D13" s="33">
        <v>8103</v>
      </c>
      <c r="E13" s="57">
        <v>4039</v>
      </c>
      <c r="F13" s="56">
        <v>58223</v>
      </c>
      <c r="G13" s="56">
        <v>8906</v>
      </c>
      <c r="H13" s="56">
        <v>65</v>
      </c>
      <c r="I13" s="56">
        <v>2139315</v>
      </c>
      <c r="J13" s="56">
        <v>593845</v>
      </c>
      <c r="K13" s="56">
        <v>48645220</v>
      </c>
      <c r="L13" s="56">
        <v>695017</v>
      </c>
      <c r="M13" s="56">
        <v>1859504.0009999999</v>
      </c>
      <c r="N13" s="56">
        <v>274764</v>
      </c>
      <c r="O13" s="56">
        <v>1039531.556</v>
      </c>
      <c r="P13" s="56">
        <v>0</v>
      </c>
      <c r="Q13" s="56">
        <v>0</v>
      </c>
      <c r="R13" s="56">
        <v>59587</v>
      </c>
      <c r="S13" s="56">
        <v>310337.59999999998</v>
      </c>
      <c r="T13" s="56">
        <v>8706471</v>
      </c>
      <c r="U13" s="56">
        <v>17560116.162999999</v>
      </c>
      <c r="V13" s="56">
        <v>2881572</v>
      </c>
      <c r="W13" s="56">
        <v>5567323.307</v>
      </c>
      <c r="X13" s="56">
        <v>5073</v>
      </c>
      <c r="Y13" s="56">
        <v>79625.86</v>
      </c>
      <c r="Z13" s="56">
        <v>31936152</v>
      </c>
      <c r="AA13" s="56">
        <v>141612990.15599999</v>
      </c>
      <c r="AB13" s="56">
        <v>1506</v>
      </c>
      <c r="AC13" s="56">
        <v>1302.8710000000001</v>
      </c>
      <c r="AE13" s="10">
        <f t="shared" si="0"/>
        <v>31937658</v>
      </c>
    </row>
    <row r="14" spans="1:32" x14ac:dyDescent="0.25">
      <c r="B14" s="92">
        <v>5</v>
      </c>
      <c r="C14" s="91" t="s">
        <v>49</v>
      </c>
      <c r="D14" s="33">
        <v>1249</v>
      </c>
      <c r="E14" s="57">
        <v>325</v>
      </c>
      <c r="F14" s="56">
        <v>2368</v>
      </c>
      <c r="G14" s="56">
        <v>9254</v>
      </c>
      <c r="H14" s="56">
        <v>8426</v>
      </c>
      <c r="I14" s="56">
        <v>241657</v>
      </c>
      <c r="J14" s="56">
        <v>0</v>
      </c>
      <c r="K14" s="56">
        <v>27727499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2910169</v>
      </c>
      <c r="U14" s="56">
        <v>6248318.2860000003</v>
      </c>
      <c r="V14" s="56">
        <v>590850</v>
      </c>
      <c r="W14" s="56">
        <v>1206665.868</v>
      </c>
      <c r="X14" s="56">
        <v>0</v>
      </c>
      <c r="Y14" s="56">
        <v>0</v>
      </c>
      <c r="Z14" s="56">
        <v>8422305</v>
      </c>
      <c r="AA14" s="56">
        <v>37091657.677000001</v>
      </c>
      <c r="AB14" s="56">
        <v>10335</v>
      </c>
      <c r="AC14" s="56">
        <v>10337.105</v>
      </c>
      <c r="AE14" s="10">
        <f t="shared" si="0"/>
        <v>8432640</v>
      </c>
    </row>
    <row r="15" spans="1:32" x14ac:dyDescent="0.25">
      <c r="B15" s="92">
        <v>6</v>
      </c>
      <c r="C15" s="91" t="s">
        <v>31</v>
      </c>
      <c r="D15" s="33">
        <v>4309</v>
      </c>
      <c r="E15" s="57">
        <v>594</v>
      </c>
      <c r="F15" s="56">
        <v>14772</v>
      </c>
      <c r="G15" s="56">
        <v>10249</v>
      </c>
      <c r="H15" s="56">
        <v>0</v>
      </c>
      <c r="I15" s="56">
        <v>439292</v>
      </c>
      <c r="J15" s="56">
        <v>161962</v>
      </c>
      <c r="K15" s="56">
        <v>28928653</v>
      </c>
      <c r="L15" s="56">
        <v>129080</v>
      </c>
      <c r="M15" s="56">
        <v>434387.65</v>
      </c>
      <c r="N15" s="56">
        <v>65266</v>
      </c>
      <c r="O15" s="56">
        <v>285284.34700000001</v>
      </c>
      <c r="P15" s="56">
        <v>0</v>
      </c>
      <c r="Q15" s="56">
        <v>0</v>
      </c>
      <c r="R15" s="56">
        <v>3386</v>
      </c>
      <c r="S15" s="56">
        <v>21375.576000000001</v>
      </c>
      <c r="T15" s="56">
        <v>4933901</v>
      </c>
      <c r="U15" s="56">
        <v>9171721.8399999999</v>
      </c>
      <c r="V15" s="56">
        <v>2099937</v>
      </c>
      <c r="W15" s="56">
        <v>3469949.142</v>
      </c>
      <c r="X15" s="56">
        <v>4812</v>
      </c>
      <c r="Y15" s="56">
        <v>70801.461900000009</v>
      </c>
      <c r="Z15" s="56">
        <v>19329076</v>
      </c>
      <c r="AA15" s="56">
        <v>88512000</v>
      </c>
      <c r="AB15" s="56">
        <v>55461</v>
      </c>
      <c r="AC15" s="56">
        <v>54916.583599999998</v>
      </c>
      <c r="AE15" s="10">
        <f t="shared" si="0"/>
        <v>19384537</v>
      </c>
    </row>
    <row r="16" spans="1:32" x14ac:dyDescent="0.25">
      <c r="B16" s="92">
        <v>7</v>
      </c>
      <c r="C16" s="91" t="s">
        <v>37</v>
      </c>
      <c r="D16" s="33">
        <v>2707</v>
      </c>
      <c r="E16" s="57">
        <v>736</v>
      </c>
      <c r="F16" s="56">
        <v>0</v>
      </c>
      <c r="G16" s="56">
        <v>0</v>
      </c>
      <c r="H16" s="56">
        <v>0</v>
      </c>
      <c r="I16" s="56">
        <v>236231</v>
      </c>
      <c r="J16" s="56">
        <v>74221</v>
      </c>
      <c r="K16" s="56">
        <v>15742911</v>
      </c>
      <c r="L16" s="56">
        <v>65518</v>
      </c>
      <c r="M16" s="56">
        <v>165473.21599</v>
      </c>
      <c r="N16" s="56">
        <v>25847</v>
      </c>
      <c r="O16" s="56">
        <v>69393.359370000006</v>
      </c>
      <c r="P16" s="56">
        <v>0</v>
      </c>
      <c r="Q16" s="56">
        <v>0</v>
      </c>
      <c r="R16" s="56">
        <v>2128</v>
      </c>
      <c r="S16" s="56">
        <v>9534.2999999999993</v>
      </c>
      <c r="T16" s="56">
        <v>3259491</v>
      </c>
      <c r="U16" s="56">
        <v>5848055.4401400005</v>
      </c>
      <c r="V16" s="56">
        <v>950418</v>
      </c>
      <c r="W16" s="56">
        <v>1658065.79538</v>
      </c>
      <c r="X16" s="56">
        <v>0</v>
      </c>
      <c r="Y16" s="56">
        <v>0</v>
      </c>
      <c r="Z16" s="56">
        <v>14679288</v>
      </c>
      <c r="AA16" s="56">
        <v>60017620.6083</v>
      </c>
      <c r="AB16" s="56">
        <v>0</v>
      </c>
      <c r="AC16" s="56">
        <v>0</v>
      </c>
      <c r="AE16" s="10">
        <f t="shared" si="0"/>
        <v>14679288</v>
      </c>
    </row>
    <row r="17" spans="2:31" x14ac:dyDescent="0.25">
      <c r="B17" s="92">
        <v>8</v>
      </c>
      <c r="C17" s="91" t="s">
        <v>50</v>
      </c>
      <c r="D17" s="33">
        <v>780</v>
      </c>
      <c r="E17" s="57">
        <v>23</v>
      </c>
      <c r="F17" s="56">
        <v>1062</v>
      </c>
      <c r="G17" s="56">
        <v>357</v>
      </c>
      <c r="H17" s="56">
        <v>1155</v>
      </c>
      <c r="I17" s="56">
        <v>25520</v>
      </c>
      <c r="J17" s="56">
        <v>0</v>
      </c>
      <c r="K17" s="56">
        <v>3591183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666098</v>
      </c>
      <c r="U17" s="56">
        <v>1528972.1463299999</v>
      </c>
      <c r="V17" s="56">
        <v>119026</v>
      </c>
      <c r="W17" s="56">
        <v>401136.24460999999</v>
      </c>
      <c r="X17" s="56">
        <v>0</v>
      </c>
      <c r="Y17" s="56">
        <v>0</v>
      </c>
      <c r="Z17" s="56">
        <v>1551051</v>
      </c>
      <c r="AA17" s="56">
        <v>7191588.5</v>
      </c>
      <c r="AB17" s="56">
        <v>0</v>
      </c>
      <c r="AC17" s="56">
        <v>0</v>
      </c>
      <c r="AE17" s="10">
        <f t="shared" si="0"/>
        <v>1551051</v>
      </c>
    </row>
    <row r="18" spans="2:31" x14ac:dyDescent="0.25">
      <c r="B18" s="92">
        <v>9</v>
      </c>
      <c r="C18" s="91" t="s">
        <v>27</v>
      </c>
      <c r="D18" s="33">
        <v>8159</v>
      </c>
      <c r="E18" s="57">
        <v>4804</v>
      </c>
      <c r="F18" s="56">
        <v>45963</v>
      </c>
      <c r="G18" s="56">
        <v>11265</v>
      </c>
      <c r="H18" s="56">
        <v>618450</v>
      </c>
      <c r="I18" s="56">
        <v>61509</v>
      </c>
      <c r="J18" s="56">
        <v>311721</v>
      </c>
      <c r="K18" s="56">
        <v>40767384</v>
      </c>
      <c r="L18" s="56">
        <v>466599</v>
      </c>
      <c r="M18" s="56">
        <v>1533499.3939200002</v>
      </c>
      <c r="N18" s="56">
        <v>191000</v>
      </c>
      <c r="O18" s="56">
        <v>689227.45498000004</v>
      </c>
      <c r="P18" s="56">
        <v>0</v>
      </c>
      <c r="Q18" s="56">
        <v>0</v>
      </c>
      <c r="R18" s="56">
        <v>3979</v>
      </c>
      <c r="S18" s="56">
        <v>12874.74734</v>
      </c>
      <c r="T18" s="56">
        <v>7244998</v>
      </c>
      <c r="U18" s="56">
        <v>15930284.965329999</v>
      </c>
      <c r="V18" s="56">
        <v>3742196</v>
      </c>
      <c r="W18" s="56">
        <v>6651928.2674500002</v>
      </c>
      <c r="X18" s="56">
        <v>0</v>
      </c>
      <c r="Y18" s="56">
        <v>0</v>
      </c>
      <c r="Z18" s="56">
        <v>27559209</v>
      </c>
      <c r="AA18" s="56">
        <v>134807645.7385</v>
      </c>
      <c r="AB18" s="56">
        <v>0</v>
      </c>
      <c r="AC18" s="56">
        <v>0</v>
      </c>
      <c r="AE18" s="10">
        <f t="shared" si="0"/>
        <v>27559209</v>
      </c>
    </row>
    <row r="19" spans="2:31" x14ac:dyDescent="0.25">
      <c r="B19" s="92">
        <v>10</v>
      </c>
      <c r="C19" s="91" t="s">
        <v>9</v>
      </c>
      <c r="D19" s="33">
        <v>25740</v>
      </c>
      <c r="E19" s="57">
        <v>39971</v>
      </c>
      <c r="F19" s="56">
        <v>1014946</v>
      </c>
      <c r="G19" s="56">
        <v>51776</v>
      </c>
      <c r="H19" s="56">
        <v>560417</v>
      </c>
      <c r="I19" s="56">
        <v>1983511</v>
      </c>
      <c r="J19" s="56">
        <v>15555633</v>
      </c>
      <c r="K19" s="56">
        <v>278356488</v>
      </c>
      <c r="L19" s="56">
        <v>24404384</v>
      </c>
      <c r="M19" s="56">
        <v>71741335.395999998</v>
      </c>
      <c r="N19" s="56">
        <v>17666810</v>
      </c>
      <c r="O19" s="56">
        <v>138272288.97</v>
      </c>
      <c r="P19" s="56">
        <v>0</v>
      </c>
      <c r="Q19" s="56">
        <v>0</v>
      </c>
      <c r="R19" s="56">
        <v>106326</v>
      </c>
      <c r="S19" s="56">
        <v>398619.25199999998</v>
      </c>
      <c r="T19" s="56">
        <v>51962428</v>
      </c>
      <c r="U19" s="56">
        <v>105469449.00928</v>
      </c>
      <c r="V19" s="56">
        <v>22622135</v>
      </c>
      <c r="W19" s="56">
        <v>41265467.564000003</v>
      </c>
      <c r="X19" s="56">
        <v>1812</v>
      </c>
      <c r="Y19" s="56">
        <v>25718.15437</v>
      </c>
      <c r="Z19" s="56">
        <v>188633690</v>
      </c>
      <c r="AA19" s="56">
        <v>914205813.76384997</v>
      </c>
      <c r="AB19" s="56">
        <v>52857</v>
      </c>
      <c r="AC19" s="56">
        <v>48816.684139999998</v>
      </c>
      <c r="AE19" s="10">
        <f t="shared" si="0"/>
        <v>188686547</v>
      </c>
    </row>
    <row r="20" spans="2:31" x14ac:dyDescent="0.25">
      <c r="B20" s="92">
        <v>11</v>
      </c>
      <c r="C20" s="91" t="s">
        <v>51</v>
      </c>
      <c r="D20" s="33">
        <v>2187</v>
      </c>
      <c r="E20" s="57">
        <v>218</v>
      </c>
      <c r="F20" s="56">
        <v>10273</v>
      </c>
      <c r="G20" s="56">
        <v>3568</v>
      </c>
      <c r="H20" s="56">
        <v>1503</v>
      </c>
      <c r="I20" s="56">
        <v>502158</v>
      </c>
      <c r="J20" s="56">
        <v>0</v>
      </c>
      <c r="K20" s="56">
        <v>12069193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2075807</v>
      </c>
      <c r="U20" s="56">
        <v>3811104.9270000001</v>
      </c>
      <c r="V20" s="56">
        <v>473301</v>
      </c>
      <c r="W20" s="56">
        <v>1089831.56</v>
      </c>
      <c r="X20" s="56">
        <v>969</v>
      </c>
      <c r="Y20" s="56">
        <v>15601.447</v>
      </c>
      <c r="Z20" s="56">
        <v>6904192</v>
      </c>
      <c r="AA20" s="56">
        <v>30188268.392999999</v>
      </c>
      <c r="AB20" s="56">
        <v>1907</v>
      </c>
      <c r="AC20" s="56">
        <v>1395.269</v>
      </c>
      <c r="AE20" s="10">
        <f t="shared" si="0"/>
        <v>6906099</v>
      </c>
    </row>
    <row r="21" spans="2:31" x14ac:dyDescent="0.25">
      <c r="B21" s="92">
        <v>12</v>
      </c>
      <c r="C21" s="91" t="s">
        <v>28</v>
      </c>
      <c r="D21" s="33">
        <v>8042</v>
      </c>
      <c r="E21" s="57">
        <v>3190</v>
      </c>
      <c r="F21" s="56">
        <v>41155</v>
      </c>
      <c r="G21" s="56">
        <v>8032</v>
      </c>
      <c r="H21" s="56">
        <v>28368</v>
      </c>
      <c r="I21" s="56">
        <v>236374</v>
      </c>
      <c r="J21" s="56">
        <v>554993</v>
      </c>
      <c r="K21" s="56">
        <v>50684814</v>
      </c>
      <c r="L21" s="56">
        <v>487396</v>
      </c>
      <c r="M21" s="56">
        <v>1590928.2560000001</v>
      </c>
      <c r="N21" s="56">
        <v>271443</v>
      </c>
      <c r="O21" s="56">
        <v>1059718.7960000001</v>
      </c>
      <c r="P21" s="56">
        <v>0</v>
      </c>
      <c r="Q21" s="56">
        <v>0</v>
      </c>
      <c r="R21" s="56">
        <v>5760</v>
      </c>
      <c r="S21" s="56">
        <v>37850.746100000004</v>
      </c>
      <c r="T21" s="56">
        <v>9115480</v>
      </c>
      <c r="U21" s="56">
        <v>15910085.137</v>
      </c>
      <c r="V21" s="56">
        <v>5459784</v>
      </c>
      <c r="W21" s="56">
        <v>8827961.5669999998</v>
      </c>
      <c r="X21" s="56">
        <v>3090</v>
      </c>
      <c r="Y21" s="56">
        <v>11708.054</v>
      </c>
      <c r="Z21" s="56">
        <v>46002491</v>
      </c>
      <c r="AA21" s="56">
        <v>140188719.662</v>
      </c>
      <c r="AB21" s="56">
        <v>12928</v>
      </c>
      <c r="AC21" s="56">
        <v>12982.3953</v>
      </c>
      <c r="AE21" s="10">
        <f t="shared" si="0"/>
        <v>46015419</v>
      </c>
    </row>
    <row r="22" spans="2:31" ht="13" x14ac:dyDescent="0.25">
      <c r="B22" s="452" t="s">
        <v>6</v>
      </c>
      <c r="C22" s="453"/>
      <c r="D22" s="58"/>
      <c r="E22" s="58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E22" s="10">
        <f t="shared" si="0"/>
        <v>0</v>
      </c>
    </row>
    <row r="23" spans="2:31" x14ac:dyDescent="0.25">
      <c r="B23" s="92">
        <v>13</v>
      </c>
      <c r="C23" s="91" t="s">
        <v>11</v>
      </c>
      <c r="D23" s="33">
        <v>5761</v>
      </c>
      <c r="E23" s="57">
        <v>10097</v>
      </c>
      <c r="F23" s="56">
        <v>1315288</v>
      </c>
      <c r="G23" s="56">
        <v>847</v>
      </c>
      <c r="H23" s="56">
        <v>529854</v>
      </c>
      <c r="I23" s="56">
        <v>48205705</v>
      </c>
      <c r="J23" s="56">
        <v>9294011</v>
      </c>
      <c r="K23" s="56">
        <v>28716921</v>
      </c>
      <c r="L23" s="56">
        <v>17477667</v>
      </c>
      <c r="M23" s="56">
        <v>53921065.57626</v>
      </c>
      <c r="N23" s="56">
        <v>11708221</v>
      </c>
      <c r="O23" s="56">
        <v>50384643.867009997</v>
      </c>
      <c r="P23" s="56">
        <v>0</v>
      </c>
      <c r="Q23" s="56">
        <v>0</v>
      </c>
      <c r="R23" s="56">
        <v>63664</v>
      </c>
      <c r="S23" s="56">
        <v>249091.75</v>
      </c>
      <c r="T23" s="56">
        <v>9592907</v>
      </c>
      <c r="U23" s="56">
        <v>22383617.513</v>
      </c>
      <c r="V23" s="56">
        <v>4133071</v>
      </c>
      <c r="W23" s="56">
        <v>12728599.063999999</v>
      </c>
      <c r="X23" s="56">
        <v>18670</v>
      </c>
      <c r="Y23" s="56">
        <v>459282.68919999996</v>
      </c>
      <c r="Z23" s="56">
        <v>20912950</v>
      </c>
      <c r="AA23" s="56">
        <v>123953955.65707998</v>
      </c>
      <c r="AB23" s="56">
        <v>0</v>
      </c>
      <c r="AC23" s="56">
        <v>0</v>
      </c>
      <c r="AE23" s="10">
        <f t="shared" si="0"/>
        <v>20912950</v>
      </c>
    </row>
    <row r="24" spans="2:31" x14ac:dyDescent="0.25">
      <c r="B24" s="92">
        <v>14</v>
      </c>
      <c r="C24" s="91" t="s">
        <v>52</v>
      </c>
      <c r="D24" s="33">
        <v>428</v>
      </c>
      <c r="E24" s="57">
        <v>5</v>
      </c>
      <c r="F24" s="56">
        <v>37245</v>
      </c>
      <c r="G24" s="56">
        <v>0</v>
      </c>
      <c r="H24" s="56">
        <v>0</v>
      </c>
      <c r="I24" s="56">
        <v>0</v>
      </c>
      <c r="J24" s="56">
        <v>0</v>
      </c>
      <c r="K24" s="56">
        <v>5288593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485765</v>
      </c>
      <c r="U24" s="56">
        <v>1161011.4180899996</v>
      </c>
      <c r="V24" s="56">
        <v>230431</v>
      </c>
      <c r="W24" s="56">
        <v>630969.42062000022</v>
      </c>
      <c r="X24" s="56">
        <v>0</v>
      </c>
      <c r="Y24" s="56">
        <v>0</v>
      </c>
      <c r="Z24" s="56">
        <v>2514793</v>
      </c>
      <c r="AA24" s="56">
        <v>12884540.237</v>
      </c>
      <c r="AB24" s="56">
        <v>27782</v>
      </c>
      <c r="AC24" s="56">
        <v>28002.215370000005</v>
      </c>
      <c r="AE24" s="10">
        <f t="shared" si="0"/>
        <v>2542575</v>
      </c>
    </row>
    <row r="25" spans="2:31" x14ac:dyDescent="0.25">
      <c r="B25" s="92">
        <v>15</v>
      </c>
      <c r="C25" s="91" t="s">
        <v>41</v>
      </c>
      <c r="D25" s="33">
        <v>1108</v>
      </c>
      <c r="E25" s="57">
        <v>568</v>
      </c>
      <c r="F25" s="56">
        <v>7050</v>
      </c>
      <c r="G25" s="56">
        <v>29521</v>
      </c>
      <c r="H25" s="56">
        <v>0</v>
      </c>
      <c r="I25" s="56">
        <v>43655</v>
      </c>
      <c r="J25" s="56">
        <v>1942</v>
      </c>
      <c r="K25" s="56">
        <v>2673773</v>
      </c>
      <c r="L25" s="56">
        <v>1678</v>
      </c>
      <c r="M25" s="56">
        <v>3411.06032</v>
      </c>
      <c r="N25" s="56">
        <v>451</v>
      </c>
      <c r="O25" s="56">
        <v>1819.70598</v>
      </c>
      <c r="P25" s="56">
        <v>0</v>
      </c>
      <c r="Q25" s="56">
        <v>0</v>
      </c>
      <c r="R25" s="56">
        <v>8</v>
      </c>
      <c r="S25" s="56">
        <v>23.5</v>
      </c>
      <c r="T25" s="56">
        <v>776889</v>
      </c>
      <c r="U25" s="56">
        <v>1488179.09091</v>
      </c>
      <c r="V25" s="56">
        <v>128671</v>
      </c>
      <c r="W25" s="56">
        <v>269982.93297000002</v>
      </c>
      <c r="X25" s="56">
        <v>0</v>
      </c>
      <c r="Y25" s="56">
        <v>0</v>
      </c>
      <c r="Z25" s="56">
        <v>2566297</v>
      </c>
      <c r="AA25" s="56">
        <v>13122309.597999999</v>
      </c>
      <c r="AB25" s="56">
        <v>0</v>
      </c>
      <c r="AC25" s="56">
        <v>0</v>
      </c>
      <c r="AE25" s="10">
        <f t="shared" si="0"/>
        <v>2566297</v>
      </c>
    </row>
    <row r="26" spans="2:31" x14ac:dyDescent="0.25">
      <c r="B26" s="92">
        <v>16</v>
      </c>
      <c r="C26" s="91" t="s">
        <v>33</v>
      </c>
      <c r="D26" s="33">
        <v>457</v>
      </c>
      <c r="E26" s="57">
        <v>53</v>
      </c>
      <c r="F26" s="56">
        <v>0</v>
      </c>
      <c r="G26" s="56">
        <v>1188</v>
      </c>
      <c r="H26" s="56">
        <v>5541</v>
      </c>
      <c r="I26" s="56">
        <v>0</v>
      </c>
      <c r="J26" s="56">
        <v>0</v>
      </c>
      <c r="K26" s="56">
        <v>854222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231125</v>
      </c>
      <c r="U26" s="56">
        <v>392185.54019999999</v>
      </c>
      <c r="V26" s="56">
        <v>34067</v>
      </c>
      <c r="W26" s="56">
        <v>68857.436489999993</v>
      </c>
      <c r="X26" s="56">
        <v>12</v>
      </c>
      <c r="Y26" s="56">
        <v>120</v>
      </c>
      <c r="Z26" s="56">
        <v>792782</v>
      </c>
      <c r="AA26" s="56">
        <v>2947232.2</v>
      </c>
      <c r="AB26" s="56">
        <v>17</v>
      </c>
      <c r="AC26" s="56">
        <v>15.26</v>
      </c>
      <c r="AE26" s="10">
        <f t="shared" si="0"/>
        <v>792799</v>
      </c>
    </row>
    <row r="27" spans="2:31" x14ac:dyDescent="0.25">
      <c r="B27" s="92">
        <v>17</v>
      </c>
      <c r="C27" s="91" t="s">
        <v>45</v>
      </c>
      <c r="D27" s="33">
        <v>375</v>
      </c>
      <c r="E27" s="57">
        <v>8</v>
      </c>
      <c r="F27" s="56">
        <v>8839</v>
      </c>
      <c r="G27" s="56">
        <v>0</v>
      </c>
      <c r="H27" s="56">
        <v>6719</v>
      </c>
      <c r="I27" s="56">
        <v>0</v>
      </c>
      <c r="J27" s="56">
        <v>0</v>
      </c>
      <c r="K27" s="56">
        <v>941387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145602</v>
      </c>
      <c r="U27" s="56">
        <v>340709.728</v>
      </c>
      <c r="V27" s="56">
        <v>31462</v>
      </c>
      <c r="W27" s="56">
        <v>125894.659</v>
      </c>
      <c r="X27" s="56">
        <v>373</v>
      </c>
      <c r="Y27" s="56">
        <v>11413.808000000001</v>
      </c>
      <c r="Z27" s="56">
        <v>275551</v>
      </c>
      <c r="AA27" s="56">
        <v>1517057.9779999999</v>
      </c>
      <c r="AB27" s="56">
        <v>0</v>
      </c>
      <c r="AC27" s="56">
        <v>0</v>
      </c>
      <c r="AE27" s="10">
        <f t="shared" si="0"/>
        <v>275551</v>
      </c>
    </row>
    <row r="28" spans="2:31" x14ac:dyDescent="0.25">
      <c r="B28" s="92">
        <v>18</v>
      </c>
      <c r="C28" s="91" t="s">
        <v>42</v>
      </c>
      <c r="D28" s="33">
        <v>222</v>
      </c>
      <c r="E28" s="57">
        <v>42</v>
      </c>
      <c r="F28" s="56">
        <v>1457</v>
      </c>
      <c r="G28" s="56">
        <v>0</v>
      </c>
      <c r="H28" s="56">
        <v>0</v>
      </c>
      <c r="I28" s="56">
        <v>25223</v>
      </c>
      <c r="J28" s="56">
        <v>8434</v>
      </c>
      <c r="K28" s="56">
        <v>525552</v>
      </c>
      <c r="L28" s="56">
        <v>20316</v>
      </c>
      <c r="M28" s="56">
        <v>40638.937229999996</v>
      </c>
      <c r="N28" s="56">
        <v>5548</v>
      </c>
      <c r="O28" s="56">
        <v>18149.690760000001</v>
      </c>
      <c r="P28" s="56">
        <v>0</v>
      </c>
      <c r="Q28" s="56">
        <v>0</v>
      </c>
      <c r="R28" s="56">
        <v>154</v>
      </c>
      <c r="S28" s="56">
        <v>493.3</v>
      </c>
      <c r="T28" s="56">
        <v>241858</v>
      </c>
      <c r="U28" s="56">
        <v>373185.89932999999</v>
      </c>
      <c r="V28" s="56">
        <v>23485</v>
      </c>
      <c r="W28" s="56">
        <v>55678.50086</v>
      </c>
      <c r="X28" s="56">
        <v>0</v>
      </c>
      <c r="Y28" s="56">
        <v>0</v>
      </c>
      <c r="Z28" s="56">
        <v>462412</v>
      </c>
      <c r="AA28" s="56">
        <v>1988713.44569</v>
      </c>
      <c r="AB28" s="56">
        <v>0</v>
      </c>
      <c r="AC28" s="56">
        <v>0</v>
      </c>
      <c r="AE28" s="10">
        <f t="shared" si="0"/>
        <v>462412</v>
      </c>
    </row>
    <row r="29" spans="2:31" x14ac:dyDescent="0.25">
      <c r="B29" s="92">
        <v>19</v>
      </c>
      <c r="C29" s="91" t="s">
        <v>20</v>
      </c>
      <c r="D29" s="33">
        <v>1535</v>
      </c>
      <c r="E29" s="57">
        <v>351</v>
      </c>
      <c r="F29" s="56">
        <v>16406</v>
      </c>
      <c r="G29" s="56">
        <v>0</v>
      </c>
      <c r="H29" s="56">
        <v>80792</v>
      </c>
      <c r="I29" s="56">
        <v>3780983</v>
      </c>
      <c r="J29" s="56">
        <v>407760</v>
      </c>
      <c r="K29" s="56">
        <v>12575237</v>
      </c>
      <c r="L29" s="56">
        <v>835580</v>
      </c>
      <c r="M29" s="56">
        <v>2623851.9339999999</v>
      </c>
      <c r="N29" s="56">
        <v>853081</v>
      </c>
      <c r="O29" s="56">
        <v>4808479.92</v>
      </c>
      <c r="P29" s="56">
        <v>0</v>
      </c>
      <c r="Q29" s="56">
        <v>0</v>
      </c>
      <c r="R29" s="56">
        <v>3513</v>
      </c>
      <c r="S29" s="56">
        <v>15054</v>
      </c>
      <c r="T29" s="56">
        <v>4886063</v>
      </c>
      <c r="U29" s="56">
        <v>8414520.8120000008</v>
      </c>
      <c r="V29" s="56">
        <v>1709588</v>
      </c>
      <c r="W29" s="56">
        <v>4412955.9230000004</v>
      </c>
      <c r="X29" s="56">
        <v>2361</v>
      </c>
      <c r="Y29" s="56">
        <v>28830.348300000001</v>
      </c>
      <c r="Z29" s="56">
        <v>8895741</v>
      </c>
      <c r="AA29" s="56">
        <v>42717015.063000001</v>
      </c>
      <c r="AB29" s="56">
        <v>227</v>
      </c>
      <c r="AC29" s="56">
        <v>198.23</v>
      </c>
      <c r="AE29" s="10">
        <f t="shared" si="0"/>
        <v>8895968</v>
      </c>
    </row>
    <row r="30" spans="2:31" x14ac:dyDescent="0.25">
      <c r="B30" s="92">
        <v>20</v>
      </c>
      <c r="C30" s="91" t="s">
        <v>7</v>
      </c>
      <c r="D30" s="33">
        <v>9366</v>
      </c>
      <c r="E30" s="57">
        <v>9530</v>
      </c>
      <c r="F30" s="56">
        <v>1516998</v>
      </c>
      <c r="G30" s="56">
        <v>4232</v>
      </c>
      <c r="H30" s="56">
        <v>1528839</v>
      </c>
      <c r="I30" s="56">
        <v>0</v>
      </c>
      <c r="J30" s="56">
        <v>16782602</v>
      </c>
      <c r="K30" s="56">
        <v>48725677</v>
      </c>
      <c r="L30" s="56">
        <v>31012334</v>
      </c>
      <c r="M30" s="56">
        <v>121500148.91636001</v>
      </c>
      <c r="N30" s="56">
        <v>27100862</v>
      </c>
      <c r="O30" s="56">
        <v>204998021.34754002</v>
      </c>
      <c r="P30" s="56">
        <v>0</v>
      </c>
      <c r="Q30" s="56">
        <v>0</v>
      </c>
      <c r="R30" s="56">
        <v>195216</v>
      </c>
      <c r="S30" s="56">
        <v>1128407.0771700002</v>
      </c>
      <c r="T30" s="56">
        <v>21235564</v>
      </c>
      <c r="U30" s="56">
        <v>53001141.022</v>
      </c>
      <c r="V30" s="56">
        <v>13971203</v>
      </c>
      <c r="W30" s="56">
        <v>38589577.273999996</v>
      </c>
      <c r="X30" s="56">
        <v>117767</v>
      </c>
      <c r="Y30" s="56">
        <v>1849620.808</v>
      </c>
      <c r="Z30" s="56">
        <v>39673982</v>
      </c>
      <c r="AA30" s="56">
        <v>237798168.51748002</v>
      </c>
      <c r="AB30" s="56">
        <v>55852</v>
      </c>
      <c r="AC30" s="56">
        <v>55919.011630000001</v>
      </c>
      <c r="AE30" s="10">
        <f t="shared" si="0"/>
        <v>39729834</v>
      </c>
    </row>
    <row r="31" spans="2:31" x14ac:dyDescent="0.25">
      <c r="B31" s="92">
        <v>21</v>
      </c>
      <c r="C31" s="91" t="s">
        <v>10</v>
      </c>
      <c r="D31" s="33">
        <v>8725</v>
      </c>
      <c r="E31" s="57">
        <v>7754</v>
      </c>
      <c r="F31" s="56">
        <v>1200475</v>
      </c>
      <c r="G31" s="56">
        <v>9321</v>
      </c>
      <c r="H31" s="56">
        <v>552536</v>
      </c>
      <c r="I31" s="56">
        <v>3270840</v>
      </c>
      <c r="J31" s="56">
        <v>13431626</v>
      </c>
      <c r="K31" s="56">
        <v>35813731</v>
      </c>
      <c r="L31" s="56">
        <v>18024135</v>
      </c>
      <c r="M31" s="56">
        <v>58934613.964000002</v>
      </c>
      <c r="N31" s="56">
        <v>25426354</v>
      </c>
      <c r="O31" s="56">
        <v>124418413.892</v>
      </c>
      <c r="P31" s="56">
        <v>37</v>
      </c>
      <c r="Q31" s="56">
        <v>1629.7650000000001</v>
      </c>
      <c r="R31" s="56">
        <v>48225</v>
      </c>
      <c r="S31" s="56">
        <v>233122.4</v>
      </c>
      <c r="T31" s="56">
        <v>14067160</v>
      </c>
      <c r="U31" s="56">
        <v>36419035.494999997</v>
      </c>
      <c r="V31" s="56">
        <v>5460526</v>
      </c>
      <c r="W31" s="56">
        <v>18597317.620999999</v>
      </c>
      <c r="X31" s="56">
        <v>22306</v>
      </c>
      <c r="Y31" s="56">
        <v>215739.837</v>
      </c>
      <c r="Z31" s="56">
        <v>21190273</v>
      </c>
      <c r="AA31" s="56">
        <v>136156751.294</v>
      </c>
      <c r="AB31" s="56">
        <v>20</v>
      </c>
      <c r="AC31" s="56">
        <v>11.44232</v>
      </c>
      <c r="AE31" s="10">
        <f t="shared" si="0"/>
        <v>21190293</v>
      </c>
    </row>
    <row r="32" spans="2:31" x14ac:dyDescent="0.25">
      <c r="B32" s="92">
        <v>22</v>
      </c>
      <c r="C32" s="91" t="s">
        <v>38</v>
      </c>
      <c r="D32" s="33">
        <v>2215</v>
      </c>
      <c r="E32" s="57">
        <v>1124</v>
      </c>
      <c r="F32" s="56">
        <v>22437</v>
      </c>
      <c r="G32" s="56">
        <v>202</v>
      </c>
      <c r="H32" s="56">
        <v>7576</v>
      </c>
      <c r="I32" s="56">
        <v>199988</v>
      </c>
      <c r="J32" s="56">
        <v>43829</v>
      </c>
      <c r="K32" s="56">
        <v>12394541</v>
      </c>
      <c r="L32" s="56">
        <v>71469</v>
      </c>
      <c r="M32" s="56">
        <v>219763.976</v>
      </c>
      <c r="N32" s="56">
        <v>41782</v>
      </c>
      <c r="O32" s="56">
        <v>143537.94099999999</v>
      </c>
      <c r="P32" s="56">
        <v>0</v>
      </c>
      <c r="Q32" s="56">
        <v>0</v>
      </c>
      <c r="R32" s="56">
        <v>463</v>
      </c>
      <c r="S32" s="56">
        <v>2565.7555600000001</v>
      </c>
      <c r="T32" s="56">
        <v>2274820</v>
      </c>
      <c r="U32" s="56">
        <v>4462566.551</v>
      </c>
      <c r="V32" s="56">
        <v>530569</v>
      </c>
      <c r="W32" s="56">
        <v>1147467.7009999999</v>
      </c>
      <c r="X32" s="56">
        <v>0</v>
      </c>
      <c r="Y32" s="56">
        <v>0</v>
      </c>
      <c r="Z32" s="56">
        <v>6392126</v>
      </c>
      <c r="AA32" s="56">
        <v>30964529.798999999</v>
      </c>
      <c r="AB32" s="56">
        <v>404</v>
      </c>
      <c r="AC32" s="56">
        <v>402.45037000000002</v>
      </c>
      <c r="AE32" s="10">
        <f t="shared" si="0"/>
        <v>6392530</v>
      </c>
    </row>
    <row r="33" spans="2:31" x14ac:dyDescent="0.25">
      <c r="B33" s="92">
        <v>23</v>
      </c>
      <c r="C33" s="91" t="s">
        <v>14</v>
      </c>
      <c r="D33" s="33">
        <v>620</v>
      </c>
      <c r="E33" s="57">
        <v>229</v>
      </c>
      <c r="F33" s="56">
        <v>36551</v>
      </c>
      <c r="G33" s="56">
        <v>9976</v>
      </c>
      <c r="H33" s="56">
        <v>0</v>
      </c>
      <c r="I33" s="56">
        <v>38079</v>
      </c>
      <c r="J33" s="56">
        <v>1292155</v>
      </c>
      <c r="K33" s="56">
        <v>5511906</v>
      </c>
      <c r="L33" s="56">
        <v>1785558</v>
      </c>
      <c r="M33" s="56">
        <v>6035000.2180599803</v>
      </c>
      <c r="N33" s="56">
        <v>1451361</v>
      </c>
      <c r="O33" s="56">
        <v>9548295.2330700066</v>
      </c>
      <c r="P33" s="56">
        <v>0</v>
      </c>
      <c r="Q33" s="56">
        <v>0</v>
      </c>
      <c r="R33" s="56">
        <v>19433</v>
      </c>
      <c r="S33" s="56">
        <v>72240.3</v>
      </c>
      <c r="T33" s="56">
        <v>1138346</v>
      </c>
      <c r="U33" s="56">
        <v>2311411.0117800003</v>
      </c>
      <c r="V33" s="56">
        <v>445485</v>
      </c>
      <c r="W33" s="56">
        <v>2180466.5019200002</v>
      </c>
      <c r="X33" s="56">
        <v>0</v>
      </c>
      <c r="Y33" s="56">
        <v>0</v>
      </c>
      <c r="Z33" s="56">
        <v>3610101</v>
      </c>
      <c r="AA33" s="56">
        <v>17597464.401999999</v>
      </c>
      <c r="AB33" s="56">
        <v>0</v>
      </c>
      <c r="AC33" s="56">
        <v>0</v>
      </c>
      <c r="AE33" s="10">
        <f t="shared" si="0"/>
        <v>3610101</v>
      </c>
    </row>
    <row r="34" spans="2:31" x14ac:dyDescent="0.25">
      <c r="B34" s="92">
        <v>24</v>
      </c>
      <c r="C34" s="91" t="s">
        <v>15</v>
      </c>
      <c r="D34" s="33">
        <v>1619</v>
      </c>
      <c r="E34" s="57">
        <v>1247</v>
      </c>
      <c r="F34" s="56">
        <v>246540</v>
      </c>
      <c r="G34" s="56">
        <v>151</v>
      </c>
      <c r="H34" s="56">
        <v>56498</v>
      </c>
      <c r="I34" s="56">
        <v>3073725</v>
      </c>
      <c r="J34" s="56">
        <v>2018773</v>
      </c>
      <c r="K34" s="56">
        <v>7893221</v>
      </c>
      <c r="L34" s="56">
        <v>3206982</v>
      </c>
      <c r="M34" s="56">
        <v>14535391.602</v>
      </c>
      <c r="N34" s="56">
        <v>2355177</v>
      </c>
      <c r="O34" s="56">
        <v>50503814.443000004</v>
      </c>
      <c r="P34" s="56">
        <v>0</v>
      </c>
      <c r="Q34" s="56">
        <v>0</v>
      </c>
      <c r="R34" s="56">
        <v>23479</v>
      </c>
      <c r="S34" s="56">
        <v>118352.315</v>
      </c>
      <c r="T34" s="56">
        <v>1419699</v>
      </c>
      <c r="U34" s="56">
        <v>3128578.4649999999</v>
      </c>
      <c r="V34" s="56">
        <v>852357</v>
      </c>
      <c r="W34" s="56">
        <v>2664917.781</v>
      </c>
      <c r="X34" s="56">
        <v>964</v>
      </c>
      <c r="Y34" s="56">
        <v>65030.745840000003</v>
      </c>
      <c r="Z34" s="56">
        <v>4796296</v>
      </c>
      <c r="AA34" s="56">
        <v>24851057.462000001</v>
      </c>
      <c r="AB34" s="56">
        <v>0</v>
      </c>
      <c r="AC34" s="56">
        <v>0</v>
      </c>
      <c r="AE34" s="10">
        <f t="shared" si="0"/>
        <v>4796296</v>
      </c>
    </row>
    <row r="35" spans="2:31" x14ac:dyDescent="0.25">
      <c r="B35" s="92">
        <v>25</v>
      </c>
      <c r="C35" s="91" t="s">
        <v>34</v>
      </c>
      <c r="D35" s="33">
        <v>858</v>
      </c>
      <c r="E35" s="57">
        <v>627</v>
      </c>
      <c r="F35" s="56">
        <v>11643</v>
      </c>
      <c r="G35" s="56">
        <v>945</v>
      </c>
      <c r="H35" s="56">
        <v>0</v>
      </c>
      <c r="I35" s="56">
        <v>115047</v>
      </c>
      <c r="J35" s="56">
        <v>83903</v>
      </c>
      <c r="K35" s="56">
        <v>3728497</v>
      </c>
      <c r="L35" s="56">
        <v>157305</v>
      </c>
      <c r="M35" s="56">
        <v>1115233.17056</v>
      </c>
      <c r="N35" s="56">
        <v>113124</v>
      </c>
      <c r="O35" s="56">
        <v>284327.91668999998</v>
      </c>
      <c r="P35" s="56">
        <v>0</v>
      </c>
      <c r="Q35" s="56">
        <v>0</v>
      </c>
      <c r="R35" s="56">
        <v>6098</v>
      </c>
      <c r="S35" s="56">
        <v>24633.7</v>
      </c>
      <c r="T35" s="56">
        <v>1683726</v>
      </c>
      <c r="U35" s="56">
        <v>2828671.6765300003</v>
      </c>
      <c r="V35" s="56">
        <v>2845007</v>
      </c>
      <c r="W35" s="56">
        <v>1100340.9901700001</v>
      </c>
      <c r="X35" s="56">
        <v>0</v>
      </c>
      <c r="Y35" s="56">
        <v>0</v>
      </c>
      <c r="Z35" s="56">
        <v>5729014</v>
      </c>
      <c r="AA35" s="56">
        <v>30297827.070999999</v>
      </c>
      <c r="AB35" s="56">
        <v>2</v>
      </c>
      <c r="AC35" s="56">
        <v>1</v>
      </c>
      <c r="AE35" s="10">
        <f t="shared" si="0"/>
        <v>5729016</v>
      </c>
    </row>
    <row r="36" spans="2:31" x14ac:dyDescent="0.25">
      <c r="B36" s="92">
        <v>26</v>
      </c>
      <c r="C36" s="91" t="s">
        <v>53</v>
      </c>
      <c r="D36" s="33">
        <v>847</v>
      </c>
      <c r="E36" s="57">
        <v>613</v>
      </c>
      <c r="F36" s="56">
        <v>9325</v>
      </c>
      <c r="G36" s="56">
        <v>0</v>
      </c>
      <c r="H36" s="56">
        <v>0</v>
      </c>
      <c r="I36" s="56">
        <v>41725</v>
      </c>
      <c r="J36" s="56">
        <v>0</v>
      </c>
      <c r="K36" s="56">
        <v>5165032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1687102</v>
      </c>
      <c r="U36" s="56">
        <v>2435502.1159999999</v>
      </c>
      <c r="V36" s="56">
        <v>243224</v>
      </c>
      <c r="W36" s="56">
        <v>469009.33100000001</v>
      </c>
      <c r="X36" s="56">
        <v>0</v>
      </c>
      <c r="Y36" s="56">
        <v>0</v>
      </c>
      <c r="Z36" s="56">
        <v>4259536</v>
      </c>
      <c r="AA36" s="56">
        <v>18633273.324000001</v>
      </c>
      <c r="AB36" s="56">
        <v>0</v>
      </c>
      <c r="AC36" s="56">
        <v>0</v>
      </c>
      <c r="AE36" s="10">
        <f t="shared" si="0"/>
        <v>4259536</v>
      </c>
    </row>
    <row r="37" spans="2:31" x14ac:dyDescent="0.25">
      <c r="B37" s="92">
        <v>27</v>
      </c>
      <c r="C37" s="91" t="s">
        <v>43</v>
      </c>
      <c r="D37" s="33">
        <v>1381</v>
      </c>
      <c r="E37" s="57">
        <v>852</v>
      </c>
      <c r="F37" s="56">
        <v>11361</v>
      </c>
      <c r="G37" s="56">
        <v>0</v>
      </c>
      <c r="H37" s="56">
        <v>0</v>
      </c>
      <c r="I37" s="56">
        <v>21381</v>
      </c>
      <c r="J37" s="56">
        <v>10565</v>
      </c>
      <c r="K37" s="56">
        <v>4113474</v>
      </c>
      <c r="L37" s="56">
        <v>25246</v>
      </c>
      <c r="M37" s="56">
        <v>151098.66834999999</v>
      </c>
      <c r="N37" s="56">
        <v>8358</v>
      </c>
      <c r="O37" s="56">
        <v>97588.686959999992</v>
      </c>
      <c r="P37" s="56">
        <v>0</v>
      </c>
      <c r="Q37" s="56">
        <v>0</v>
      </c>
      <c r="R37" s="56">
        <v>780</v>
      </c>
      <c r="S37" s="56">
        <v>6028.3</v>
      </c>
      <c r="T37" s="56">
        <v>1670853</v>
      </c>
      <c r="U37" s="56">
        <v>3431394.1812100001</v>
      </c>
      <c r="V37" s="56">
        <v>285171</v>
      </c>
      <c r="W37" s="56">
        <v>858341.66469000001</v>
      </c>
      <c r="X37" s="56">
        <v>9958</v>
      </c>
      <c r="Y37" s="56">
        <v>207584.17716999998</v>
      </c>
      <c r="Z37" s="56">
        <v>4738285</v>
      </c>
      <c r="AA37" s="56">
        <v>22329075.244279999</v>
      </c>
      <c r="AB37" s="56">
        <v>0</v>
      </c>
      <c r="AC37" s="56">
        <v>0</v>
      </c>
      <c r="AE37" s="10">
        <f t="shared" si="0"/>
        <v>4738285</v>
      </c>
    </row>
    <row r="38" spans="2:31" x14ac:dyDescent="0.25">
      <c r="B38" s="92">
        <v>28</v>
      </c>
      <c r="C38" s="91" t="s">
        <v>13</v>
      </c>
      <c r="D38" s="33">
        <v>1471</v>
      </c>
      <c r="E38" s="57">
        <v>1330</v>
      </c>
      <c r="F38" s="56">
        <v>69993</v>
      </c>
      <c r="G38" s="56">
        <v>6762</v>
      </c>
      <c r="H38" s="56">
        <v>42107</v>
      </c>
      <c r="I38" s="56">
        <v>354132</v>
      </c>
      <c r="J38" s="56">
        <v>4597686</v>
      </c>
      <c r="K38" s="56">
        <v>26514365</v>
      </c>
      <c r="L38" s="56">
        <v>4773570</v>
      </c>
      <c r="M38" s="56">
        <v>15021327.675889999</v>
      </c>
      <c r="N38" s="56">
        <v>3656661</v>
      </c>
      <c r="O38" s="56">
        <v>22481453.570639998</v>
      </c>
      <c r="P38" s="56">
        <v>0</v>
      </c>
      <c r="Q38" s="56">
        <v>0</v>
      </c>
      <c r="R38" s="56">
        <v>46473</v>
      </c>
      <c r="S38" s="56">
        <v>164141.94501999998</v>
      </c>
      <c r="T38" s="56">
        <v>4148561</v>
      </c>
      <c r="U38" s="56">
        <v>7828807.1477099992</v>
      </c>
      <c r="V38" s="56">
        <v>2951836</v>
      </c>
      <c r="W38" s="56">
        <v>6695356.0158900004</v>
      </c>
      <c r="X38" s="56">
        <v>0</v>
      </c>
      <c r="Y38" s="56">
        <v>0</v>
      </c>
      <c r="Z38" s="56">
        <v>10359897</v>
      </c>
      <c r="AA38" s="56">
        <v>47537323.918649994</v>
      </c>
      <c r="AB38" s="56">
        <v>0</v>
      </c>
      <c r="AC38" s="56">
        <v>0</v>
      </c>
      <c r="AE38" s="10">
        <f t="shared" si="0"/>
        <v>10359897</v>
      </c>
    </row>
    <row r="39" spans="2:31" x14ac:dyDescent="0.25">
      <c r="B39" s="92">
        <v>29</v>
      </c>
      <c r="C39" s="91" t="s">
        <v>54</v>
      </c>
      <c r="D39" s="33"/>
      <c r="E39" s="57"/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195401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29487</v>
      </c>
      <c r="U39" s="56">
        <v>54216.438049999997</v>
      </c>
      <c r="V39" s="56">
        <v>16603</v>
      </c>
      <c r="W39" s="56">
        <v>33234.848839999999</v>
      </c>
      <c r="X39" s="56">
        <v>0</v>
      </c>
      <c r="Y39" s="56">
        <v>0</v>
      </c>
      <c r="Z39" s="56">
        <v>92976</v>
      </c>
      <c r="AA39" s="56">
        <v>428257.22700000001</v>
      </c>
      <c r="AB39" s="56">
        <v>27</v>
      </c>
      <c r="AC39" s="56">
        <v>11.7</v>
      </c>
      <c r="AE39" s="10">
        <f t="shared" si="0"/>
        <v>93003</v>
      </c>
    </row>
    <row r="40" spans="2:31" x14ac:dyDescent="0.25">
      <c r="B40" s="92">
        <v>30</v>
      </c>
      <c r="C40" s="91" t="s">
        <v>12</v>
      </c>
      <c r="D40" s="33">
        <v>373</v>
      </c>
      <c r="E40" s="57">
        <v>40</v>
      </c>
      <c r="F40" s="56">
        <v>897075</v>
      </c>
      <c r="G40" s="56">
        <v>0</v>
      </c>
      <c r="H40" s="56">
        <v>47333</v>
      </c>
      <c r="I40" s="56">
        <v>72005</v>
      </c>
      <c r="J40" s="56">
        <v>4230404</v>
      </c>
      <c r="K40" s="56">
        <v>1512891</v>
      </c>
      <c r="L40" s="56">
        <v>6804218</v>
      </c>
      <c r="M40" s="56">
        <v>26533498.443</v>
      </c>
      <c r="N40" s="56">
        <v>2983772</v>
      </c>
      <c r="O40" s="56">
        <v>23407563.699999999</v>
      </c>
      <c r="P40" s="56">
        <v>0</v>
      </c>
      <c r="Q40" s="56">
        <v>0</v>
      </c>
      <c r="R40" s="56">
        <v>42534</v>
      </c>
      <c r="S40" s="56">
        <v>136334.40531999999</v>
      </c>
      <c r="T40" s="56">
        <v>276063</v>
      </c>
      <c r="U40" s="56">
        <v>593186.17200000002</v>
      </c>
      <c r="V40" s="56">
        <v>121881</v>
      </c>
      <c r="W40" s="56">
        <v>441191.04300000001</v>
      </c>
      <c r="X40" s="56">
        <v>106</v>
      </c>
      <c r="Y40" s="56">
        <v>3591.7338500000001</v>
      </c>
      <c r="Z40" s="56">
        <v>616441</v>
      </c>
      <c r="AA40" s="56">
        <v>3072461.5120000001</v>
      </c>
      <c r="AB40" s="56">
        <v>0</v>
      </c>
      <c r="AC40" s="56">
        <v>0</v>
      </c>
      <c r="AE40" s="10">
        <f t="shared" si="0"/>
        <v>616441</v>
      </c>
    </row>
    <row r="41" spans="2:31" x14ac:dyDescent="0.25">
      <c r="B41" s="92">
        <v>31</v>
      </c>
      <c r="C41" s="91" t="s">
        <v>30</v>
      </c>
      <c r="D41" s="33">
        <v>856</v>
      </c>
      <c r="E41" s="57">
        <v>418</v>
      </c>
      <c r="F41" s="56">
        <v>13759</v>
      </c>
      <c r="G41" s="56">
        <v>0</v>
      </c>
      <c r="H41" s="56">
        <v>6086</v>
      </c>
      <c r="I41" s="56">
        <v>65348</v>
      </c>
      <c r="J41" s="56">
        <v>169154</v>
      </c>
      <c r="K41" s="56">
        <v>3600077</v>
      </c>
      <c r="L41" s="56">
        <v>403676</v>
      </c>
      <c r="M41" s="56">
        <v>1285959.5</v>
      </c>
      <c r="N41" s="56">
        <v>381813</v>
      </c>
      <c r="O41" s="56">
        <v>2532363.1630000002</v>
      </c>
      <c r="P41" s="56">
        <v>0</v>
      </c>
      <c r="Q41" s="56">
        <v>0</v>
      </c>
      <c r="R41" s="56">
        <v>0</v>
      </c>
      <c r="S41" s="56">
        <v>0</v>
      </c>
      <c r="T41" s="56">
        <v>1659353</v>
      </c>
      <c r="U41" s="56">
        <v>2992962.94</v>
      </c>
      <c r="V41" s="56">
        <v>301406</v>
      </c>
      <c r="W41" s="56">
        <v>821144.49710000004</v>
      </c>
      <c r="X41" s="56">
        <v>0</v>
      </c>
      <c r="Y41" s="56">
        <v>0</v>
      </c>
      <c r="Z41" s="56">
        <v>3063923</v>
      </c>
      <c r="AA41" s="56">
        <v>13671495.829</v>
      </c>
      <c r="AB41" s="56">
        <v>0</v>
      </c>
      <c r="AC41" s="56">
        <v>0</v>
      </c>
      <c r="AE41" s="10">
        <f t="shared" si="0"/>
        <v>3063923</v>
      </c>
    </row>
    <row r="42" spans="2:31" x14ac:dyDescent="0.25">
      <c r="B42" s="92">
        <v>32</v>
      </c>
      <c r="C42" s="91" t="s">
        <v>39</v>
      </c>
      <c r="D42" s="33">
        <v>482</v>
      </c>
      <c r="E42" s="57">
        <v>667</v>
      </c>
      <c r="F42" s="56">
        <v>4662</v>
      </c>
      <c r="G42" s="56">
        <v>0</v>
      </c>
      <c r="H42" s="56">
        <v>0</v>
      </c>
      <c r="I42" s="56">
        <v>0</v>
      </c>
      <c r="J42" s="56">
        <v>40992</v>
      </c>
      <c r="K42" s="56">
        <v>2150529</v>
      </c>
      <c r="L42" s="56">
        <v>57427</v>
      </c>
      <c r="M42" s="56">
        <v>243277.90672</v>
      </c>
      <c r="N42" s="56">
        <v>21169</v>
      </c>
      <c r="O42" s="56">
        <v>106915.3475</v>
      </c>
      <c r="P42" s="56">
        <v>0</v>
      </c>
      <c r="Q42" s="56">
        <v>0</v>
      </c>
      <c r="R42" s="56">
        <v>2323</v>
      </c>
      <c r="S42" s="56">
        <v>9314.7999999999993</v>
      </c>
      <c r="T42" s="56">
        <v>429367</v>
      </c>
      <c r="U42" s="56">
        <v>892372.06795000006</v>
      </c>
      <c r="V42" s="56">
        <v>99435</v>
      </c>
      <c r="W42" s="56">
        <v>195653.62899999999</v>
      </c>
      <c r="X42" s="56">
        <v>97</v>
      </c>
      <c r="Y42" s="56">
        <v>281.50099999999998</v>
      </c>
      <c r="Z42" s="56">
        <v>4943348</v>
      </c>
      <c r="AA42" s="56">
        <v>20394752.300000001</v>
      </c>
      <c r="AB42" s="56">
        <v>0</v>
      </c>
      <c r="AC42" s="56">
        <v>0</v>
      </c>
      <c r="AE42" s="10">
        <f t="shared" si="0"/>
        <v>4943348</v>
      </c>
    </row>
    <row r="43" spans="2:31" x14ac:dyDescent="0.25">
      <c r="B43" s="92">
        <v>33</v>
      </c>
      <c r="C43" s="91" t="s">
        <v>17</v>
      </c>
      <c r="D43" s="33">
        <v>1069</v>
      </c>
      <c r="E43" s="57">
        <v>186</v>
      </c>
      <c r="F43" s="56">
        <v>60986</v>
      </c>
      <c r="G43" s="56">
        <v>91482</v>
      </c>
      <c r="H43" s="56">
        <v>342577</v>
      </c>
      <c r="I43" s="56">
        <v>130186487</v>
      </c>
      <c r="J43" s="56">
        <v>1361789</v>
      </c>
      <c r="K43" s="56">
        <v>4075864</v>
      </c>
      <c r="L43" s="56">
        <v>1908458</v>
      </c>
      <c r="M43" s="56">
        <v>6097833.7274200004</v>
      </c>
      <c r="N43" s="56">
        <v>845235</v>
      </c>
      <c r="O43" s="56">
        <v>6790707.7039899994</v>
      </c>
      <c r="P43" s="56">
        <v>0</v>
      </c>
      <c r="Q43" s="56">
        <v>0</v>
      </c>
      <c r="R43" s="56">
        <v>19314</v>
      </c>
      <c r="S43" s="56">
        <v>86113.2</v>
      </c>
      <c r="T43" s="56">
        <v>1129361</v>
      </c>
      <c r="U43" s="56">
        <v>2325716.7229200001</v>
      </c>
      <c r="V43" s="56">
        <v>523061</v>
      </c>
      <c r="W43" s="56">
        <v>1442814.6849500001</v>
      </c>
      <c r="X43" s="56">
        <v>56</v>
      </c>
      <c r="Y43" s="56">
        <v>942.65217000000007</v>
      </c>
      <c r="Z43" s="56">
        <v>2698249</v>
      </c>
      <c r="AA43" s="56">
        <v>12676076.6</v>
      </c>
      <c r="AB43" s="56">
        <v>749</v>
      </c>
      <c r="AC43" s="56">
        <v>744.45</v>
      </c>
      <c r="AE43" s="10">
        <f t="shared" si="0"/>
        <v>2698998</v>
      </c>
    </row>
    <row r="44" spans="2:31" ht="13" x14ac:dyDescent="0.25">
      <c r="B44" s="452" t="s">
        <v>18</v>
      </c>
      <c r="C44" s="453"/>
      <c r="D44" s="58"/>
      <c r="E44" s="58"/>
      <c r="F44" s="53"/>
      <c r="G44" s="53"/>
      <c r="H44" s="53"/>
      <c r="I44" s="53"/>
      <c r="J44" s="53"/>
      <c r="K44" s="53"/>
      <c r="L44" s="53"/>
      <c r="M44" s="56"/>
      <c r="N44" s="53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10">
        <f t="shared" si="0"/>
        <v>0</v>
      </c>
    </row>
    <row r="45" spans="2:31" x14ac:dyDescent="0.25">
      <c r="B45" s="92">
        <v>34</v>
      </c>
      <c r="C45" s="91" t="s">
        <v>19</v>
      </c>
      <c r="D45" s="33">
        <v>0</v>
      </c>
      <c r="E45" s="33">
        <v>0</v>
      </c>
      <c r="F45" s="56">
        <v>52943</v>
      </c>
      <c r="G45" s="56">
        <v>0</v>
      </c>
      <c r="H45" s="56">
        <v>0</v>
      </c>
      <c r="I45" s="56">
        <v>0</v>
      </c>
      <c r="J45" s="56">
        <v>1313008</v>
      </c>
      <c r="K45" s="56">
        <v>0</v>
      </c>
      <c r="L45" s="56">
        <v>1021443</v>
      </c>
      <c r="M45" s="56">
        <v>7900013.7949999999</v>
      </c>
      <c r="N45" s="56">
        <v>2994038</v>
      </c>
      <c r="O45" s="56">
        <v>24503917.026000001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10">
        <f t="shared" si="0"/>
        <v>0</v>
      </c>
    </row>
    <row r="46" spans="2:31" x14ac:dyDescent="0.25">
      <c r="B46" s="92">
        <v>35</v>
      </c>
      <c r="C46" s="91" t="s">
        <v>55</v>
      </c>
      <c r="D46" s="33">
        <v>0</v>
      </c>
      <c r="E46" s="33">
        <v>0</v>
      </c>
      <c r="F46" s="56">
        <v>0</v>
      </c>
      <c r="G46" s="56">
        <v>0</v>
      </c>
      <c r="H46" s="56">
        <v>0</v>
      </c>
      <c r="I46" s="56">
        <v>0</v>
      </c>
      <c r="J46" s="56">
        <v>5159</v>
      </c>
      <c r="K46" s="56">
        <v>0</v>
      </c>
      <c r="L46" s="56">
        <v>4921</v>
      </c>
      <c r="M46" s="56">
        <v>24325.62371</v>
      </c>
      <c r="N46" s="56">
        <v>1871</v>
      </c>
      <c r="O46" s="56">
        <v>18116.856099999997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10">
        <f t="shared" si="0"/>
        <v>0</v>
      </c>
    </row>
    <row r="47" spans="2:31" x14ac:dyDescent="0.25">
      <c r="B47" s="92">
        <v>36</v>
      </c>
      <c r="C47" s="91" t="s">
        <v>57</v>
      </c>
      <c r="D47" s="33">
        <v>0</v>
      </c>
      <c r="E47" s="33">
        <v>0</v>
      </c>
      <c r="F47" s="56">
        <v>0</v>
      </c>
      <c r="G47" s="56">
        <v>0</v>
      </c>
      <c r="H47" s="56">
        <v>1</v>
      </c>
      <c r="I47" s="56">
        <v>0</v>
      </c>
      <c r="J47" s="56">
        <v>0</v>
      </c>
      <c r="K47" s="56">
        <v>903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33</v>
      </c>
      <c r="U47" s="56">
        <v>353.72919999999999</v>
      </c>
      <c r="V47" s="56">
        <v>1</v>
      </c>
      <c r="W47" s="56">
        <v>1.5</v>
      </c>
      <c r="X47" s="56">
        <v>0</v>
      </c>
      <c r="Y47" s="56">
        <v>0</v>
      </c>
      <c r="Z47" s="56">
        <v>317</v>
      </c>
      <c r="AA47" s="56">
        <v>2783.7</v>
      </c>
      <c r="AB47" s="56">
        <v>0</v>
      </c>
      <c r="AC47" s="56">
        <v>0</v>
      </c>
      <c r="AE47" s="10">
        <f t="shared" si="0"/>
        <v>317</v>
      </c>
    </row>
    <row r="48" spans="2:31" x14ac:dyDescent="0.25">
      <c r="B48" s="92">
        <v>37</v>
      </c>
      <c r="C48" s="91" t="s">
        <v>32</v>
      </c>
      <c r="D48" s="33">
        <v>47</v>
      </c>
      <c r="E48" s="57">
        <v>431</v>
      </c>
      <c r="F48" s="56">
        <v>0</v>
      </c>
      <c r="G48" s="56">
        <v>0</v>
      </c>
      <c r="H48" s="56">
        <v>0</v>
      </c>
      <c r="I48" s="56">
        <v>0</v>
      </c>
      <c r="J48" s="56">
        <v>2482096</v>
      </c>
      <c r="K48" s="56">
        <v>1311767</v>
      </c>
      <c r="L48" s="56">
        <v>7998058</v>
      </c>
      <c r="M48" s="56">
        <v>21287177.466419999</v>
      </c>
      <c r="N48" s="56">
        <v>3132953</v>
      </c>
      <c r="O48" s="56">
        <v>18247519.269930001</v>
      </c>
      <c r="P48" s="56">
        <v>0</v>
      </c>
      <c r="Q48" s="56">
        <v>0</v>
      </c>
      <c r="R48" s="56">
        <v>11188</v>
      </c>
      <c r="S48" s="56">
        <v>66301.400999999998</v>
      </c>
      <c r="T48" s="56">
        <v>739734</v>
      </c>
      <c r="U48" s="56">
        <v>1957487.77364</v>
      </c>
      <c r="V48" s="56">
        <v>770526</v>
      </c>
      <c r="W48" s="56">
        <v>2394263.7837899998</v>
      </c>
      <c r="X48" s="56">
        <v>0</v>
      </c>
      <c r="Y48" s="56">
        <v>0</v>
      </c>
      <c r="Z48" s="56">
        <v>766416</v>
      </c>
      <c r="AA48" s="56">
        <v>4292703.6710000001</v>
      </c>
      <c r="AB48" s="56">
        <v>0</v>
      </c>
      <c r="AC48" s="56">
        <v>0</v>
      </c>
      <c r="AE48" s="10">
        <f t="shared" si="0"/>
        <v>766416</v>
      </c>
    </row>
    <row r="49" spans="1:31" x14ac:dyDescent="0.25">
      <c r="B49" s="92">
        <v>38</v>
      </c>
      <c r="C49" s="91" t="s">
        <v>29</v>
      </c>
      <c r="D49" s="33">
        <v>449</v>
      </c>
      <c r="E49" s="57">
        <v>534</v>
      </c>
      <c r="F49" s="56">
        <v>495</v>
      </c>
      <c r="G49" s="56">
        <v>86</v>
      </c>
      <c r="H49" s="56">
        <v>0</v>
      </c>
      <c r="I49" s="56">
        <v>2800</v>
      </c>
      <c r="J49" s="56">
        <v>118719</v>
      </c>
      <c r="K49" s="56">
        <v>1945944</v>
      </c>
      <c r="L49" s="56">
        <v>126755</v>
      </c>
      <c r="M49" s="56">
        <v>431311.49170000001</v>
      </c>
      <c r="N49" s="56">
        <v>88297</v>
      </c>
      <c r="O49" s="56">
        <v>615336.46066999994</v>
      </c>
      <c r="P49" s="56">
        <v>0</v>
      </c>
      <c r="Q49" s="56">
        <v>0</v>
      </c>
      <c r="R49" s="56">
        <v>1349</v>
      </c>
      <c r="S49" s="56">
        <v>4193.6000000000004</v>
      </c>
      <c r="T49" s="56">
        <v>500660</v>
      </c>
      <c r="U49" s="56">
        <v>780999.48499999999</v>
      </c>
      <c r="V49" s="56">
        <v>170502</v>
      </c>
      <c r="W49" s="56">
        <v>353887.98800000001</v>
      </c>
      <c r="X49" s="56">
        <v>320</v>
      </c>
      <c r="Y49" s="56">
        <v>4805.7520000000004</v>
      </c>
      <c r="Z49" s="56">
        <v>1082754</v>
      </c>
      <c r="AA49" s="56">
        <v>4778467.4040000001</v>
      </c>
      <c r="AB49" s="56">
        <v>20</v>
      </c>
      <c r="AC49" s="56">
        <v>16.399999999999999</v>
      </c>
      <c r="AE49" s="10">
        <f t="shared" si="0"/>
        <v>1082774</v>
      </c>
    </row>
    <row r="50" spans="1:31" x14ac:dyDescent="0.25">
      <c r="B50" s="92">
        <v>39</v>
      </c>
      <c r="C50" s="91" t="s">
        <v>58</v>
      </c>
      <c r="D50" s="33">
        <v>13</v>
      </c>
      <c r="E50" s="57">
        <v>18</v>
      </c>
      <c r="F50" s="56">
        <v>0</v>
      </c>
      <c r="G50" s="56">
        <v>0</v>
      </c>
      <c r="H50" s="56">
        <v>0</v>
      </c>
      <c r="I50" s="56">
        <v>12</v>
      </c>
      <c r="J50" s="56">
        <v>0</v>
      </c>
      <c r="K50" s="56">
        <v>117513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65143</v>
      </c>
      <c r="U50" s="56">
        <v>157714.516</v>
      </c>
      <c r="V50" s="56">
        <v>7948</v>
      </c>
      <c r="W50" s="56">
        <v>38893.839100000005</v>
      </c>
      <c r="X50" s="56">
        <v>0</v>
      </c>
      <c r="Y50" s="56">
        <v>0</v>
      </c>
      <c r="Z50" s="56">
        <v>44561</v>
      </c>
      <c r="AA50" s="56">
        <v>246601.25200000001</v>
      </c>
      <c r="AB50" s="56">
        <v>0</v>
      </c>
      <c r="AC50" s="56">
        <v>0</v>
      </c>
      <c r="AE50" s="10">
        <f t="shared" si="0"/>
        <v>44561</v>
      </c>
    </row>
    <row r="51" spans="1:31" x14ac:dyDescent="0.25">
      <c r="B51" s="92">
        <v>40</v>
      </c>
      <c r="C51" s="91" t="s">
        <v>25</v>
      </c>
      <c r="D51" s="33">
        <v>46</v>
      </c>
      <c r="E51" s="57">
        <v>28</v>
      </c>
      <c r="F51" s="56">
        <v>0</v>
      </c>
      <c r="G51" s="56">
        <v>0</v>
      </c>
      <c r="H51" s="56">
        <v>0</v>
      </c>
      <c r="I51" s="56">
        <v>0</v>
      </c>
      <c r="J51" s="56">
        <v>692840</v>
      </c>
      <c r="K51" s="56">
        <v>562551</v>
      </c>
      <c r="L51" s="56">
        <v>678381</v>
      </c>
      <c r="M51" s="56">
        <v>2319262.8319299999</v>
      </c>
      <c r="N51" s="56">
        <v>945138</v>
      </c>
      <c r="O51" s="56">
        <v>4159732.38185</v>
      </c>
      <c r="P51" s="56">
        <v>0</v>
      </c>
      <c r="Q51" s="56">
        <v>0</v>
      </c>
      <c r="R51" s="56">
        <v>1512</v>
      </c>
      <c r="S51" s="56">
        <v>11534.096659999999</v>
      </c>
      <c r="T51" s="56">
        <v>254928</v>
      </c>
      <c r="U51" s="56">
        <v>921959.89850000001</v>
      </c>
      <c r="V51" s="56">
        <v>0</v>
      </c>
      <c r="W51" s="56">
        <v>0</v>
      </c>
      <c r="X51" s="56">
        <v>0</v>
      </c>
      <c r="Y51" s="56">
        <v>0</v>
      </c>
      <c r="Z51" s="56">
        <v>246195</v>
      </c>
      <c r="AA51" s="56">
        <v>1394769.3294500001</v>
      </c>
      <c r="AB51" s="56">
        <v>0</v>
      </c>
      <c r="AC51" s="56">
        <v>0</v>
      </c>
      <c r="AE51" s="10">
        <f t="shared" si="0"/>
        <v>246195</v>
      </c>
    </row>
    <row r="52" spans="1:31" x14ac:dyDescent="0.25">
      <c r="A52" s="40" t="s">
        <v>159</v>
      </c>
      <c r="B52" s="92">
        <v>41</v>
      </c>
      <c r="C52" s="91" t="s">
        <v>26</v>
      </c>
      <c r="D52" s="33">
        <v>0</v>
      </c>
      <c r="E52" s="57">
        <v>0</v>
      </c>
      <c r="F52" s="56">
        <v>0</v>
      </c>
      <c r="G52" s="56">
        <v>326541</v>
      </c>
      <c r="H52" s="56">
        <v>0</v>
      </c>
      <c r="I52" s="56">
        <v>0</v>
      </c>
      <c r="J52" s="56">
        <v>1703964</v>
      </c>
      <c r="K52" s="56">
        <v>404244</v>
      </c>
      <c r="L52" s="56">
        <v>492773</v>
      </c>
      <c r="M52" s="56">
        <v>2193816.7940000002</v>
      </c>
      <c r="N52" s="56">
        <v>1196798</v>
      </c>
      <c r="O52" s="56">
        <v>5820988.6160000004</v>
      </c>
      <c r="P52" s="56">
        <v>0</v>
      </c>
      <c r="Q52" s="56">
        <v>0</v>
      </c>
      <c r="R52" s="56">
        <v>58586</v>
      </c>
      <c r="S52" s="56">
        <v>365805.99599999998</v>
      </c>
      <c r="T52" s="56">
        <v>15823</v>
      </c>
      <c r="U52" s="56">
        <v>38686.711000000003</v>
      </c>
      <c r="V52" s="56">
        <v>46499</v>
      </c>
      <c r="W52" s="56">
        <v>113898.295</v>
      </c>
      <c r="X52" s="56">
        <v>0</v>
      </c>
      <c r="Y52" s="56">
        <v>0</v>
      </c>
      <c r="Z52" s="56">
        <v>22543</v>
      </c>
      <c r="AA52" s="56">
        <v>96824.573000000004</v>
      </c>
      <c r="AB52" s="56">
        <v>0</v>
      </c>
      <c r="AC52" s="56">
        <v>0</v>
      </c>
      <c r="AE52" s="10">
        <f t="shared" si="0"/>
        <v>22543</v>
      </c>
    </row>
    <row r="53" spans="1:31" x14ac:dyDescent="0.25">
      <c r="B53" s="92">
        <v>42</v>
      </c>
      <c r="C53" s="110" t="s">
        <v>24</v>
      </c>
      <c r="D53" s="33">
        <v>99</v>
      </c>
      <c r="E53" s="57">
        <v>73</v>
      </c>
      <c r="F53" s="56">
        <v>0</v>
      </c>
      <c r="G53" s="56">
        <v>0</v>
      </c>
      <c r="H53" s="56">
        <v>0</v>
      </c>
      <c r="I53" s="56">
        <v>0</v>
      </c>
      <c r="J53" s="56">
        <v>1102760</v>
      </c>
      <c r="K53" s="56">
        <v>1169240</v>
      </c>
      <c r="L53" s="56">
        <v>1854799</v>
      </c>
      <c r="M53" s="56">
        <v>5282507.3770000003</v>
      </c>
      <c r="N53" s="56">
        <v>862206</v>
      </c>
      <c r="O53" s="56">
        <v>4802550.398</v>
      </c>
      <c r="P53" s="56">
        <v>0</v>
      </c>
      <c r="Q53" s="56">
        <v>0</v>
      </c>
      <c r="R53" s="56">
        <v>2646</v>
      </c>
      <c r="S53" s="56">
        <v>16039.5</v>
      </c>
      <c r="T53" s="56">
        <v>1108020</v>
      </c>
      <c r="U53" s="56">
        <v>2635463.2179999999</v>
      </c>
      <c r="V53" s="56">
        <v>131722</v>
      </c>
      <c r="W53" s="56">
        <v>605763.79599999997</v>
      </c>
      <c r="X53" s="56">
        <v>32</v>
      </c>
      <c r="Y53" s="56">
        <v>609.10199999999998</v>
      </c>
      <c r="Z53" s="56">
        <v>887512</v>
      </c>
      <c r="AA53" s="56">
        <v>4147803.682</v>
      </c>
      <c r="AB53" s="56">
        <v>0</v>
      </c>
      <c r="AC53" s="56">
        <v>0</v>
      </c>
      <c r="AE53" s="10">
        <f t="shared" si="0"/>
        <v>887512</v>
      </c>
    </row>
    <row r="54" spans="1:31" x14ac:dyDescent="0.25">
      <c r="B54" s="92">
        <v>43</v>
      </c>
      <c r="C54" s="110" t="s">
        <v>62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3">
        <v>1091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5189</v>
      </c>
      <c r="U54" s="56">
        <v>16036.57213</v>
      </c>
      <c r="V54" s="56">
        <v>1494</v>
      </c>
      <c r="W54" s="56">
        <v>4195.3121700000002</v>
      </c>
      <c r="X54" s="56">
        <v>0</v>
      </c>
      <c r="Y54" s="56">
        <v>0</v>
      </c>
      <c r="Z54" s="56">
        <v>1251</v>
      </c>
      <c r="AA54" s="56">
        <v>8694</v>
      </c>
      <c r="AB54" s="56">
        <v>0</v>
      </c>
      <c r="AC54" s="56">
        <v>0</v>
      </c>
      <c r="AE54" s="10">
        <f t="shared" si="0"/>
        <v>1251</v>
      </c>
    </row>
    <row r="55" spans="1:31" ht="12.75" customHeight="1" x14ac:dyDescent="0.25">
      <c r="B55" s="452" t="s">
        <v>63</v>
      </c>
      <c r="C55" s="453"/>
      <c r="D55" s="33"/>
      <c r="E55" s="57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E55" s="10">
        <f t="shared" si="0"/>
        <v>0</v>
      </c>
    </row>
    <row r="56" spans="1:31" s="59" customFormat="1" x14ac:dyDescent="0.25">
      <c r="A56" s="65"/>
      <c r="B56" s="96">
        <v>44</v>
      </c>
      <c r="C56" s="99" t="s">
        <v>64</v>
      </c>
      <c r="D56" s="62">
        <v>0</v>
      </c>
      <c r="E56" s="62">
        <v>0</v>
      </c>
      <c r="F56" s="60">
        <v>0</v>
      </c>
      <c r="G56" s="60">
        <v>0</v>
      </c>
      <c r="H56" s="60">
        <v>0</v>
      </c>
      <c r="I56" s="60">
        <v>4120115</v>
      </c>
      <c r="J56" s="60">
        <v>0</v>
      </c>
      <c r="K56" s="60">
        <v>3424302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  <c r="R56" s="60">
        <v>0</v>
      </c>
      <c r="S56" s="60">
        <v>0</v>
      </c>
      <c r="T56" s="60">
        <v>0</v>
      </c>
      <c r="U56" s="60">
        <v>0</v>
      </c>
      <c r="V56" s="60">
        <v>262477</v>
      </c>
      <c r="W56" s="60">
        <v>195835.06198000003</v>
      </c>
      <c r="X56" s="60">
        <v>0</v>
      </c>
      <c r="Y56" s="60">
        <v>0</v>
      </c>
      <c r="Z56" s="60">
        <v>0</v>
      </c>
      <c r="AA56" s="60">
        <v>0</v>
      </c>
      <c r="AB56" s="60">
        <v>0</v>
      </c>
      <c r="AC56" s="60">
        <v>0</v>
      </c>
      <c r="AE56" s="10">
        <f t="shared" si="0"/>
        <v>0</v>
      </c>
    </row>
    <row r="57" spans="1:31" s="59" customFormat="1" ht="12" customHeight="1" x14ac:dyDescent="0.25">
      <c r="A57" s="65"/>
      <c r="B57" s="96">
        <v>45</v>
      </c>
      <c r="C57" s="99" t="s">
        <v>65</v>
      </c>
      <c r="D57" s="62">
        <v>0</v>
      </c>
      <c r="E57" s="62">
        <v>0</v>
      </c>
      <c r="F57" s="60">
        <v>0</v>
      </c>
      <c r="G57" s="60">
        <v>350093</v>
      </c>
      <c r="H57" s="60">
        <v>0</v>
      </c>
      <c r="I57" s="60">
        <v>17353</v>
      </c>
      <c r="J57" s="60">
        <v>0</v>
      </c>
      <c r="K57" s="60">
        <v>5717289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  <c r="R57" s="60">
        <v>0</v>
      </c>
      <c r="S57" s="60">
        <v>0</v>
      </c>
      <c r="T57" s="60">
        <v>196788</v>
      </c>
      <c r="U57" s="60">
        <v>407117.6335</v>
      </c>
      <c r="V57" s="60">
        <v>16580</v>
      </c>
      <c r="W57" s="60">
        <v>21791.981399999997</v>
      </c>
      <c r="X57" s="60">
        <v>0</v>
      </c>
      <c r="Y57" s="60">
        <v>0</v>
      </c>
      <c r="Z57" s="60">
        <v>1688438</v>
      </c>
      <c r="AA57" s="60">
        <v>5228537.6220000004</v>
      </c>
      <c r="AB57" s="60">
        <v>230</v>
      </c>
      <c r="AC57" s="60">
        <v>136.4</v>
      </c>
      <c r="AE57" s="10">
        <f t="shared" si="0"/>
        <v>1688668</v>
      </c>
    </row>
    <row r="58" spans="1:31" s="59" customFormat="1" ht="12.75" customHeight="1" x14ac:dyDescent="0.25">
      <c r="A58" s="65"/>
      <c r="B58" s="96">
        <v>46</v>
      </c>
      <c r="C58" s="99" t="s">
        <v>66</v>
      </c>
      <c r="D58" s="62">
        <v>0</v>
      </c>
      <c r="E58" s="62">
        <v>0</v>
      </c>
      <c r="F58" s="60">
        <v>0</v>
      </c>
      <c r="G58" s="60">
        <v>168607</v>
      </c>
      <c r="H58" s="60">
        <v>0</v>
      </c>
      <c r="I58" s="60">
        <v>121729</v>
      </c>
      <c r="J58" s="60">
        <v>0</v>
      </c>
      <c r="K58" s="60">
        <v>8264248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60">
        <v>0</v>
      </c>
      <c r="S58" s="60">
        <v>0</v>
      </c>
      <c r="T58" s="60">
        <v>0</v>
      </c>
      <c r="U58" s="60">
        <v>0</v>
      </c>
      <c r="V58" s="60">
        <v>367737</v>
      </c>
      <c r="W58" s="60">
        <v>270777.58765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E58" s="10">
        <f t="shared" si="0"/>
        <v>0</v>
      </c>
    </row>
    <row r="59" spans="1:31" s="59" customFormat="1" ht="12.75" customHeight="1" x14ac:dyDescent="0.25">
      <c r="A59" s="65"/>
      <c r="B59" s="96">
        <v>47</v>
      </c>
      <c r="C59" s="99" t="s">
        <v>67</v>
      </c>
      <c r="D59" s="62">
        <v>0</v>
      </c>
      <c r="E59" s="62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E59" s="10">
        <f t="shared" si="0"/>
        <v>0</v>
      </c>
    </row>
    <row r="60" spans="1:31" s="59" customFormat="1" ht="12.75" customHeight="1" x14ac:dyDescent="0.25">
      <c r="A60" s="65"/>
      <c r="B60" s="96">
        <v>48</v>
      </c>
      <c r="C60" s="99" t="s">
        <v>68</v>
      </c>
      <c r="D60" s="62">
        <v>0</v>
      </c>
      <c r="E60" s="62">
        <v>0</v>
      </c>
      <c r="F60" s="60">
        <v>0</v>
      </c>
      <c r="G60" s="60">
        <v>169557</v>
      </c>
      <c r="H60" s="60">
        <v>0</v>
      </c>
      <c r="I60" s="60">
        <v>0</v>
      </c>
      <c r="J60" s="60">
        <v>0</v>
      </c>
      <c r="K60" s="60">
        <v>441974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593</v>
      </c>
      <c r="U60" s="60">
        <v>522.23202000000003</v>
      </c>
      <c r="V60" s="60">
        <v>27832</v>
      </c>
      <c r="W60" s="60">
        <v>13068.708279999999</v>
      </c>
      <c r="X60" s="60">
        <v>0</v>
      </c>
      <c r="Y60" s="60">
        <v>0</v>
      </c>
      <c r="Z60" s="60">
        <v>3689</v>
      </c>
      <c r="AA60" s="60">
        <v>14206.876</v>
      </c>
      <c r="AB60" s="60">
        <v>0</v>
      </c>
      <c r="AC60" s="60">
        <v>0</v>
      </c>
      <c r="AE60" s="10">
        <f t="shared" si="0"/>
        <v>3689</v>
      </c>
    </row>
    <row r="61" spans="1:31" s="59" customFormat="1" ht="12.75" customHeight="1" x14ac:dyDescent="0.25">
      <c r="A61" s="65"/>
      <c r="B61" s="96">
        <v>49</v>
      </c>
      <c r="C61" s="112" t="s">
        <v>69</v>
      </c>
      <c r="D61" s="62">
        <v>1</v>
      </c>
      <c r="E61" s="61">
        <v>63</v>
      </c>
      <c r="F61" s="60">
        <v>530347</v>
      </c>
      <c r="G61" s="60">
        <v>0</v>
      </c>
      <c r="H61" s="60">
        <v>0</v>
      </c>
      <c r="I61" s="60">
        <v>26485332</v>
      </c>
      <c r="J61" s="60">
        <v>0</v>
      </c>
      <c r="K61" s="60">
        <v>37865011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510295</v>
      </c>
      <c r="U61" s="60">
        <v>629401.04908999999</v>
      </c>
      <c r="V61" s="60">
        <v>1476195</v>
      </c>
      <c r="W61" s="60">
        <v>2101446.1823400003</v>
      </c>
      <c r="X61" s="60">
        <v>0</v>
      </c>
      <c r="Y61" s="60">
        <v>0</v>
      </c>
      <c r="Z61" s="60">
        <v>1571160</v>
      </c>
      <c r="AA61" s="60">
        <v>6243384.9031499997</v>
      </c>
      <c r="AB61" s="60">
        <v>0</v>
      </c>
      <c r="AC61" s="60">
        <v>0</v>
      </c>
      <c r="AE61" s="10">
        <f t="shared" si="0"/>
        <v>1571160</v>
      </c>
    </row>
    <row r="62" spans="1:31" ht="13" x14ac:dyDescent="0.25">
      <c r="B62" s="452" t="s">
        <v>21</v>
      </c>
      <c r="C62" s="453"/>
      <c r="D62" s="58"/>
      <c r="E62" s="58"/>
      <c r="F62" s="53"/>
      <c r="G62" s="53"/>
      <c r="H62" s="53"/>
      <c r="I62" s="53"/>
      <c r="J62" s="53"/>
      <c r="K62" s="53"/>
      <c r="L62" s="53"/>
      <c r="M62" s="56"/>
      <c r="N62" s="53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E62" s="10">
        <f t="shared" si="0"/>
        <v>0</v>
      </c>
    </row>
    <row r="63" spans="1:31" x14ac:dyDescent="0.25">
      <c r="B63" s="92">
        <v>50</v>
      </c>
      <c r="C63" s="91" t="s">
        <v>22</v>
      </c>
      <c r="D63" s="33">
        <v>471</v>
      </c>
      <c r="E63" s="57">
        <v>3</v>
      </c>
      <c r="F63" s="56">
        <v>0</v>
      </c>
      <c r="G63" s="56">
        <v>350</v>
      </c>
      <c r="H63" s="56">
        <v>0</v>
      </c>
      <c r="I63" s="56">
        <v>859031</v>
      </c>
      <c r="J63" s="56">
        <v>357802</v>
      </c>
      <c r="K63" s="56">
        <v>2323549</v>
      </c>
      <c r="L63" s="56">
        <v>501905</v>
      </c>
      <c r="M63" s="56">
        <v>2734229.9180000001</v>
      </c>
      <c r="N63" s="56">
        <v>522306</v>
      </c>
      <c r="O63" s="56">
        <v>3207152.3640000001</v>
      </c>
      <c r="P63" s="56">
        <v>1334</v>
      </c>
      <c r="Q63" s="56">
        <v>645.61800000000005</v>
      </c>
      <c r="R63" s="56">
        <v>5228</v>
      </c>
      <c r="S63" s="56">
        <v>32379.1</v>
      </c>
      <c r="T63" s="56">
        <v>238277</v>
      </c>
      <c r="U63" s="56">
        <v>603205.64099999995</v>
      </c>
      <c r="V63" s="56">
        <v>215137</v>
      </c>
      <c r="W63" s="56">
        <v>582548.75</v>
      </c>
      <c r="X63" s="56">
        <v>181</v>
      </c>
      <c r="Y63" s="56">
        <v>2577.9609999999998</v>
      </c>
      <c r="Z63" s="56">
        <v>923115</v>
      </c>
      <c r="AA63" s="56">
        <v>5961811.5999999996</v>
      </c>
      <c r="AB63" s="56">
        <v>329</v>
      </c>
      <c r="AC63" s="56">
        <v>325.89999999999998</v>
      </c>
      <c r="AE63" s="10">
        <f t="shared" si="0"/>
        <v>923444</v>
      </c>
    </row>
    <row r="64" spans="1:31" x14ac:dyDescent="0.25">
      <c r="B64" s="92">
        <v>51</v>
      </c>
      <c r="C64" s="91" t="s">
        <v>70</v>
      </c>
      <c r="D64" s="33">
        <v>166</v>
      </c>
      <c r="E64" s="57">
        <v>2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202896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>
        <v>0</v>
      </c>
      <c r="T64" s="56">
        <v>44256</v>
      </c>
      <c r="U64" s="56">
        <v>141555.31019999998</v>
      </c>
      <c r="V64" s="56">
        <v>12654</v>
      </c>
      <c r="W64" s="56">
        <v>34262.849539999996</v>
      </c>
      <c r="X64" s="56">
        <v>0</v>
      </c>
      <c r="Y64" s="56">
        <v>0</v>
      </c>
      <c r="Z64" s="56">
        <v>133603</v>
      </c>
      <c r="AA64" s="56">
        <v>763166.07400000002</v>
      </c>
      <c r="AB64" s="56">
        <v>0</v>
      </c>
      <c r="AC64" s="56">
        <v>0</v>
      </c>
      <c r="AE64" s="10">
        <f t="shared" si="0"/>
        <v>133603</v>
      </c>
    </row>
    <row r="65" spans="1:31" ht="12.75" customHeight="1" x14ac:dyDescent="0.25">
      <c r="B65" s="92">
        <v>52</v>
      </c>
      <c r="C65" s="91" t="s">
        <v>47</v>
      </c>
      <c r="D65" s="33">
        <v>344</v>
      </c>
      <c r="E65" s="57">
        <v>3</v>
      </c>
      <c r="F65" s="56">
        <v>20526</v>
      </c>
      <c r="G65" s="56">
        <v>287</v>
      </c>
      <c r="H65" s="56">
        <v>35428</v>
      </c>
      <c r="I65" s="56">
        <v>0</v>
      </c>
      <c r="J65" s="56">
        <v>0</v>
      </c>
      <c r="K65" s="56">
        <v>3201634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241651</v>
      </c>
      <c r="U65" s="56">
        <v>391138.70698000002</v>
      </c>
      <c r="V65" s="56">
        <v>89836</v>
      </c>
      <c r="W65" s="56">
        <v>355101.49714999995</v>
      </c>
      <c r="X65" s="56">
        <v>0</v>
      </c>
      <c r="Y65" s="56">
        <v>0</v>
      </c>
      <c r="Z65" s="56">
        <v>1146552</v>
      </c>
      <c r="AA65" s="56">
        <v>2548472.4</v>
      </c>
      <c r="AB65" s="56">
        <v>0</v>
      </c>
      <c r="AC65" s="56">
        <v>0</v>
      </c>
      <c r="AE65" s="10">
        <f t="shared" si="0"/>
        <v>1146552</v>
      </c>
    </row>
    <row r="66" spans="1:31" ht="12.75" customHeight="1" x14ac:dyDescent="0.25">
      <c r="B66" s="92">
        <v>53</v>
      </c>
      <c r="C66" s="91" t="s">
        <v>44</v>
      </c>
      <c r="D66" s="33">
        <v>461</v>
      </c>
      <c r="E66" s="57">
        <v>2</v>
      </c>
      <c r="F66" s="56">
        <v>0</v>
      </c>
      <c r="G66" s="56">
        <v>1690</v>
      </c>
      <c r="H66" s="56">
        <v>0</v>
      </c>
      <c r="I66" s="56">
        <v>0</v>
      </c>
      <c r="J66" s="56">
        <v>0</v>
      </c>
      <c r="K66" s="56">
        <v>4817166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253497</v>
      </c>
      <c r="U66" s="56">
        <v>317424.29719000013</v>
      </c>
      <c r="V66" s="56">
        <v>19429</v>
      </c>
      <c r="W66" s="56">
        <v>32853.20837</v>
      </c>
      <c r="X66" s="56">
        <v>0</v>
      </c>
      <c r="Y66" s="56">
        <v>0</v>
      </c>
      <c r="Z66" s="56">
        <v>865527</v>
      </c>
      <c r="AA66" s="56">
        <v>3939464.9720000001</v>
      </c>
      <c r="AB66" s="56">
        <v>61</v>
      </c>
      <c r="AC66" s="56">
        <v>40.35</v>
      </c>
      <c r="AE66" s="10">
        <f t="shared" si="0"/>
        <v>865588</v>
      </c>
    </row>
    <row r="67" spans="1:31" ht="12.75" customHeight="1" x14ac:dyDescent="0.25">
      <c r="B67" s="92">
        <v>54</v>
      </c>
      <c r="C67" s="91" t="s">
        <v>48</v>
      </c>
      <c r="D67" s="33">
        <v>134</v>
      </c>
      <c r="E67" s="57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4025060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46880</v>
      </c>
      <c r="U67" s="56">
        <v>58465.49899</v>
      </c>
      <c r="V67" s="56">
        <v>6984</v>
      </c>
      <c r="W67" s="56">
        <v>11025.07324</v>
      </c>
      <c r="X67" s="56">
        <v>0</v>
      </c>
      <c r="Y67" s="56">
        <v>0</v>
      </c>
      <c r="Z67" s="56">
        <v>721030</v>
      </c>
      <c r="AA67" s="56">
        <v>3614608.9471</v>
      </c>
      <c r="AB67" s="56">
        <v>0</v>
      </c>
      <c r="AC67" s="56">
        <v>0</v>
      </c>
      <c r="AE67" s="10">
        <f t="shared" si="0"/>
        <v>721030</v>
      </c>
    </row>
    <row r="68" spans="1:31" ht="12.75" customHeight="1" x14ac:dyDescent="0.25">
      <c r="B68" s="92">
        <v>55</v>
      </c>
      <c r="C68" s="91" t="s">
        <v>71</v>
      </c>
      <c r="D68" s="33">
        <v>59</v>
      </c>
      <c r="E68" s="57">
        <v>2</v>
      </c>
      <c r="F68" s="56">
        <v>0</v>
      </c>
      <c r="G68" s="56">
        <v>164</v>
      </c>
      <c r="H68" s="56">
        <v>0</v>
      </c>
      <c r="I68" s="56">
        <v>494458</v>
      </c>
      <c r="J68" s="56">
        <v>0</v>
      </c>
      <c r="K68" s="56">
        <v>2593910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48204</v>
      </c>
      <c r="U68" s="56">
        <v>74633.160430000004</v>
      </c>
      <c r="V68" s="56">
        <v>8605</v>
      </c>
      <c r="W68" s="56">
        <v>16961.21557</v>
      </c>
      <c r="X68" s="56">
        <v>0</v>
      </c>
      <c r="Y68" s="56">
        <v>0</v>
      </c>
      <c r="Z68" s="56">
        <v>263626</v>
      </c>
      <c r="AA68" s="56">
        <v>1288746.55</v>
      </c>
      <c r="AB68" s="56">
        <v>0</v>
      </c>
      <c r="AC68" s="56">
        <v>0</v>
      </c>
      <c r="AE68" s="10">
        <f t="shared" si="0"/>
        <v>263626</v>
      </c>
    </row>
    <row r="69" spans="1:31" ht="12.75" customHeight="1" x14ac:dyDescent="0.25">
      <c r="B69" s="92">
        <v>56</v>
      </c>
      <c r="C69" s="91" t="s">
        <v>72</v>
      </c>
      <c r="D69" s="33">
        <v>8</v>
      </c>
      <c r="E69" s="57">
        <v>1</v>
      </c>
      <c r="F69" s="56">
        <v>0</v>
      </c>
      <c r="G69" s="56">
        <v>0</v>
      </c>
      <c r="H69" s="56">
        <v>0</v>
      </c>
      <c r="I69" s="56">
        <v>0</v>
      </c>
      <c r="J69" s="56">
        <v>0</v>
      </c>
      <c r="K69" s="56">
        <v>362093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14587</v>
      </c>
      <c r="U69" s="56">
        <v>20867.878210000003</v>
      </c>
      <c r="V69" s="56">
        <v>0</v>
      </c>
      <c r="W69" s="56">
        <v>0</v>
      </c>
      <c r="X69" s="56">
        <v>0</v>
      </c>
      <c r="Y69" s="56">
        <v>0</v>
      </c>
      <c r="Z69" s="56">
        <v>54427</v>
      </c>
      <c r="AA69" s="56">
        <v>207878.13500000001</v>
      </c>
      <c r="AB69" s="56">
        <v>0</v>
      </c>
      <c r="AC69" s="56">
        <v>0</v>
      </c>
      <c r="AE69" s="10">
        <f t="shared" si="0"/>
        <v>54427</v>
      </c>
    </row>
    <row r="70" spans="1:31" ht="12.75" customHeight="1" x14ac:dyDescent="0.25">
      <c r="B70" s="92">
        <v>57</v>
      </c>
      <c r="C70" s="91" t="s">
        <v>300</v>
      </c>
      <c r="D70" s="33"/>
      <c r="E70" s="57"/>
      <c r="F70" s="56">
        <v>77</v>
      </c>
      <c r="G70" s="56">
        <v>295</v>
      </c>
      <c r="H70" s="56">
        <v>0</v>
      </c>
      <c r="I70" s="56">
        <v>42</v>
      </c>
      <c r="J70" s="56">
        <v>0</v>
      </c>
      <c r="K70" s="56">
        <v>86664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6250</v>
      </c>
      <c r="U70" s="56">
        <v>12187.8091</v>
      </c>
      <c r="V70" s="56">
        <v>5501</v>
      </c>
      <c r="W70" s="56">
        <v>15724.572099999999</v>
      </c>
      <c r="X70" s="56">
        <v>0</v>
      </c>
      <c r="Y70" s="56">
        <v>0</v>
      </c>
      <c r="Z70" s="56">
        <v>33592</v>
      </c>
      <c r="AA70" s="56">
        <v>178512.2</v>
      </c>
      <c r="AB70" s="56">
        <v>0</v>
      </c>
      <c r="AC70" s="56">
        <v>0</v>
      </c>
      <c r="AE70" s="10">
        <f t="shared" si="0"/>
        <v>33592</v>
      </c>
    </row>
    <row r="71" spans="1:31" ht="12.75" customHeight="1" x14ac:dyDescent="0.25">
      <c r="B71" s="92">
        <v>58</v>
      </c>
      <c r="C71" s="91" t="s">
        <v>46</v>
      </c>
      <c r="D71" s="33">
        <v>0</v>
      </c>
      <c r="E71" s="57">
        <v>0</v>
      </c>
      <c r="F71" s="56">
        <v>0</v>
      </c>
      <c r="G71" s="56">
        <v>67</v>
      </c>
      <c r="H71" s="56">
        <v>0</v>
      </c>
      <c r="I71" s="56">
        <v>0</v>
      </c>
      <c r="J71" s="56">
        <v>0</v>
      </c>
      <c r="K71" s="56">
        <v>536547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9884</v>
      </c>
      <c r="U71" s="56">
        <v>15405.010109999999</v>
      </c>
      <c r="V71" s="56">
        <v>1507</v>
      </c>
      <c r="W71" s="56">
        <v>4634.9851100000005</v>
      </c>
      <c r="X71" s="56">
        <v>0</v>
      </c>
      <c r="Y71" s="56">
        <v>0</v>
      </c>
      <c r="Z71" s="56">
        <v>75139</v>
      </c>
      <c r="AA71" s="56">
        <v>203809.85</v>
      </c>
      <c r="AB71" s="56">
        <v>0</v>
      </c>
      <c r="AC71" s="56">
        <v>0</v>
      </c>
      <c r="AE71" s="10">
        <f t="shared" si="0"/>
        <v>75139</v>
      </c>
    </row>
    <row r="72" spans="1:31" ht="12.75" customHeight="1" x14ac:dyDescent="0.3">
      <c r="B72" s="92">
        <v>59</v>
      </c>
      <c r="C72" s="91" t="s">
        <v>74</v>
      </c>
      <c r="D72" s="33">
        <v>503</v>
      </c>
      <c r="E72" s="57">
        <v>3</v>
      </c>
      <c r="F72" s="56">
        <v>0</v>
      </c>
      <c r="G72" s="56">
        <v>0</v>
      </c>
      <c r="H72" s="56">
        <v>0</v>
      </c>
      <c r="I72" s="56">
        <v>288021</v>
      </c>
      <c r="J72" s="56">
        <v>0</v>
      </c>
      <c r="K72" s="56">
        <v>7916119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287282</v>
      </c>
      <c r="U72" s="56">
        <v>414613.67446000001</v>
      </c>
      <c r="V72" s="56">
        <v>122146</v>
      </c>
      <c r="W72" s="56">
        <v>240677.03115999998</v>
      </c>
      <c r="X72" s="56">
        <v>0</v>
      </c>
      <c r="Y72" s="56">
        <v>0</v>
      </c>
      <c r="Z72" s="56">
        <v>2941219</v>
      </c>
      <c r="AA72" s="56">
        <v>12093823.372</v>
      </c>
      <c r="AB72" s="56">
        <v>136</v>
      </c>
      <c r="AC72" s="56">
        <v>141.40100000000001</v>
      </c>
      <c r="AE72" s="341">
        <f t="shared" si="0"/>
        <v>2941355</v>
      </c>
    </row>
    <row r="73" spans="1:31" ht="12.75" customHeight="1" x14ac:dyDescent="0.25">
      <c r="B73" s="92">
        <v>60</v>
      </c>
      <c r="C73" s="91" t="s">
        <v>75</v>
      </c>
      <c r="D73" s="33">
        <v>231</v>
      </c>
      <c r="E73" s="57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537283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288</v>
      </c>
      <c r="AA73" s="56">
        <v>1076</v>
      </c>
      <c r="AB73" s="56">
        <v>0</v>
      </c>
      <c r="AC73" s="56">
        <v>0</v>
      </c>
    </row>
    <row r="74" spans="1:31" ht="12" customHeight="1" x14ac:dyDescent="0.25">
      <c r="B74" s="92">
        <v>61</v>
      </c>
      <c r="C74" s="91" t="s">
        <v>36</v>
      </c>
      <c r="D74" s="33">
        <v>247</v>
      </c>
      <c r="E74" s="57">
        <v>7</v>
      </c>
      <c r="F74" s="56">
        <v>0</v>
      </c>
      <c r="G74" s="56">
        <v>500</v>
      </c>
      <c r="H74" s="56">
        <v>0</v>
      </c>
      <c r="I74" s="56">
        <v>12633</v>
      </c>
      <c r="J74" s="56">
        <v>0</v>
      </c>
      <c r="K74" s="56">
        <v>1465531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39675</v>
      </c>
      <c r="U74" s="56">
        <v>66786.816500000001</v>
      </c>
      <c r="V74" s="56">
        <v>9921</v>
      </c>
      <c r="W74" s="56">
        <v>18161.6757</v>
      </c>
      <c r="X74" s="56">
        <v>4</v>
      </c>
      <c r="Y74" s="56">
        <v>0.121</v>
      </c>
      <c r="Z74" s="56">
        <v>289966</v>
      </c>
      <c r="AA74" s="56">
        <v>1173145.415</v>
      </c>
      <c r="AB74" s="56">
        <v>0</v>
      </c>
      <c r="AC74" s="56">
        <v>0</v>
      </c>
    </row>
    <row r="75" spans="1:31" s="51" customFormat="1" ht="13" x14ac:dyDescent="0.3">
      <c r="A75" s="109"/>
      <c r="B75" s="280" t="s">
        <v>76</v>
      </c>
      <c r="C75" s="112" t="s">
        <v>76</v>
      </c>
      <c r="D75" s="11">
        <f t="shared" ref="D75:AC75" si="1">SUM(D10:D74)</f>
        <v>120234</v>
      </c>
      <c r="E75" s="11">
        <f t="shared" si="1"/>
        <v>96747</v>
      </c>
      <c r="F75" s="11">
        <f t="shared" si="1"/>
        <v>7351681</v>
      </c>
      <c r="G75" s="11">
        <f t="shared" si="1"/>
        <v>1334449</v>
      </c>
      <c r="H75" s="11">
        <f t="shared" si="1"/>
        <v>4824864</v>
      </c>
      <c r="I75" s="11">
        <f t="shared" si="1"/>
        <v>230287297</v>
      </c>
      <c r="J75" s="11">
        <f t="shared" si="1"/>
        <v>80606319</v>
      </c>
      <c r="K75" s="11">
        <f t="shared" si="1"/>
        <v>947728880</v>
      </c>
      <c r="L75" s="11">
        <f t="shared" si="1"/>
        <v>127599426</v>
      </c>
      <c r="M75" s="11">
        <f t="shared" si="1"/>
        <v>434559910.86229986</v>
      </c>
      <c r="N75" s="11">
        <f t="shared" si="1"/>
        <v>107172526</v>
      </c>
      <c r="O75" s="11">
        <f t="shared" si="1"/>
        <v>713377298.79880989</v>
      </c>
      <c r="P75" s="11">
        <f t="shared" si="1"/>
        <v>1371</v>
      </c>
      <c r="Q75" s="11">
        <f t="shared" si="1"/>
        <v>2275.3830000000003</v>
      </c>
      <c r="R75" s="11">
        <f t="shared" si="1"/>
        <v>759257</v>
      </c>
      <c r="S75" s="11">
        <f t="shared" si="1"/>
        <v>3668416.3579199994</v>
      </c>
      <c r="T75" s="11">
        <f t="shared" si="1"/>
        <v>177946232</v>
      </c>
      <c r="U75" s="11">
        <f t="shared" si="1"/>
        <v>372383619.09425998</v>
      </c>
      <c r="V75" s="11">
        <f t="shared" si="1"/>
        <v>82684963</v>
      </c>
      <c r="W75" s="11">
        <f t="shared" si="1"/>
        <v>180407281.04754004</v>
      </c>
      <c r="X75" s="11">
        <f t="shared" si="1"/>
        <v>197086</v>
      </c>
      <c r="Y75" s="11">
        <f t="shared" si="1"/>
        <v>3145868.40674</v>
      </c>
      <c r="Z75" s="11">
        <f t="shared" si="1"/>
        <v>556842372</v>
      </c>
      <c r="AA75" s="11">
        <f t="shared" si="1"/>
        <v>2641803820.8489904</v>
      </c>
      <c r="AB75" s="11">
        <f t="shared" si="1"/>
        <v>226326</v>
      </c>
      <c r="AC75" s="11">
        <f t="shared" si="1"/>
        <v>221022.17273000005</v>
      </c>
    </row>
    <row r="76" spans="1:31" ht="12.75" customHeight="1" x14ac:dyDescent="0.25">
      <c r="A76" s="108"/>
      <c r="B76" s="129"/>
      <c r="C76" s="129"/>
      <c r="D76" s="128"/>
      <c r="E76" s="451"/>
      <c r="F76" s="451"/>
      <c r="G76" s="451"/>
      <c r="H76" s="451"/>
      <c r="I76" s="451"/>
      <c r="J76" s="451"/>
      <c r="K76" s="451"/>
      <c r="L76" s="451"/>
      <c r="M76" s="451"/>
      <c r="N76" s="451"/>
      <c r="O76" s="451"/>
      <c r="P76" s="451"/>
      <c r="Q76" s="451"/>
      <c r="R76" s="451"/>
      <c r="S76" s="451"/>
      <c r="T76" s="451"/>
      <c r="U76" s="451"/>
      <c r="V76" s="451"/>
      <c r="W76" s="451"/>
      <c r="X76" s="451"/>
      <c r="Y76" s="451"/>
      <c r="Z76" s="451"/>
      <c r="AA76" s="451"/>
      <c r="AB76" s="451"/>
      <c r="AC76" s="451"/>
    </row>
    <row r="77" spans="1:31" ht="12.75" customHeight="1" x14ac:dyDescent="0.25">
      <c r="A77" s="448" t="s">
        <v>301</v>
      </c>
      <c r="B77" s="449"/>
      <c r="C77" s="449"/>
      <c r="D77" s="449"/>
      <c r="E77" s="449"/>
      <c r="F77" s="449"/>
      <c r="G77" s="449"/>
      <c r="H77" s="449"/>
      <c r="I77" s="449"/>
      <c r="J77" s="449"/>
      <c r="K77" s="449"/>
      <c r="L77" s="449"/>
      <c r="M77" s="449"/>
      <c r="N77" s="449"/>
      <c r="O77" s="449"/>
      <c r="P77" s="449"/>
      <c r="Q77" s="449"/>
      <c r="R77" s="449"/>
      <c r="S77" s="449"/>
      <c r="T77" s="449"/>
      <c r="U77" s="449"/>
      <c r="V77" s="449"/>
      <c r="W77" s="449"/>
      <c r="X77" s="449"/>
      <c r="Y77" s="449"/>
      <c r="Z77" s="449"/>
      <c r="AA77" s="449"/>
      <c r="AB77" s="449"/>
      <c r="AC77" s="450"/>
    </row>
    <row r="78" spans="1:31" ht="14.5" customHeight="1" x14ac:dyDescent="0.25">
      <c r="A78" s="92">
        <v>1</v>
      </c>
      <c r="B78" s="448" t="s">
        <v>237</v>
      </c>
      <c r="C78" s="449"/>
      <c r="D78" s="449"/>
      <c r="E78" s="449"/>
      <c r="F78" s="449"/>
      <c r="G78" s="449"/>
      <c r="H78" s="449"/>
      <c r="I78" s="449"/>
      <c r="J78" s="449"/>
      <c r="K78" s="449"/>
      <c r="L78" s="449"/>
      <c r="M78" s="449"/>
      <c r="N78" s="449"/>
      <c r="O78" s="449"/>
      <c r="P78" s="449"/>
      <c r="Q78" s="449"/>
      <c r="R78" s="449"/>
      <c r="S78" s="449"/>
      <c r="T78" s="449"/>
      <c r="U78" s="449"/>
      <c r="V78" s="449"/>
      <c r="W78" s="449"/>
      <c r="X78" s="449"/>
      <c r="Y78" s="449"/>
      <c r="Z78" s="449"/>
      <c r="AA78" s="449"/>
      <c r="AB78" s="449"/>
      <c r="AC78" s="450"/>
    </row>
    <row r="79" spans="1:31" ht="14.9" customHeight="1" x14ac:dyDescent="0.25">
      <c r="A79" s="92">
        <v>2</v>
      </c>
      <c r="B79" s="448" t="s">
        <v>238</v>
      </c>
      <c r="C79" s="449"/>
      <c r="D79" s="449"/>
      <c r="E79" s="449"/>
      <c r="F79" s="449"/>
      <c r="G79" s="449"/>
      <c r="H79" s="449"/>
      <c r="I79" s="449"/>
      <c r="J79" s="449"/>
      <c r="K79" s="449"/>
      <c r="L79" s="449"/>
      <c r="M79" s="449"/>
      <c r="N79" s="449"/>
      <c r="O79" s="449"/>
      <c r="P79" s="449"/>
      <c r="Q79" s="449"/>
      <c r="R79" s="449"/>
      <c r="S79" s="449"/>
      <c r="T79" s="449"/>
      <c r="U79" s="449"/>
      <c r="V79" s="449"/>
      <c r="W79" s="449"/>
      <c r="X79" s="449"/>
      <c r="Y79" s="449"/>
      <c r="Z79" s="449"/>
      <c r="AA79" s="449"/>
      <c r="AB79" s="449"/>
      <c r="AC79" s="450"/>
    </row>
    <row r="80" spans="1:31" s="42" customFormat="1" ht="12.75" customHeight="1" x14ac:dyDescent="0.25">
      <c r="A80" s="92">
        <v>3</v>
      </c>
      <c r="B80" s="448" t="s">
        <v>239</v>
      </c>
      <c r="C80" s="449"/>
      <c r="D80" s="449"/>
      <c r="E80" s="449"/>
      <c r="F80" s="449"/>
      <c r="G80" s="449"/>
      <c r="H80" s="449"/>
      <c r="I80" s="449"/>
      <c r="J80" s="449"/>
      <c r="K80" s="449"/>
      <c r="L80" s="449"/>
      <c r="M80" s="449"/>
      <c r="N80" s="449"/>
      <c r="O80" s="449"/>
      <c r="P80" s="449"/>
      <c r="Q80" s="449"/>
      <c r="R80" s="449"/>
      <c r="S80" s="449"/>
      <c r="T80" s="449"/>
      <c r="U80" s="449"/>
      <c r="V80" s="449"/>
      <c r="W80" s="449"/>
      <c r="X80" s="449"/>
      <c r="Y80" s="449"/>
      <c r="Z80" s="449"/>
      <c r="AA80" s="449"/>
      <c r="AB80" s="449"/>
      <c r="AC80" s="450"/>
    </row>
    <row r="81" spans="1:30" s="42" customFormat="1" ht="12.75" customHeight="1" x14ac:dyDescent="0.25">
      <c r="A81" s="92">
        <v>4</v>
      </c>
      <c r="B81" s="448" t="s">
        <v>240</v>
      </c>
      <c r="C81" s="449"/>
      <c r="D81" s="449"/>
      <c r="E81" s="449"/>
      <c r="F81" s="449"/>
      <c r="G81" s="449"/>
      <c r="H81" s="449"/>
      <c r="I81" s="449"/>
      <c r="J81" s="449"/>
      <c r="K81" s="449"/>
      <c r="L81" s="449"/>
      <c r="M81" s="449"/>
      <c r="N81" s="449"/>
      <c r="O81" s="449"/>
      <c r="P81" s="449"/>
      <c r="Q81" s="449"/>
      <c r="R81" s="449"/>
      <c r="S81" s="449"/>
      <c r="T81" s="449"/>
      <c r="U81" s="449"/>
      <c r="V81" s="449"/>
      <c r="W81" s="449"/>
      <c r="X81" s="449"/>
      <c r="Y81" s="449"/>
      <c r="Z81" s="449"/>
      <c r="AA81" s="449"/>
      <c r="AB81" s="449"/>
      <c r="AC81" s="450"/>
    </row>
    <row r="82" spans="1:30" s="42" customFormat="1" ht="12.75" customHeight="1" x14ac:dyDescent="0.25">
      <c r="A82" s="92">
        <v>5</v>
      </c>
      <c r="B82" s="448" t="s">
        <v>241</v>
      </c>
      <c r="C82" s="449"/>
      <c r="D82" s="449"/>
      <c r="E82" s="449"/>
      <c r="F82" s="449"/>
      <c r="G82" s="449"/>
      <c r="H82" s="449"/>
      <c r="I82" s="449"/>
      <c r="J82" s="449"/>
      <c r="K82" s="449"/>
      <c r="L82" s="449"/>
      <c r="M82" s="449"/>
      <c r="N82" s="449"/>
      <c r="O82" s="449"/>
      <c r="P82" s="449"/>
      <c r="Q82" s="449"/>
      <c r="R82" s="449"/>
      <c r="S82" s="449"/>
      <c r="T82" s="449"/>
      <c r="U82" s="449"/>
      <c r="V82" s="449"/>
      <c r="W82" s="449"/>
      <c r="X82" s="449"/>
      <c r="Y82" s="449"/>
      <c r="Z82" s="449"/>
      <c r="AA82" s="449"/>
      <c r="AB82" s="449"/>
      <c r="AC82" s="450"/>
    </row>
    <row r="83" spans="1:30" s="42" customFormat="1" ht="12.75" customHeight="1" x14ac:dyDescent="0.25">
      <c r="A83" s="92">
        <v>6</v>
      </c>
      <c r="B83" s="448" t="s">
        <v>242</v>
      </c>
      <c r="C83" s="449"/>
      <c r="D83" s="449"/>
      <c r="E83" s="449"/>
      <c r="F83" s="449"/>
      <c r="G83" s="449"/>
      <c r="H83" s="449"/>
      <c r="I83" s="449"/>
      <c r="J83" s="449"/>
      <c r="K83" s="449"/>
      <c r="L83" s="449"/>
      <c r="M83" s="449"/>
      <c r="N83" s="449"/>
      <c r="O83" s="449"/>
      <c r="P83" s="449"/>
      <c r="Q83" s="449"/>
      <c r="R83" s="449"/>
      <c r="S83" s="449"/>
      <c r="T83" s="449"/>
      <c r="U83" s="449"/>
      <c r="V83" s="449"/>
      <c r="W83" s="449"/>
      <c r="X83" s="449"/>
      <c r="Y83" s="449"/>
      <c r="Z83" s="449"/>
      <c r="AA83" s="449"/>
      <c r="AB83" s="449"/>
      <c r="AC83" s="450"/>
    </row>
    <row r="84" spans="1:30" s="42" customFormat="1" ht="12.75" customHeight="1" x14ac:dyDescent="0.25">
      <c r="A84" s="92">
        <v>7</v>
      </c>
      <c r="B84" s="448" t="s">
        <v>243</v>
      </c>
      <c r="C84" s="449"/>
      <c r="D84" s="449"/>
      <c r="E84" s="449"/>
      <c r="F84" s="449"/>
      <c r="G84" s="449"/>
      <c r="H84" s="449"/>
      <c r="I84" s="449"/>
      <c r="J84" s="449"/>
      <c r="K84" s="449"/>
      <c r="L84" s="449"/>
      <c r="M84" s="449"/>
      <c r="N84" s="449"/>
      <c r="O84" s="449"/>
      <c r="P84" s="449"/>
      <c r="Q84" s="449"/>
      <c r="R84" s="449"/>
      <c r="S84" s="449"/>
      <c r="T84" s="449"/>
      <c r="U84" s="449"/>
      <c r="V84" s="449"/>
      <c r="W84" s="449"/>
      <c r="X84" s="449"/>
      <c r="Y84" s="449"/>
      <c r="Z84" s="449"/>
      <c r="AA84" s="449"/>
      <c r="AB84" s="449"/>
      <c r="AC84" s="450"/>
    </row>
    <row r="85" spans="1:30" s="42" customFormat="1" ht="12.75" customHeight="1" x14ac:dyDescent="0.25">
      <c r="A85" s="92">
        <v>8</v>
      </c>
      <c r="B85" s="448" t="s">
        <v>244</v>
      </c>
      <c r="C85" s="449"/>
      <c r="D85" s="449"/>
      <c r="E85" s="449"/>
      <c r="F85" s="449"/>
      <c r="G85" s="449"/>
      <c r="H85" s="449"/>
      <c r="I85" s="449"/>
      <c r="J85" s="449"/>
      <c r="K85" s="449"/>
      <c r="L85" s="449"/>
      <c r="M85" s="449"/>
      <c r="N85" s="449"/>
      <c r="O85" s="449"/>
      <c r="P85" s="449"/>
      <c r="Q85" s="449"/>
      <c r="R85" s="449"/>
      <c r="S85" s="449"/>
      <c r="T85" s="449"/>
      <c r="U85" s="449"/>
      <c r="V85" s="449"/>
      <c r="W85" s="449"/>
      <c r="X85" s="449"/>
      <c r="Y85" s="449"/>
      <c r="Z85" s="449"/>
      <c r="AA85" s="449"/>
      <c r="AB85" s="449"/>
      <c r="AC85" s="450"/>
    </row>
    <row r="86" spans="1:30" s="42" customFormat="1" ht="14.9" customHeight="1" x14ac:dyDescent="0.25">
      <c r="A86" s="92">
        <v>9</v>
      </c>
      <c r="B86" s="448" t="s">
        <v>245</v>
      </c>
      <c r="C86" s="449"/>
      <c r="D86" s="449"/>
      <c r="E86" s="449"/>
      <c r="F86" s="449"/>
      <c r="G86" s="449"/>
      <c r="H86" s="449"/>
      <c r="I86" s="449"/>
      <c r="J86" s="449"/>
      <c r="K86" s="449"/>
      <c r="L86" s="449"/>
      <c r="M86" s="449"/>
      <c r="N86" s="449"/>
      <c r="O86" s="449"/>
      <c r="P86" s="449"/>
      <c r="Q86" s="449"/>
      <c r="R86" s="449"/>
      <c r="S86" s="449"/>
      <c r="T86" s="449"/>
      <c r="U86" s="449"/>
      <c r="V86" s="449"/>
      <c r="W86" s="449"/>
      <c r="X86" s="449"/>
      <c r="Y86" s="449"/>
      <c r="Z86" s="449"/>
      <c r="AA86" s="449"/>
      <c r="AB86" s="449"/>
      <c r="AC86" s="450"/>
      <c r="AD86" s="46"/>
    </row>
    <row r="87" spans="1:30" s="42" customFormat="1" ht="14.9" customHeight="1" x14ac:dyDescent="0.25">
      <c r="A87" s="92">
        <v>10</v>
      </c>
      <c r="B87" s="448" t="s">
        <v>246</v>
      </c>
      <c r="C87" s="449"/>
      <c r="D87" s="449"/>
      <c r="E87" s="449"/>
      <c r="F87" s="449"/>
      <c r="G87" s="449"/>
      <c r="H87" s="449"/>
      <c r="I87" s="449"/>
      <c r="J87" s="449"/>
      <c r="K87" s="449"/>
      <c r="L87" s="449"/>
      <c r="M87" s="449"/>
      <c r="N87" s="449"/>
      <c r="O87" s="449"/>
      <c r="P87" s="449"/>
      <c r="Q87" s="449"/>
      <c r="R87" s="449"/>
      <c r="S87" s="449"/>
      <c r="T87" s="449"/>
      <c r="U87" s="449"/>
      <c r="V87" s="449"/>
      <c r="W87" s="449"/>
      <c r="X87" s="449"/>
      <c r="Y87" s="449"/>
      <c r="Z87" s="449"/>
      <c r="AA87" s="449"/>
      <c r="AB87" s="449"/>
      <c r="AC87" s="450"/>
    </row>
    <row r="88" spans="1:30" s="42" customFormat="1" ht="12.75" customHeight="1" x14ac:dyDescent="0.25">
      <c r="A88" s="92">
        <v>11</v>
      </c>
      <c r="B88" s="448" t="s">
        <v>247</v>
      </c>
      <c r="C88" s="449"/>
      <c r="D88" s="449"/>
      <c r="E88" s="449"/>
      <c r="F88" s="449"/>
      <c r="G88" s="449"/>
      <c r="H88" s="449"/>
      <c r="I88" s="449"/>
      <c r="J88" s="449"/>
      <c r="K88" s="449"/>
      <c r="L88" s="449"/>
      <c r="M88" s="449"/>
      <c r="N88" s="449"/>
      <c r="O88" s="449"/>
      <c r="P88" s="449"/>
      <c r="Q88" s="449"/>
      <c r="R88" s="449"/>
      <c r="S88" s="449"/>
      <c r="T88" s="449"/>
      <c r="U88" s="449"/>
      <c r="V88" s="449"/>
      <c r="W88" s="449"/>
      <c r="X88" s="449"/>
      <c r="Y88" s="449"/>
      <c r="Z88" s="449"/>
      <c r="AA88" s="449"/>
      <c r="AB88" s="449"/>
      <c r="AC88" s="450"/>
      <c r="AD88" s="46"/>
    </row>
    <row r="89" spans="1:30" s="42" customFormat="1" ht="12.75" customHeight="1" x14ac:dyDescent="0.25">
      <c r="A89" s="92">
        <v>12</v>
      </c>
      <c r="B89" s="448" t="s">
        <v>248</v>
      </c>
      <c r="C89" s="449"/>
      <c r="D89" s="449"/>
      <c r="E89" s="449"/>
      <c r="F89" s="449"/>
      <c r="G89" s="449"/>
      <c r="H89" s="449"/>
      <c r="I89" s="449"/>
      <c r="J89" s="449"/>
      <c r="K89" s="449"/>
      <c r="L89" s="449"/>
      <c r="M89" s="449"/>
      <c r="N89" s="449"/>
      <c r="O89" s="449"/>
      <c r="P89" s="449"/>
      <c r="Q89" s="449"/>
      <c r="R89" s="449"/>
      <c r="S89" s="449"/>
      <c r="T89" s="449"/>
      <c r="U89" s="449"/>
      <c r="V89" s="449"/>
      <c r="W89" s="449"/>
      <c r="X89" s="449"/>
      <c r="Y89" s="449"/>
      <c r="Z89" s="449"/>
      <c r="AA89" s="449"/>
      <c r="AB89" s="449"/>
      <c r="AC89" s="450"/>
    </row>
    <row r="90" spans="1:30" s="42" customFormat="1" ht="12.75" customHeight="1" x14ac:dyDescent="0.25">
      <c r="A90" s="92">
        <v>13</v>
      </c>
      <c r="B90" s="448" t="s">
        <v>249</v>
      </c>
      <c r="C90" s="449"/>
      <c r="D90" s="449"/>
      <c r="E90" s="449"/>
      <c r="F90" s="449"/>
      <c r="G90" s="449"/>
      <c r="H90" s="449"/>
      <c r="I90" s="449"/>
      <c r="J90" s="449"/>
      <c r="K90" s="449"/>
      <c r="L90" s="449"/>
      <c r="M90" s="449"/>
      <c r="N90" s="449"/>
      <c r="O90" s="449"/>
      <c r="P90" s="449"/>
      <c r="Q90" s="449"/>
      <c r="R90" s="449"/>
      <c r="S90" s="449"/>
      <c r="T90" s="449"/>
      <c r="U90" s="449"/>
      <c r="V90" s="449"/>
      <c r="W90" s="449"/>
      <c r="X90" s="449"/>
      <c r="Y90" s="449"/>
      <c r="Z90" s="449"/>
      <c r="AA90" s="449"/>
      <c r="AB90" s="449"/>
      <c r="AC90" s="450"/>
    </row>
    <row r="91" spans="1:30" s="42" customFormat="1" ht="12.75" customHeight="1" x14ac:dyDescent="0.25">
      <c r="A91" s="92">
        <v>14</v>
      </c>
      <c r="B91" s="448" t="s">
        <v>250</v>
      </c>
      <c r="C91" s="449"/>
      <c r="D91" s="449"/>
      <c r="E91" s="449"/>
      <c r="F91" s="449"/>
      <c r="G91" s="449"/>
      <c r="H91" s="449"/>
      <c r="I91" s="449"/>
      <c r="J91" s="449"/>
      <c r="K91" s="449"/>
      <c r="L91" s="449"/>
      <c r="M91" s="449"/>
      <c r="N91" s="449"/>
      <c r="O91" s="449"/>
      <c r="P91" s="449"/>
      <c r="Q91" s="449"/>
      <c r="R91" s="449"/>
      <c r="S91" s="449"/>
      <c r="T91" s="449"/>
      <c r="U91" s="449"/>
      <c r="V91" s="449"/>
      <c r="W91" s="449"/>
      <c r="X91" s="449"/>
      <c r="Y91" s="449"/>
      <c r="Z91" s="449"/>
      <c r="AA91" s="449"/>
      <c r="AB91" s="449"/>
      <c r="AC91" s="450"/>
    </row>
    <row r="92" spans="1:30" s="42" customFormat="1" ht="12.75" customHeight="1" x14ac:dyDescent="0.25">
      <c r="A92" s="92">
        <v>15</v>
      </c>
      <c r="B92" s="448" t="s">
        <v>251</v>
      </c>
      <c r="C92" s="449"/>
      <c r="D92" s="449"/>
      <c r="E92" s="449"/>
      <c r="F92" s="449"/>
      <c r="G92" s="449"/>
      <c r="H92" s="449"/>
      <c r="I92" s="449"/>
      <c r="J92" s="449"/>
      <c r="K92" s="449"/>
      <c r="L92" s="449"/>
      <c r="M92" s="449"/>
      <c r="N92" s="449"/>
      <c r="O92" s="449"/>
      <c r="P92" s="449"/>
      <c r="Q92" s="449"/>
      <c r="R92" s="449"/>
      <c r="S92" s="449"/>
      <c r="T92" s="449"/>
      <c r="U92" s="449"/>
      <c r="V92" s="449"/>
      <c r="W92" s="449"/>
      <c r="X92" s="449"/>
      <c r="Y92" s="449"/>
      <c r="Z92" s="449"/>
      <c r="AA92" s="449"/>
      <c r="AB92" s="449"/>
      <c r="AC92" s="450"/>
    </row>
    <row r="93" spans="1:30" s="42" customFormat="1" ht="12.75" customHeight="1" x14ac:dyDescent="0.25">
      <c r="A93" s="92">
        <v>16</v>
      </c>
      <c r="B93" s="448" t="s">
        <v>252</v>
      </c>
      <c r="C93" s="449"/>
      <c r="D93" s="449"/>
      <c r="E93" s="449"/>
      <c r="F93" s="449"/>
      <c r="G93" s="449"/>
      <c r="H93" s="449"/>
      <c r="I93" s="449"/>
      <c r="J93" s="449"/>
      <c r="K93" s="449"/>
      <c r="L93" s="449"/>
      <c r="M93" s="449"/>
      <c r="N93" s="449"/>
      <c r="O93" s="449"/>
      <c r="P93" s="449"/>
      <c r="Q93" s="449"/>
      <c r="R93" s="449"/>
      <c r="S93" s="449"/>
      <c r="T93" s="449"/>
      <c r="U93" s="449"/>
      <c r="V93" s="449"/>
      <c r="W93" s="449"/>
      <c r="X93" s="449"/>
      <c r="Y93" s="449"/>
      <c r="Z93" s="449"/>
      <c r="AA93" s="449"/>
      <c r="AB93" s="449"/>
      <c r="AC93" s="450"/>
    </row>
    <row r="94" spans="1:30" s="42" customFormat="1" ht="14.9" customHeight="1" x14ac:dyDescent="0.25">
      <c r="A94" s="92">
        <v>17</v>
      </c>
      <c r="B94" s="448" t="s">
        <v>253</v>
      </c>
      <c r="C94" s="449"/>
      <c r="D94" s="449"/>
      <c r="E94" s="449"/>
      <c r="F94" s="449"/>
      <c r="G94" s="449"/>
      <c r="H94" s="449"/>
      <c r="I94" s="449"/>
      <c r="J94" s="449"/>
      <c r="K94" s="449"/>
      <c r="L94" s="449"/>
      <c r="M94" s="449"/>
      <c r="N94" s="449"/>
      <c r="O94" s="449"/>
      <c r="P94" s="449"/>
      <c r="Q94" s="449"/>
      <c r="R94" s="449"/>
      <c r="S94" s="449"/>
      <c r="T94" s="449"/>
      <c r="U94" s="449"/>
      <c r="V94" s="449"/>
      <c r="W94" s="449"/>
      <c r="X94" s="449"/>
      <c r="Y94" s="449"/>
      <c r="Z94" s="449"/>
      <c r="AA94" s="449"/>
      <c r="AB94" s="449"/>
      <c r="AC94" s="450"/>
    </row>
    <row r="95" spans="1:30" s="42" customFormat="1" ht="14.9" customHeight="1" x14ac:dyDescent="0.25">
      <c r="A95" s="92">
        <v>18</v>
      </c>
      <c r="B95" s="448" t="s">
        <v>254</v>
      </c>
      <c r="C95" s="449"/>
      <c r="D95" s="449"/>
      <c r="E95" s="449"/>
      <c r="F95" s="449"/>
      <c r="G95" s="449"/>
      <c r="H95" s="449"/>
      <c r="I95" s="449"/>
      <c r="J95" s="449"/>
      <c r="K95" s="449"/>
      <c r="L95" s="449"/>
      <c r="M95" s="449"/>
      <c r="N95" s="449"/>
      <c r="O95" s="449"/>
      <c r="P95" s="449"/>
      <c r="Q95" s="449"/>
      <c r="R95" s="449"/>
      <c r="S95" s="449"/>
      <c r="T95" s="449"/>
      <c r="U95" s="449"/>
      <c r="V95" s="449"/>
      <c r="W95" s="449"/>
      <c r="X95" s="449"/>
      <c r="Y95" s="449"/>
      <c r="Z95" s="449"/>
      <c r="AA95" s="449"/>
      <c r="AB95" s="449"/>
      <c r="AC95" s="450"/>
    </row>
    <row r="96" spans="1:30" s="42" customFormat="1" ht="12.75" customHeight="1" x14ac:dyDescent="0.25">
      <c r="A96" s="92">
        <v>19</v>
      </c>
      <c r="B96" s="448" t="s">
        <v>255</v>
      </c>
      <c r="C96" s="449"/>
      <c r="D96" s="449"/>
      <c r="E96" s="449"/>
      <c r="F96" s="449"/>
      <c r="G96" s="449"/>
      <c r="H96" s="449"/>
      <c r="I96" s="449"/>
      <c r="J96" s="449"/>
      <c r="K96" s="449"/>
      <c r="L96" s="449"/>
      <c r="M96" s="449"/>
      <c r="N96" s="449"/>
      <c r="O96" s="449"/>
      <c r="P96" s="449"/>
      <c r="Q96" s="449"/>
      <c r="R96" s="449"/>
      <c r="S96" s="449"/>
      <c r="T96" s="449"/>
      <c r="U96" s="449"/>
      <c r="V96" s="449"/>
      <c r="W96" s="449"/>
      <c r="X96" s="449"/>
      <c r="Y96" s="449"/>
      <c r="Z96" s="449"/>
      <c r="AA96" s="449"/>
      <c r="AB96" s="449"/>
      <c r="AC96" s="450"/>
    </row>
    <row r="97" spans="1:31" s="42" customFormat="1" ht="12.75" customHeight="1" x14ac:dyDescent="0.25">
      <c r="A97" s="127">
        <v>20</v>
      </c>
      <c r="B97" s="448" t="s">
        <v>256</v>
      </c>
      <c r="C97" s="449"/>
      <c r="D97" s="449"/>
      <c r="E97" s="449"/>
      <c r="F97" s="449"/>
      <c r="G97" s="449"/>
      <c r="H97" s="449"/>
      <c r="I97" s="449"/>
      <c r="J97" s="449"/>
      <c r="K97" s="449"/>
      <c r="L97" s="449"/>
      <c r="M97" s="449"/>
      <c r="N97" s="449"/>
      <c r="O97" s="449"/>
      <c r="P97" s="449"/>
      <c r="Q97" s="449"/>
      <c r="R97" s="449"/>
      <c r="S97" s="449"/>
      <c r="T97" s="449"/>
      <c r="U97" s="449"/>
      <c r="V97" s="449"/>
      <c r="W97" s="449"/>
      <c r="X97" s="449"/>
      <c r="Y97" s="449"/>
      <c r="Z97" s="449"/>
      <c r="AA97" s="449"/>
      <c r="AB97" s="449"/>
      <c r="AC97" s="450"/>
      <c r="AD97" s="44"/>
      <c r="AE97" s="44"/>
    </row>
    <row r="98" spans="1:31" s="42" customFormat="1" ht="12.75" customHeight="1" x14ac:dyDescent="0.25">
      <c r="A98" s="92">
        <v>21</v>
      </c>
      <c r="B98" s="448" t="s">
        <v>257</v>
      </c>
      <c r="C98" s="449"/>
      <c r="D98" s="449"/>
      <c r="E98" s="449"/>
      <c r="F98" s="449"/>
      <c r="G98" s="449"/>
      <c r="H98" s="449"/>
      <c r="I98" s="449"/>
      <c r="J98" s="449"/>
      <c r="K98" s="449"/>
      <c r="L98" s="449"/>
      <c r="M98" s="449"/>
      <c r="N98" s="449"/>
      <c r="O98" s="449"/>
      <c r="P98" s="449"/>
      <c r="Q98" s="449"/>
      <c r="R98" s="449"/>
      <c r="S98" s="449"/>
      <c r="T98" s="449"/>
      <c r="U98" s="449"/>
      <c r="V98" s="449"/>
      <c r="W98" s="449"/>
      <c r="X98" s="449"/>
      <c r="Y98" s="449"/>
      <c r="Z98" s="449"/>
      <c r="AA98" s="449"/>
      <c r="AB98" s="449"/>
      <c r="AC98" s="450"/>
    </row>
    <row r="99" spans="1:31" s="42" customFormat="1" ht="12.75" customHeight="1" x14ac:dyDescent="0.25">
      <c r="A99" s="92">
        <v>22</v>
      </c>
      <c r="B99" s="448" t="s">
        <v>258</v>
      </c>
      <c r="C99" s="449"/>
      <c r="D99" s="449"/>
      <c r="E99" s="449"/>
      <c r="F99" s="449"/>
      <c r="G99" s="449"/>
      <c r="H99" s="449"/>
      <c r="I99" s="449"/>
      <c r="J99" s="449"/>
      <c r="K99" s="449"/>
      <c r="L99" s="449"/>
      <c r="M99" s="449"/>
      <c r="N99" s="449"/>
      <c r="O99" s="449"/>
      <c r="P99" s="449"/>
      <c r="Q99" s="449"/>
      <c r="R99" s="449"/>
      <c r="S99" s="449"/>
      <c r="T99" s="449"/>
      <c r="U99" s="449"/>
      <c r="V99" s="449"/>
      <c r="W99" s="449"/>
      <c r="X99" s="449"/>
      <c r="Y99" s="449"/>
      <c r="Z99" s="449"/>
      <c r="AA99" s="449"/>
      <c r="AB99" s="449"/>
      <c r="AC99" s="450"/>
    </row>
    <row r="100" spans="1:31" s="42" customFormat="1" ht="12.75" customHeight="1" x14ac:dyDescent="0.25">
      <c r="A100" s="92">
        <v>23</v>
      </c>
      <c r="B100" s="448" t="s">
        <v>259</v>
      </c>
      <c r="C100" s="449"/>
      <c r="D100" s="449"/>
      <c r="E100" s="449"/>
      <c r="F100" s="449"/>
      <c r="G100" s="449"/>
      <c r="H100" s="449"/>
      <c r="I100" s="449"/>
      <c r="J100" s="449"/>
      <c r="K100" s="449"/>
      <c r="L100" s="449"/>
      <c r="M100" s="449"/>
      <c r="N100" s="449"/>
      <c r="O100" s="449"/>
      <c r="P100" s="449"/>
      <c r="Q100" s="449"/>
      <c r="R100" s="449"/>
      <c r="S100" s="449"/>
      <c r="T100" s="449"/>
      <c r="U100" s="449"/>
      <c r="V100" s="449"/>
      <c r="W100" s="449"/>
      <c r="X100" s="449"/>
      <c r="Y100" s="449"/>
      <c r="Z100" s="449"/>
      <c r="AA100" s="449"/>
      <c r="AB100" s="449"/>
      <c r="AC100" s="450"/>
    </row>
    <row r="101" spans="1:31" s="42" customFormat="1" ht="12.75" customHeight="1" x14ac:dyDescent="0.25">
      <c r="A101" s="92">
        <v>24</v>
      </c>
      <c r="B101" s="448" t="s">
        <v>260</v>
      </c>
      <c r="C101" s="449"/>
      <c r="D101" s="449"/>
      <c r="E101" s="449"/>
      <c r="F101" s="449"/>
      <c r="G101" s="449"/>
      <c r="H101" s="449"/>
      <c r="I101" s="449"/>
      <c r="J101" s="449"/>
      <c r="K101" s="449"/>
      <c r="L101" s="449"/>
      <c r="M101" s="449"/>
      <c r="N101" s="449"/>
      <c r="O101" s="449"/>
      <c r="P101" s="449"/>
      <c r="Q101" s="449"/>
      <c r="R101" s="449"/>
      <c r="S101" s="449"/>
      <c r="T101" s="449"/>
      <c r="U101" s="449"/>
      <c r="V101" s="449"/>
      <c r="W101" s="449"/>
      <c r="X101" s="449"/>
      <c r="Y101" s="449"/>
      <c r="Z101" s="449"/>
      <c r="AA101" s="449"/>
      <c r="AB101" s="449"/>
      <c r="AC101" s="450"/>
    </row>
    <row r="102" spans="1:31" s="42" customFormat="1" ht="12.75" customHeight="1" x14ac:dyDescent="0.25">
      <c r="A102" s="92">
        <v>25</v>
      </c>
      <c r="B102" s="448" t="s">
        <v>261</v>
      </c>
      <c r="C102" s="449"/>
      <c r="D102" s="449"/>
      <c r="E102" s="449"/>
      <c r="F102" s="449"/>
      <c r="G102" s="449"/>
      <c r="H102" s="449"/>
      <c r="I102" s="449"/>
      <c r="J102" s="449"/>
      <c r="K102" s="449"/>
      <c r="L102" s="449"/>
      <c r="M102" s="449"/>
      <c r="N102" s="449"/>
      <c r="O102" s="449"/>
      <c r="P102" s="449"/>
      <c r="Q102" s="449"/>
      <c r="R102" s="449"/>
      <c r="S102" s="449"/>
      <c r="T102" s="449"/>
      <c r="U102" s="449"/>
      <c r="V102" s="449"/>
      <c r="W102" s="449"/>
      <c r="X102" s="449"/>
      <c r="Y102" s="449"/>
      <c r="Z102" s="449"/>
      <c r="AA102" s="449"/>
      <c r="AB102" s="449"/>
      <c r="AC102" s="450"/>
    </row>
    <row r="103" spans="1:31" s="42" customFormat="1" ht="12.75" customHeight="1" x14ac:dyDescent="0.25">
      <c r="A103" s="92">
        <v>26</v>
      </c>
      <c r="B103" s="448" t="s">
        <v>262</v>
      </c>
      <c r="C103" s="449"/>
      <c r="D103" s="449"/>
      <c r="E103" s="449"/>
      <c r="F103" s="449"/>
      <c r="G103" s="449"/>
      <c r="H103" s="449"/>
      <c r="I103" s="449"/>
      <c r="J103" s="449"/>
      <c r="K103" s="449"/>
      <c r="L103" s="449"/>
      <c r="M103" s="449"/>
      <c r="N103" s="449"/>
      <c r="O103" s="449"/>
      <c r="P103" s="449"/>
      <c r="Q103" s="449"/>
      <c r="R103" s="449"/>
      <c r="S103" s="449"/>
      <c r="T103" s="449"/>
      <c r="U103" s="449"/>
      <c r="V103" s="449"/>
      <c r="W103" s="449"/>
      <c r="X103" s="449"/>
      <c r="Y103" s="449"/>
      <c r="Z103" s="449"/>
      <c r="AA103" s="449"/>
      <c r="AB103" s="449"/>
      <c r="AC103" s="450"/>
    </row>
  </sheetData>
  <mergeCells count="62"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J4:J6"/>
    <mergeCell ref="K4:K6"/>
    <mergeCell ref="R4:S4"/>
    <mergeCell ref="T4:Y4"/>
    <mergeCell ref="Z4:AC4"/>
    <mergeCell ref="X5:Y5"/>
    <mergeCell ref="L4:Q4"/>
    <mergeCell ref="L5:M5"/>
    <mergeCell ref="N5:O5"/>
    <mergeCell ref="P5:Q5"/>
    <mergeCell ref="R5:S5"/>
    <mergeCell ref="T5:U5"/>
    <mergeCell ref="V5:W5"/>
    <mergeCell ref="B78:AC78"/>
    <mergeCell ref="B91:AC91"/>
    <mergeCell ref="B80:AC80"/>
    <mergeCell ref="B81:AC81"/>
    <mergeCell ref="B82:AC82"/>
    <mergeCell ref="B83:AC83"/>
    <mergeCell ref="B84:AC84"/>
    <mergeCell ref="B85:AC85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E76:AC76"/>
    <mergeCell ref="B101:AC101"/>
    <mergeCell ref="B102:AC102"/>
    <mergeCell ref="A77:AC77"/>
    <mergeCell ref="B8:C8"/>
    <mergeCell ref="B9:C9"/>
    <mergeCell ref="B22:C22"/>
    <mergeCell ref="B44:C44"/>
    <mergeCell ref="B55:C55"/>
    <mergeCell ref="B62:C62"/>
    <mergeCell ref="B86:AC86"/>
    <mergeCell ref="B87:AC87"/>
    <mergeCell ref="B88:AC88"/>
    <mergeCell ref="B89:AC89"/>
    <mergeCell ref="B90:AC90"/>
    <mergeCell ref="B79:AC79"/>
  </mergeCells>
  <pageMargins left="7.874015748031496E-2" right="3.937007874015748E-2" top="0.11811023622047245" bottom="0" header="7.874015748031496E-2" footer="3.937007874015748E-2"/>
  <pageSetup scale="4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B47F-1187-46B3-8542-AAF98517F3E6}">
  <dimension ref="A2:AF104"/>
  <sheetViews>
    <sheetView zoomScale="85" zoomScaleNormal="85" workbookViewId="0">
      <pane xSplit="3" ySplit="8" topLeftCell="M72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4.5" x14ac:dyDescent="0.35"/>
  <cols>
    <col min="1" max="1" width="4" style="133" customWidth="1"/>
    <col min="2" max="2" width="6" style="132" customWidth="1"/>
    <col min="3" max="3" width="43" style="132" customWidth="1"/>
    <col min="4" max="4" width="8.81640625" style="131" customWidth="1"/>
    <col min="5" max="5" width="9.1796875" style="131" customWidth="1"/>
    <col min="6" max="6" width="10.1796875" style="130" bestFit="1" customWidth="1"/>
    <col min="7" max="7" width="10.1796875" style="130" customWidth="1"/>
    <col min="8" max="8" width="10.453125" style="130" customWidth="1"/>
    <col min="9" max="9" width="12.1796875" style="130" customWidth="1"/>
    <col min="10" max="10" width="11.1796875" style="130" customWidth="1"/>
    <col min="11" max="11" width="12.1796875" style="130" customWidth="1"/>
    <col min="12" max="13" width="11.1796875" style="130" customWidth="1"/>
    <col min="14" max="14" width="11.81640625" style="130" customWidth="1"/>
    <col min="15" max="15" width="11.1796875" style="130" customWidth="1"/>
    <col min="16" max="22" width="11.81640625" style="130" customWidth="1"/>
    <col min="23" max="23" width="11.1796875" style="130" customWidth="1"/>
    <col min="24" max="26" width="11.81640625" style="130" customWidth="1"/>
    <col min="27" max="27" width="10.81640625" style="130" customWidth="1"/>
    <col min="28" max="28" width="11.81640625" style="130" customWidth="1"/>
    <col min="29" max="29" width="10.81640625" style="130" customWidth="1"/>
    <col min="30" max="30" width="12.1796875" style="130" customWidth="1"/>
    <col min="31" max="31" width="12" style="130" customWidth="1"/>
    <col min="32" max="16384" width="8.81640625" style="130"/>
  </cols>
  <sheetData>
    <row r="2" spans="1:32" x14ac:dyDescent="0.35">
      <c r="B2" s="417" t="s">
        <v>303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</row>
    <row r="3" spans="1:32" x14ac:dyDescent="0.35">
      <c r="B3" s="442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32" x14ac:dyDescent="0.35">
      <c r="B4" s="442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32" x14ac:dyDescent="0.35">
      <c r="B5" s="442"/>
      <c r="C5" s="407"/>
      <c r="D5" s="442" t="s">
        <v>216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32" x14ac:dyDescent="0.35">
      <c r="B6" s="442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32" s="143" customFormat="1" ht="29" x14ac:dyDescent="0.35">
      <c r="A7" s="145"/>
      <c r="B7" s="442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44" t="s">
        <v>304</v>
      </c>
      <c r="M7" s="144" t="s">
        <v>305</v>
      </c>
      <c r="N7" s="144" t="s">
        <v>306</v>
      </c>
      <c r="O7" s="144" t="s">
        <v>305</v>
      </c>
      <c r="P7" s="144" t="s">
        <v>307</v>
      </c>
      <c r="Q7" s="144" t="s">
        <v>308</v>
      </c>
      <c r="R7" s="144" t="s">
        <v>309</v>
      </c>
      <c r="S7" s="144" t="s">
        <v>310</v>
      </c>
      <c r="T7" s="144" t="s">
        <v>311</v>
      </c>
      <c r="U7" s="144" t="s">
        <v>310</v>
      </c>
      <c r="V7" s="144" t="s">
        <v>306</v>
      </c>
      <c r="W7" s="144" t="s">
        <v>305</v>
      </c>
      <c r="X7" s="144" t="s">
        <v>312</v>
      </c>
      <c r="Y7" s="144" t="s">
        <v>308</v>
      </c>
      <c r="Z7" s="144" t="s">
        <v>311</v>
      </c>
      <c r="AA7" s="144" t="s">
        <v>305</v>
      </c>
      <c r="AB7" s="144" t="s">
        <v>307</v>
      </c>
      <c r="AC7" s="144" t="s">
        <v>305</v>
      </c>
    </row>
    <row r="8" spans="1:32" x14ac:dyDescent="0.3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32" x14ac:dyDescent="0.35">
      <c r="B9" s="454" t="s">
        <v>8</v>
      </c>
      <c r="C9" s="454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35">
      <c r="B10" s="454" t="s">
        <v>158</v>
      </c>
      <c r="C10" s="454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130">
        <f>Z10+AB10</f>
        <v>0</v>
      </c>
    </row>
    <row r="11" spans="1:32" x14ac:dyDescent="0.35">
      <c r="B11" s="92">
        <v>1</v>
      </c>
      <c r="C11" s="91" t="s">
        <v>16</v>
      </c>
      <c r="D11" s="33">
        <v>8784</v>
      </c>
      <c r="E11" s="33">
        <v>2672</v>
      </c>
      <c r="F11" s="33">
        <v>23054</v>
      </c>
      <c r="G11" s="33">
        <v>40219</v>
      </c>
      <c r="H11" s="33">
        <v>9363</v>
      </c>
      <c r="I11" s="33">
        <v>1002791</v>
      </c>
      <c r="J11" s="33">
        <v>1752184</v>
      </c>
      <c r="K11" s="33">
        <v>80262159</v>
      </c>
      <c r="L11" s="56">
        <v>2142716</v>
      </c>
      <c r="M11" s="56">
        <v>6265686.4942100001</v>
      </c>
      <c r="N11" s="56">
        <v>2059844</v>
      </c>
      <c r="O11" s="56">
        <v>10408129</v>
      </c>
      <c r="P11" s="56">
        <v>0</v>
      </c>
      <c r="Q11" s="56">
        <v>0</v>
      </c>
      <c r="R11" s="56">
        <v>15335</v>
      </c>
      <c r="S11" s="56">
        <v>76561.8</v>
      </c>
      <c r="T11" s="56">
        <v>7471808</v>
      </c>
      <c r="U11" s="56">
        <v>14420026.46592997</v>
      </c>
      <c r="V11" s="56">
        <v>2638048</v>
      </c>
      <c r="W11" s="56">
        <v>6112771.4403499579</v>
      </c>
      <c r="X11" s="56">
        <v>9</v>
      </c>
      <c r="Y11" s="56">
        <v>18.399999999999999</v>
      </c>
      <c r="Z11" s="56">
        <v>28438578</v>
      </c>
      <c r="AA11" s="56">
        <v>132246351.40899999</v>
      </c>
      <c r="AB11" s="56">
        <v>1202</v>
      </c>
      <c r="AC11" s="56">
        <v>1094.05</v>
      </c>
      <c r="AE11" s="130">
        <f t="shared" ref="AE11:AE72" si="0">Z11+AB11</f>
        <v>28439780</v>
      </c>
      <c r="AF11" s="338"/>
    </row>
    <row r="12" spans="1:32" x14ac:dyDescent="0.35">
      <c r="B12" s="92">
        <v>2</v>
      </c>
      <c r="C12" s="91" t="s">
        <v>35</v>
      </c>
      <c r="D12" s="33">
        <v>5311</v>
      </c>
      <c r="E12" s="33">
        <v>2855</v>
      </c>
      <c r="F12" s="33">
        <v>44015</v>
      </c>
      <c r="G12" s="33">
        <v>15602</v>
      </c>
      <c r="H12" s="33">
        <v>103</v>
      </c>
      <c r="I12" s="33">
        <v>531828</v>
      </c>
      <c r="J12" s="33">
        <v>84378</v>
      </c>
      <c r="K12" s="33">
        <v>46576513</v>
      </c>
      <c r="L12" s="56">
        <v>153722</v>
      </c>
      <c r="M12" s="56">
        <v>528618.2811299999</v>
      </c>
      <c r="N12" s="56">
        <v>73176</v>
      </c>
      <c r="O12" s="56">
        <v>272492.20869999996</v>
      </c>
      <c r="P12" s="56">
        <v>0</v>
      </c>
      <c r="Q12" s="56">
        <v>0</v>
      </c>
      <c r="R12" s="56">
        <v>9973</v>
      </c>
      <c r="S12" s="56">
        <v>59012.674100000004</v>
      </c>
      <c r="T12" s="56">
        <v>4565087</v>
      </c>
      <c r="U12" s="56">
        <v>7910408.2479900001</v>
      </c>
      <c r="V12" s="56">
        <v>1652279</v>
      </c>
      <c r="W12" s="56">
        <v>2555267.9192499998</v>
      </c>
      <c r="X12" s="56">
        <v>0</v>
      </c>
      <c r="Y12" s="56">
        <v>0</v>
      </c>
      <c r="Z12" s="56">
        <v>17764549</v>
      </c>
      <c r="AA12" s="56">
        <v>69552148.09198001</v>
      </c>
      <c r="AB12" s="56">
        <v>3560</v>
      </c>
      <c r="AC12" s="56">
        <v>3428.4969999999998</v>
      </c>
      <c r="AE12" s="130">
        <f t="shared" si="0"/>
        <v>17768109</v>
      </c>
    </row>
    <row r="13" spans="1:32" s="38" customFormat="1" x14ac:dyDescent="0.35">
      <c r="A13" s="40"/>
      <c r="B13" s="92">
        <v>3</v>
      </c>
      <c r="C13" s="113" t="s">
        <v>40</v>
      </c>
      <c r="D13" s="68">
        <v>1817</v>
      </c>
      <c r="E13" s="68">
        <v>435</v>
      </c>
      <c r="F13" s="68">
        <v>1892</v>
      </c>
      <c r="G13" s="68">
        <v>3439</v>
      </c>
      <c r="H13" s="68">
        <v>355014</v>
      </c>
      <c r="I13" s="68">
        <v>1048352</v>
      </c>
      <c r="J13" s="68">
        <v>42447</v>
      </c>
      <c r="K13" s="68">
        <v>13196639</v>
      </c>
      <c r="L13" s="56">
        <v>60047</v>
      </c>
      <c r="M13" s="56">
        <v>239048.26199999999</v>
      </c>
      <c r="N13" s="56">
        <v>22966</v>
      </c>
      <c r="O13" s="56">
        <v>119875.451</v>
      </c>
      <c r="P13" s="56">
        <v>0</v>
      </c>
      <c r="Q13" s="56">
        <v>0</v>
      </c>
      <c r="R13" s="56">
        <v>1079</v>
      </c>
      <c r="S13" s="56">
        <v>5065.5</v>
      </c>
      <c r="T13" s="56">
        <v>1890763</v>
      </c>
      <c r="U13" s="56">
        <v>2931325.4339999999</v>
      </c>
      <c r="V13" s="56">
        <v>708271</v>
      </c>
      <c r="W13" s="56">
        <v>1033389.425</v>
      </c>
      <c r="X13" s="56">
        <v>7496</v>
      </c>
      <c r="Y13" s="56">
        <v>82127.962</v>
      </c>
      <c r="Z13" s="56">
        <v>6386076</v>
      </c>
      <c r="AA13" s="56">
        <v>26896382.228999998</v>
      </c>
      <c r="AB13" s="56">
        <v>0</v>
      </c>
      <c r="AC13" s="56">
        <v>0</v>
      </c>
      <c r="AE13" s="130">
        <f t="shared" si="0"/>
        <v>6386076</v>
      </c>
    </row>
    <row r="14" spans="1:32" x14ac:dyDescent="0.35">
      <c r="B14" s="92">
        <v>4</v>
      </c>
      <c r="C14" s="91" t="s">
        <v>23</v>
      </c>
      <c r="D14" s="33">
        <v>8108</v>
      </c>
      <c r="E14" s="33">
        <v>4039</v>
      </c>
      <c r="F14" s="33">
        <v>61255</v>
      </c>
      <c r="G14" s="33">
        <v>8906</v>
      </c>
      <c r="H14" s="33">
        <v>60</v>
      </c>
      <c r="I14" s="33">
        <v>2260199</v>
      </c>
      <c r="J14" s="33">
        <v>603490</v>
      </c>
      <c r="K14" s="33">
        <v>49420963</v>
      </c>
      <c r="L14" s="56">
        <v>801652</v>
      </c>
      <c r="M14" s="56">
        <v>2167868.4019999998</v>
      </c>
      <c r="N14" s="56">
        <v>281498</v>
      </c>
      <c r="O14" s="56">
        <v>1068031.014</v>
      </c>
      <c r="P14" s="56">
        <v>0</v>
      </c>
      <c r="Q14" s="56">
        <v>0</v>
      </c>
      <c r="R14" s="56">
        <v>68025</v>
      </c>
      <c r="S14" s="56">
        <v>351022.05</v>
      </c>
      <c r="T14" s="56">
        <v>9117141</v>
      </c>
      <c r="U14" s="56">
        <v>19037586.539000001</v>
      </c>
      <c r="V14" s="56">
        <v>2382896</v>
      </c>
      <c r="W14" s="56">
        <v>5086779.3820000002</v>
      </c>
      <c r="X14" s="56">
        <v>5696</v>
      </c>
      <c r="Y14" s="56">
        <v>92690.854000000007</v>
      </c>
      <c r="Z14" s="56">
        <v>33715968</v>
      </c>
      <c r="AA14" s="56">
        <v>151118550.01800001</v>
      </c>
      <c r="AB14" s="56">
        <v>1390</v>
      </c>
      <c r="AC14" s="56">
        <v>1232.385</v>
      </c>
      <c r="AE14" s="130">
        <f t="shared" si="0"/>
        <v>33717358</v>
      </c>
    </row>
    <row r="15" spans="1:32" x14ac:dyDescent="0.35">
      <c r="B15" s="92">
        <v>5</v>
      </c>
      <c r="C15" s="91" t="s">
        <v>49</v>
      </c>
      <c r="D15" s="33">
        <v>1248</v>
      </c>
      <c r="E15" s="33">
        <v>324</v>
      </c>
      <c r="F15" s="33">
        <v>2455</v>
      </c>
      <c r="G15" s="33">
        <v>9254</v>
      </c>
      <c r="H15" s="33">
        <v>7087</v>
      </c>
      <c r="I15" s="33">
        <v>269874</v>
      </c>
      <c r="J15" s="33">
        <v>0</v>
      </c>
      <c r="K15" s="33">
        <v>27742934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2930172</v>
      </c>
      <c r="U15" s="56">
        <v>6381100.0240000002</v>
      </c>
      <c r="V15" s="56">
        <v>536622</v>
      </c>
      <c r="W15" s="56">
        <v>1187034.6459999999</v>
      </c>
      <c r="X15" s="56">
        <v>0</v>
      </c>
      <c r="Y15" s="56">
        <v>0</v>
      </c>
      <c r="Z15" s="56">
        <v>8876783</v>
      </c>
      <c r="AA15" s="56">
        <v>39284548.927000001</v>
      </c>
      <c r="AB15" s="56">
        <v>9968</v>
      </c>
      <c r="AC15" s="56">
        <v>10034.715</v>
      </c>
      <c r="AE15" s="130">
        <f t="shared" si="0"/>
        <v>8886751</v>
      </c>
    </row>
    <row r="16" spans="1:32" x14ac:dyDescent="0.35">
      <c r="B16" s="92">
        <v>6</v>
      </c>
      <c r="C16" s="91" t="s">
        <v>31</v>
      </c>
      <c r="D16" s="33">
        <v>4358</v>
      </c>
      <c r="E16" s="33">
        <v>611</v>
      </c>
      <c r="F16" s="33">
        <v>14855</v>
      </c>
      <c r="G16" s="33">
        <v>10249</v>
      </c>
      <c r="H16" s="33">
        <v>0</v>
      </c>
      <c r="I16" s="33">
        <v>880034</v>
      </c>
      <c r="J16" s="33">
        <v>156120</v>
      </c>
      <c r="K16" s="33">
        <v>29316010</v>
      </c>
      <c r="L16" s="56">
        <v>137869</v>
      </c>
      <c r="M16" s="56">
        <v>454206.29300000001</v>
      </c>
      <c r="N16" s="56">
        <v>68760</v>
      </c>
      <c r="O16" s="56">
        <v>280831.462</v>
      </c>
      <c r="P16" s="56">
        <v>0</v>
      </c>
      <c r="Q16" s="56">
        <v>0</v>
      </c>
      <c r="R16" s="56">
        <v>3047</v>
      </c>
      <c r="S16" s="56">
        <v>19764.001</v>
      </c>
      <c r="T16" s="56">
        <v>5153966</v>
      </c>
      <c r="U16" s="56">
        <v>9852157.9600000009</v>
      </c>
      <c r="V16" s="56">
        <v>2106556</v>
      </c>
      <c r="W16" s="56">
        <v>3534711.3089999999</v>
      </c>
      <c r="X16" s="56">
        <v>4778</v>
      </c>
      <c r="Y16" s="56">
        <v>72123.339000000007</v>
      </c>
      <c r="Z16" s="56">
        <v>20287627</v>
      </c>
      <c r="AA16" s="56">
        <v>93573857.557999998</v>
      </c>
      <c r="AB16" s="56">
        <v>59214</v>
      </c>
      <c r="AC16" s="56">
        <v>58495.649380000003</v>
      </c>
      <c r="AE16" s="130">
        <f t="shared" si="0"/>
        <v>20346841</v>
      </c>
    </row>
    <row r="17" spans="2:31" x14ac:dyDescent="0.35">
      <c r="B17" s="92">
        <v>7</v>
      </c>
      <c r="C17" s="91" t="s">
        <v>37</v>
      </c>
      <c r="D17" s="33">
        <v>2708</v>
      </c>
      <c r="E17" s="33">
        <v>746</v>
      </c>
      <c r="F17" s="33">
        <v>0</v>
      </c>
      <c r="G17" s="33">
        <v>0</v>
      </c>
      <c r="H17" s="33">
        <v>0</v>
      </c>
      <c r="I17" s="33">
        <v>240762</v>
      </c>
      <c r="J17" s="33">
        <v>75520</v>
      </c>
      <c r="K17" s="33">
        <v>15959037</v>
      </c>
      <c r="L17" s="56">
        <v>72599</v>
      </c>
      <c r="M17" s="56">
        <v>183257.13841999997</v>
      </c>
      <c r="N17" s="56">
        <v>27056</v>
      </c>
      <c r="O17" s="56">
        <v>72425.579230000003</v>
      </c>
      <c r="P17" s="56">
        <v>0</v>
      </c>
      <c r="Q17" s="56">
        <v>0</v>
      </c>
      <c r="R17" s="56">
        <v>2410</v>
      </c>
      <c r="S17" s="56">
        <v>10963.8</v>
      </c>
      <c r="T17" s="56">
        <v>3544942</v>
      </c>
      <c r="U17" s="56">
        <v>6499989.3653000006</v>
      </c>
      <c r="V17" s="56">
        <v>963038</v>
      </c>
      <c r="W17" s="56">
        <v>1703675.59607</v>
      </c>
      <c r="X17" s="56">
        <v>0</v>
      </c>
      <c r="Y17" s="56">
        <v>0</v>
      </c>
      <c r="Z17" s="56">
        <v>15582367</v>
      </c>
      <c r="AA17" s="56">
        <v>64235852.611610003</v>
      </c>
      <c r="AB17" s="56">
        <v>0</v>
      </c>
      <c r="AC17" s="56">
        <v>0</v>
      </c>
      <c r="AE17" s="130">
        <f t="shared" si="0"/>
        <v>15582367</v>
      </c>
    </row>
    <row r="18" spans="2:31" x14ac:dyDescent="0.35">
      <c r="B18" s="92">
        <v>8</v>
      </c>
      <c r="C18" s="91" t="s">
        <v>50</v>
      </c>
      <c r="D18" s="33">
        <v>787</v>
      </c>
      <c r="E18" s="33">
        <v>22</v>
      </c>
      <c r="F18" s="33">
        <v>1063</v>
      </c>
      <c r="G18" s="33">
        <v>357</v>
      </c>
      <c r="H18" s="33">
        <v>1158</v>
      </c>
      <c r="I18" s="33">
        <v>26696</v>
      </c>
      <c r="J18" s="33">
        <v>0</v>
      </c>
      <c r="K18" s="33">
        <v>3606404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670643</v>
      </c>
      <c r="U18" s="56">
        <v>1484115.4157999998</v>
      </c>
      <c r="V18" s="56">
        <v>134199</v>
      </c>
      <c r="W18" s="56">
        <v>430963.97595999995</v>
      </c>
      <c r="X18" s="56">
        <v>0</v>
      </c>
      <c r="Y18" s="56">
        <v>0</v>
      </c>
      <c r="Z18" s="56">
        <v>1594156</v>
      </c>
      <c r="AA18" s="56">
        <v>7353287.7000000002</v>
      </c>
      <c r="AB18" s="56">
        <v>0</v>
      </c>
      <c r="AC18" s="56">
        <v>0</v>
      </c>
      <c r="AE18" s="130">
        <f t="shared" si="0"/>
        <v>1594156</v>
      </c>
    </row>
    <row r="19" spans="2:31" x14ac:dyDescent="0.35">
      <c r="B19" s="92">
        <v>9</v>
      </c>
      <c r="C19" s="91" t="s">
        <v>27</v>
      </c>
      <c r="D19" s="33">
        <v>8150</v>
      </c>
      <c r="E19" s="33">
        <v>4807</v>
      </c>
      <c r="F19" s="33">
        <v>46519</v>
      </c>
      <c r="G19" s="33">
        <v>11265</v>
      </c>
      <c r="H19" s="33">
        <v>620708</v>
      </c>
      <c r="I19" s="33">
        <v>62420</v>
      </c>
      <c r="J19" s="33">
        <v>317715</v>
      </c>
      <c r="K19" s="33">
        <v>41052957</v>
      </c>
      <c r="L19" s="56">
        <v>485301</v>
      </c>
      <c r="M19" s="56">
        <v>1590175.29581</v>
      </c>
      <c r="N19" s="56">
        <v>197891</v>
      </c>
      <c r="O19" s="56">
        <v>697239.06222000008</v>
      </c>
      <c r="P19" s="56">
        <v>0</v>
      </c>
      <c r="Q19" s="56">
        <v>0</v>
      </c>
      <c r="R19" s="56">
        <v>4653</v>
      </c>
      <c r="S19" s="56">
        <v>14583.947609999999</v>
      </c>
      <c r="T19" s="56">
        <v>7044170</v>
      </c>
      <c r="U19" s="56">
        <v>15447154.657500001</v>
      </c>
      <c r="V19" s="56">
        <v>3379060</v>
      </c>
      <c r="W19" s="56">
        <v>6555496.0489399992</v>
      </c>
      <c r="X19" s="56">
        <v>0</v>
      </c>
      <c r="Y19" s="56">
        <v>0</v>
      </c>
      <c r="Z19" s="56">
        <v>27189825</v>
      </c>
      <c r="AA19" s="56">
        <v>132930190.94832</v>
      </c>
      <c r="AB19" s="56">
        <v>0</v>
      </c>
      <c r="AC19" s="56">
        <v>0</v>
      </c>
      <c r="AE19" s="130">
        <f t="shared" si="0"/>
        <v>27189825</v>
      </c>
    </row>
    <row r="20" spans="2:31" x14ac:dyDescent="0.35">
      <c r="B20" s="92">
        <v>10</v>
      </c>
      <c r="C20" s="91" t="s">
        <v>9</v>
      </c>
      <c r="D20" s="33">
        <v>25686</v>
      </c>
      <c r="E20" s="33">
        <v>39964</v>
      </c>
      <c r="F20" s="33">
        <v>1125659</v>
      </c>
      <c r="G20" s="33">
        <v>51795</v>
      </c>
      <c r="H20" s="33">
        <v>571649</v>
      </c>
      <c r="I20" s="33">
        <v>2117868</v>
      </c>
      <c r="J20" s="33">
        <v>15883906</v>
      </c>
      <c r="K20" s="33">
        <v>272999290</v>
      </c>
      <c r="L20" s="56">
        <v>26966567</v>
      </c>
      <c r="M20" s="56">
        <v>80666558.469980046</v>
      </c>
      <c r="N20" s="56">
        <v>19196584</v>
      </c>
      <c r="O20" s="56">
        <v>156819069.08060014</v>
      </c>
      <c r="P20" s="56">
        <v>0</v>
      </c>
      <c r="Q20" s="56">
        <v>0</v>
      </c>
      <c r="R20" s="56">
        <v>117205</v>
      </c>
      <c r="S20" s="56">
        <v>439215.31868999999</v>
      </c>
      <c r="T20" s="56">
        <v>53776881</v>
      </c>
      <c r="U20" s="56">
        <v>109832329.43426999</v>
      </c>
      <c r="V20" s="56">
        <v>21368886</v>
      </c>
      <c r="W20" s="56">
        <v>41046286.23607</v>
      </c>
      <c r="X20" s="56">
        <v>1882</v>
      </c>
      <c r="Y20" s="56">
        <v>25410.024600000001</v>
      </c>
      <c r="Z20" s="56">
        <v>196412780</v>
      </c>
      <c r="AA20" s="56">
        <v>954396057.98258007</v>
      </c>
      <c r="AB20" s="56">
        <v>52042</v>
      </c>
      <c r="AC20" s="56">
        <v>49927.625169999992</v>
      </c>
      <c r="AE20" s="130">
        <f t="shared" si="0"/>
        <v>196464822</v>
      </c>
    </row>
    <row r="21" spans="2:31" x14ac:dyDescent="0.35">
      <c r="B21" s="92">
        <v>11</v>
      </c>
      <c r="C21" s="91" t="s">
        <v>51</v>
      </c>
      <c r="D21" s="33">
        <v>2194</v>
      </c>
      <c r="E21" s="33">
        <v>216</v>
      </c>
      <c r="F21" s="33">
        <v>10402</v>
      </c>
      <c r="G21" s="33">
        <v>3568</v>
      </c>
      <c r="H21" s="33">
        <v>1490</v>
      </c>
      <c r="I21" s="33">
        <v>525657</v>
      </c>
      <c r="J21" s="33">
        <v>0</v>
      </c>
      <c r="K21" s="33">
        <v>12163701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2065550</v>
      </c>
      <c r="U21" s="56">
        <v>3803286.3139999998</v>
      </c>
      <c r="V21" s="56">
        <v>457001</v>
      </c>
      <c r="W21" s="56">
        <v>1117544.371</v>
      </c>
      <c r="X21" s="56">
        <v>1020</v>
      </c>
      <c r="Y21" s="56">
        <v>18068.827000000001</v>
      </c>
      <c r="Z21" s="56">
        <v>7131900</v>
      </c>
      <c r="AA21" s="56">
        <v>31394716.054000001</v>
      </c>
      <c r="AB21" s="56">
        <v>1762</v>
      </c>
      <c r="AC21" s="56">
        <v>1389.654</v>
      </c>
      <c r="AE21" s="130">
        <f t="shared" si="0"/>
        <v>7133662</v>
      </c>
    </row>
    <row r="22" spans="2:31" x14ac:dyDescent="0.35">
      <c r="B22" s="92">
        <v>12</v>
      </c>
      <c r="C22" s="91" t="s">
        <v>28</v>
      </c>
      <c r="D22" s="33">
        <v>8042</v>
      </c>
      <c r="E22" s="33">
        <v>3190</v>
      </c>
      <c r="F22" s="33">
        <v>41602</v>
      </c>
      <c r="G22" s="33">
        <v>8032</v>
      </c>
      <c r="H22" s="33">
        <v>37829</v>
      </c>
      <c r="I22" s="33">
        <v>236716</v>
      </c>
      <c r="J22" s="33">
        <v>575846</v>
      </c>
      <c r="K22" s="33">
        <v>45693679</v>
      </c>
      <c r="L22" s="56">
        <v>480809</v>
      </c>
      <c r="M22" s="56">
        <v>1669794.426</v>
      </c>
      <c r="N22" s="56">
        <v>286993</v>
      </c>
      <c r="O22" s="56">
        <v>1129924.0260000001</v>
      </c>
      <c r="P22" s="56">
        <v>0</v>
      </c>
      <c r="Q22" s="56">
        <v>0</v>
      </c>
      <c r="R22" s="56">
        <v>5781</v>
      </c>
      <c r="S22" s="56">
        <v>46519.072</v>
      </c>
      <c r="T22" s="56">
        <v>9387442</v>
      </c>
      <c r="U22" s="56">
        <v>16784447.862</v>
      </c>
      <c r="V22" s="56">
        <v>5268400</v>
      </c>
      <c r="W22" s="56">
        <v>8760964.1960000005</v>
      </c>
      <c r="X22" s="56">
        <v>3616</v>
      </c>
      <c r="Y22" s="56">
        <v>13825.343999999999</v>
      </c>
      <c r="Z22" s="56">
        <v>49056870</v>
      </c>
      <c r="AA22" s="56">
        <v>148132155.34016001</v>
      </c>
      <c r="AB22" s="56">
        <v>15246</v>
      </c>
      <c r="AC22" s="56">
        <v>15187.89</v>
      </c>
      <c r="AE22" s="130">
        <f t="shared" si="0"/>
        <v>49072116</v>
      </c>
    </row>
    <row r="23" spans="2:31" x14ac:dyDescent="0.35">
      <c r="B23" s="454" t="s">
        <v>6</v>
      </c>
      <c r="C23" s="454"/>
      <c r="D23" s="58"/>
      <c r="E23" s="58"/>
      <c r="F23" s="58"/>
      <c r="G23" s="58"/>
      <c r="H23" s="58"/>
      <c r="I23" s="58"/>
      <c r="J23" s="58"/>
      <c r="K23" s="58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130">
        <f t="shared" si="0"/>
        <v>0</v>
      </c>
    </row>
    <row r="24" spans="2:31" x14ac:dyDescent="0.35">
      <c r="B24" s="92">
        <v>13</v>
      </c>
      <c r="C24" s="91" t="s">
        <v>11</v>
      </c>
      <c r="D24" s="33">
        <v>5791</v>
      </c>
      <c r="E24" s="33">
        <v>9851</v>
      </c>
      <c r="F24" s="33">
        <v>1347823</v>
      </c>
      <c r="G24" s="33">
        <v>847</v>
      </c>
      <c r="H24" s="33">
        <v>544192</v>
      </c>
      <c r="I24" s="33">
        <v>51048928</v>
      </c>
      <c r="J24" s="33">
        <v>9443017</v>
      </c>
      <c r="K24" s="33">
        <v>28759959</v>
      </c>
      <c r="L24" s="56">
        <v>19157977</v>
      </c>
      <c r="M24" s="56">
        <v>59109720.345930003</v>
      </c>
      <c r="N24" s="56">
        <v>12568657</v>
      </c>
      <c r="O24" s="56">
        <v>54408027</v>
      </c>
      <c r="P24" s="56">
        <v>0</v>
      </c>
      <c r="Q24" s="56">
        <v>0</v>
      </c>
      <c r="R24" s="56">
        <v>65696</v>
      </c>
      <c r="S24" s="56">
        <v>264625.375</v>
      </c>
      <c r="T24" s="56">
        <v>10065773</v>
      </c>
      <c r="U24" s="56">
        <v>23897863.037680008</v>
      </c>
      <c r="V24" s="56">
        <v>4140972</v>
      </c>
      <c r="W24" s="56">
        <v>13352163.923900003</v>
      </c>
      <c r="X24" s="56">
        <v>19125</v>
      </c>
      <c r="Y24" s="56">
        <v>473137.46886000037</v>
      </c>
      <c r="Z24" s="56">
        <v>21269839</v>
      </c>
      <c r="AA24" s="56">
        <v>131229102.97623001</v>
      </c>
      <c r="AB24" s="56">
        <v>0</v>
      </c>
      <c r="AC24" s="56">
        <v>0</v>
      </c>
      <c r="AE24" s="130">
        <f t="shared" si="0"/>
        <v>21269839</v>
      </c>
    </row>
    <row r="25" spans="2:31" x14ac:dyDescent="0.35">
      <c r="B25" s="92">
        <v>14</v>
      </c>
      <c r="C25" s="91" t="s">
        <v>52</v>
      </c>
      <c r="D25" s="33">
        <v>407</v>
      </c>
      <c r="E25" s="33">
        <v>5</v>
      </c>
      <c r="F25" s="33">
        <v>37746</v>
      </c>
      <c r="G25" s="33">
        <v>0</v>
      </c>
      <c r="H25" s="33">
        <v>0</v>
      </c>
      <c r="I25" s="33">
        <v>0</v>
      </c>
      <c r="J25" s="33">
        <v>0</v>
      </c>
      <c r="K25" s="33">
        <v>5267927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488987</v>
      </c>
      <c r="U25" s="56">
        <v>1187265.3720700003</v>
      </c>
      <c r="V25" s="56">
        <v>225143</v>
      </c>
      <c r="W25" s="56">
        <v>650015.77762000042</v>
      </c>
      <c r="X25" s="56">
        <v>0</v>
      </c>
      <c r="Y25" s="56">
        <v>0</v>
      </c>
      <c r="Z25" s="56">
        <v>2591262</v>
      </c>
      <c r="AA25" s="56">
        <v>13344635.865</v>
      </c>
      <c r="AB25" s="56">
        <v>29060</v>
      </c>
      <c r="AC25" s="56">
        <v>28675.471559999998</v>
      </c>
      <c r="AE25" s="130">
        <f t="shared" si="0"/>
        <v>2620322</v>
      </c>
    </row>
    <row r="26" spans="2:31" x14ac:dyDescent="0.35">
      <c r="B26" s="92">
        <v>15</v>
      </c>
      <c r="C26" s="91" t="s">
        <v>41</v>
      </c>
      <c r="D26" s="33">
        <v>1115</v>
      </c>
      <c r="E26" s="33">
        <v>564</v>
      </c>
      <c r="F26" s="33">
        <v>7046</v>
      </c>
      <c r="G26" s="33">
        <v>30882</v>
      </c>
      <c r="H26" s="33">
        <v>0</v>
      </c>
      <c r="I26" s="33">
        <v>42205</v>
      </c>
      <c r="J26" s="33">
        <v>2588</v>
      </c>
      <c r="K26" s="33">
        <v>2699516</v>
      </c>
      <c r="L26" s="56">
        <v>2494</v>
      </c>
      <c r="M26" s="56">
        <v>5197.8436600000005</v>
      </c>
      <c r="N26" s="56">
        <v>722</v>
      </c>
      <c r="O26" s="56">
        <v>2568.77484</v>
      </c>
      <c r="P26" s="56">
        <v>0</v>
      </c>
      <c r="Q26" s="56">
        <v>0</v>
      </c>
      <c r="R26" s="56">
        <v>4</v>
      </c>
      <c r="S26" s="56">
        <v>11</v>
      </c>
      <c r="T26" s="56">
        <v>817302</v>
      </c>
      <c r="U26" s="56">
        <v>1617601.47028</v>
      </c>
      <c r="V26" s="56">
        <v>132261</v>
      </c>
      <c r="W26" s="56">
        <v>278496.97113999998</v>
      </c>
      <c r="X26" s="56">
        <v>0</v>
      </c>
      <c r="Y26" s="56">
        <v>0</v>
      </c>
      <c r="Z26" s="56">
        <v>2727528</v>
      </c>
      <c r="AA26" s="56">
        <v>14015663.014</v>
      </c>
      <c r="AB26" s="56">
        <v>0</v>
      </c>
      <c r="AC26" s="56">
        <v>0</v>
      </c>
      <c r="AE26" s="130">
        <f t="shared" si="0"/>
        <v>2727528</v>
      </c>
    </row>
    <row r="27" spans="2:31" x14ac:dyDescent="0.35">
      <c r="B27" s="92">
        <v>16</v>
      </c>
      <c r="C27" s="91" t="s">
        <v>33</v>
      </c>
      <c r="D27" s="33">
        <v>459</v>
      </c>
      <c r="E27" s="33">
        <v>53</v>
      </c>
      <c r="F27" s="33">
        <v>0</v>
      </c>
      <c r="G27" s="33">
        <v>1187</v>
      </c>
      <c r="H27" s="33">
        <v>5665</v>
      </c>
      <c r="I27" s="33">
        <v>0</v>
      </c>
      <c r="J27" s="33">
        <v>158</v>
      </c>
      <c r="K27" s="33">
        <v>864160</v>
      </c>
      <c r="L27" s="56">
        <v>151</v>
      </c>
      <c r="M27" s="56">
        <v>173.12445000000008</v>
      </c>
      <c r="N27" s="56">
        <v>67</v>
      </c>
      <c r="O27" s="56">
        <v>80.099820000000008</v>
      </c>
      <c r="P27" s="56">
        <v>0</v>
      </c>
      <c r="Q27" s="56">
        <v>0</v>
      </c>
      <c r="R27" s="56">
        <v>0</v>
      </c>
      <c r="S27" s="56">
        <v>0</v>
      </c>
      <c r="T27" s="56">
        <v>263950</v>
      </c>
      <c r="U27" s="56">
        <v>474334.24450999999</v>
      </c>
      <c r="V27" s="56">
        <v>33701</v>
      </c>
      <c r="W27" s="56">
        <v>70480.060259999998</v>
      </c>
      <c r="X27" s="56">
        <v>16</v>
      </c>
      <c r="Y27" s="56">
        <v>126</v>
      </c>
      <c r="Z27" s="56">
        <v>541028</v>
      </c>
      <c r="AA27" s="56">
        <v>2506557.15</v>
      </c>
      <c r="AB27" s="56">
        <v>21</v>
      </c>
      <c r="AC27" s="56">
        <v>13.1</v>
      </c>
      <c r="AE27" s="130">
        <f t="shared" si="0"/>
        <v>541049</v>
      </c>
    </row>
    <row r="28" spans="2:31" x14ac:dyDescent="0.35">
      <c r="B28" s="92">
        <v>17</v>
      </c>
      <c r="C28" s="91" t="s">
        <v>45</v>
      </c>
      <c r="D28" s="33">
        <v>378</v>
      </c>
      <c r="E28" s="33">
        <v>7</v>
      </c>
      <c r="F28" s="33">
        <v>8785</v>
      </c>
      <c r="G28" s="33">
        <v>0</v>
      </c>
      <c r="H28" s="33">
        <v>6850</v>
      </c>
      <c r="I28" s="33">
        <v>0</v>
      </c>
      <c r="J28" s="33">
        <v>0</v>
      </c>
      <c r="K28" s="33">
        <v>947232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151617</v>
      </c>
      <c r="U28" s="56">
        <v>381351.94300000003</v>
      </c>
      <c r="V28" s="56">
        <v>31456</v>
      </c>
      <c r="W28" s="56">
        <v>133113.524</v>
      </c>
      <c r="X28" s="56">
        <v>399</v>
      </c>
      <c r="Y28" s="56">
        <v>13751.431</v>
      </c>
      <c r="Z28" s="56">
        <v>282705</v>
      </c>
      <c r="AA28" s="56">
        <v>1586500.7860000001</v>
      </c>
      <c r="AB28" s="56">
        <v>0</v>
      </c>
      <c r="AC28" s="56">
        <v>0</v>
      </c>
      <c r="AE28" s="130">
        <f t="shared" si="0"/>
        <v>282705</v>
      </c>
    </row>
    <row r="29" spans="2:31" x14ac:dyDescent="0.35">
      <c r="B29" s="92">
        <v>18</v>
      </c>
      <c r="C29" s="91" t="s">
        <v>42</v>
      </c>
      <c r="D29" s="33">
        <v>223</v>
      </c>
      <c r="E29" s="33">
        <v>42</v>
      </c>
      <c r="F29" s="33">
        <v>1477</v>
      </c>
      <c r="G29" s="33">
        <v>0</v>
      </c>
      <c r="H29" s="33">
        <v>0</v>
      </c>
      <c r="I29" s="33">
        <v>25960</v>
      </c>
      <c r="J29" s="33">
        <v>8635</v>
      </c>
      <c r="K29" s="33">
        <v>531589</v>
      </c>
      <c r="L29" s="56">
        <v>21732</v>
      </c>
      <c r="M29" s="56">
        <v>45305.165409999994</v>
      </c>
      <c r="N29" s="56">
        <v>5655</v>
      </c>
      <c r="O29" s="56">
        <v>17605.27838</v>
      </c>
      <c r="P29" s="56">
        <v>16</v>
      </c>
      <c r="Q29" s="56">
        <v>43.741800000000005</v>
      </c>
      <c r="R29" s="56">
        <v>167</v>
      </c>
      <c r="S29" s="56">
        <v>503.4</v>
      </c>
      <c r="T29" s="56">
        <v>260770</v>
      </c>
      <c r="U29" s="56">
        <v>415755.68214999995</v>
      </c>
      <c r="V29" s="56">
        <v>22946</v>
      </c>
      <c r="W29" s="56">
        <v>57938.671490000001</v>
      </c>
      <c r="X29" s="56">
        <v>0</v>
      </c>
      <c r="Y29" s="56">
        <v>0</v>
      </c>
      <c r="Z29" s="56">
        <v>490695</v>
      </c>
      <c r="AA29" s="56">
        <v>2088290.1018099999</v>
      </c>
      <c r="AB29" s="56">
        <v>0</v>
      </c>
      <c r="AC29" s="56">
        <v>0</v>
      </c>
      <c r="AE29" s="130">
        <f t="shared" si="0"/>
        <v>490695</v>
      </c>
    </row>
    <row r="30" spans="2:31" x14ac:dyDescent="0.35">
      <c r="B30" s="92">
        <v>19</v>
      </c>
      <c r="C30" s="91" t="s">
        <v>20</v>
      </c>
      <c r="D30" s="33">
        <v>1544</v>
      </c>
      <c r="E30" s="33">
        <v>350</v>
      </c>
      <c r="F30" s="33">
        <v>17976</v>
      </c>
      <c r="G30" s="33">
        <v>0</v>
      </c>
      <c r="H30" s="33">
        <v>72715</v>
      </c>
      <c r="I30" s="33">
        <v>3835840</v>
      </c>
      <c r="J30" s="33">
        <v>452399</v>
      </c>
      <c r="K30" s="33">
        <v>12017050</v>
      </c>
      <c r="L30" s="56">
        <v>1038034</v>
      </c>
      <c r="M30" s="56">
        <v>3227897.4369999999</v>
      </c>
      <c r="N30" s="56">
        <v>1048993</v>
      </c>
      <c r="O30" s="56">
        <v>5708597.2769999998</v>
      </c>
      <c r="P30" s="56">
        <v>0</v>
      </c>
      <c r="Q30" s="56">
        <v>0</v>
      </c>
      <c r="R30" s="56">
        <v>3842</v>
      </c>
      <c r="S30" s="56">
        <v>16586.400000000001</v>
      </c>
      <c r="T30" s="56">
        <v>5023881</v>
      </c>
      <c r="U30" s="56">
        <v>8845614.1380000003</v>
      </c>
      <c r="V30" s="56">
        <v>1655256</v>
      </c>
      <c r="W30" s="56">
        <v>4099394.0159999998</v>
      </c>
      <c r="X30" s="56">
        <v>2420</v>
      </c>
      <c r="Y30" s="56">
        <v>29777.282999999999</v>
      </c>
      <c r="Z30" s="56">
        <v>9390056</v>
      </c>
      <c r="AA30" s="56">
        <v>45594552.380999997</v>
      </c>
      <c r="AB30" s="56">
        <v>249</v>
      </c>
      <c r="AC30" s="56">
        <v>202.73599999999999</v>
      </c>
      <c r="AE30" s="130">
        <f t="shared" si="0"/>
        <v>9390305</v>
      </c>
    </row>
    <row r="31" spans="2:31" x14ac:dyDescent="0.35">
      <c r="B31" s="92">
        <v>20</v>
      </c>
      <c r="C31" s="91" t="s">
        <v>7</v>
      </c>
      <c r="D31" s="33">
        <v>9588</v>
      </c>
      <c r="E31" s="33">
        <v>9419</v>
      </c>
      <c r="F31" s="33">
        <v>1534885</v>
      </c>
      <c r="G31" s="33">
        <v>4232</v>
      </c>
      <c r="H31" s="33">
        <v>1613210</v>
      </c>
      <c r="I31" s="33">
        <v>0</v>
      </c>
      <c r="J31" s="33">
        <v>17012255</v>
      </c>
      <c r="K31" s="33">
        <v>49483219</v>
      </c>
      <c r="L31" s="56">
        <v>33907416</v>
      </c>
      <c r="M31" s="56">
        <v>132909505.7507</v>
      </c>
      <c r="N31" s="56">
        <v>28833974</v>
      </c>
      <c r="O31" s="56">
        <v>224039833.86539999</v>
      </c>
      <c r="P31" s="56">
        <v>0</v>
      </c>
      <c r="Q31" s="56">
        <v>0</v>
      </c>
      <c r="R31" s="56">
        <v>210731</v>
      </c>
      <c r="S31" s="56">
        <v>1213154.8947699999</v>
      </c>
      <c r="T31" s="56">
        <v>23232593</v>
      </c>
      <c r="U31" s="56">
        <v>58813083.228</v>
      </c>
      <c r="V31" s="56">
        <v>14459196</v>
      </c>
      <c r="W31" s="56">
        <v>42118560.509999998</v>
      </c>
      <c r="X31" s="56">
        <v>120364</v>
      </c>
      <c r="Y31" s="56">
        <v>1865223.82</v>
      </c>
      <c r="Z31" s="56">
        <v>42230916</v>
      </c>
      <c r="AA31" s="56">
        <v>253574653.03560001</v>
      </c>
      <c r="AB31" s="56">
        <v>60083</v>
      </c>
      <c r="AC31" s="56">
        <v>60181.698490000002</v>
      </c>
      <c r="AE31" s="130">
        <f t="shared" si="0"/>
        <v>42290999</v>
      </c>
    </row>
    <row r="32" spans="2:31" x14ac:dyDescent="0.35">
      <c r="B32" s="92">
        <v>21</v>
      </c>
      <c r="C32" s="91" t="s">
        <v>10</v>
      </c>
      <c r="D32" s="33">
        <v>8805</v>
      </c>
      <c r="E32" s="33">
        <v>7740</v>
      </c>
      <c r="F32" s="33">
        <v>1207861</v>
      </c>
      <c r="G32" s="33">
        <v>9321</v>
      </c>
      <c r="H32" s="33">
        <v>554965</v>
      </c>
      <c r="I32" s="33">
        <v>1526559</v>
      </c>
      <c r="J32" s="33">
        <v>13527648</v>
      </c>
      <c r="K32" s="33">
        <v>32505167</v>
      </c>
      <c r="L32" s="56">
        <v>20473500</v>
      </c>
      <c r="M32" s="56">
        <v>68307431.121999994</v>
      </c>
      <c r="N32" s="56">
        <v>27231934</v>
      </c>
      <c r="O32" s="56">
        <v>138610413.54899999</v>
      </c>
      <c r="P32" s="56">
        <v>50</v>
      </c>
      <c r="Q32" s="56">
        <v>2396.4369999999999</v>
      </c>
      <c r="R32" s="56">
        <v>52915</v>
      </c>
      <c r="S32" s="56">
        <v>258540.7</v>
      </c>
      <c r="T32" s="56">
        <v>14748372</v>
      </c>
      <c r="U32" s="56">
        <v>39604415.213</v>
      </c>
      <c r="V32" s="56">
        <v>5495606</v>
      </c>
      <c r="W32" s="56">
        <v>20613221.087000001</v>
      </c>
      <c r="X32" s="56">
        <v>25988</v>
      </c>
      <c r="Y32" s="56">
        <v>238409.769</v>
      </c>
      <c r="Z32" s="56">
        <v>22438890</v>
      </c>
      <c r="AA32" s="56">
        <v>146578113.43900001</v>
      </c>
      <c r="AB32" s="56">
        <v>18</v>
      </c>
      <c r="AC32" s="56">
        <v>9.1786100000000008</v>
      </c>
      <c r="AE32" s="130">
        <f t="shared" si="0"/>
        <v>22438908</v>
      </c>
    </row>
    <row r="33" spans="2:31" x14ac:dyDescent="0.35">
      <c r="B33" s="92">
        <v>22</v>
      </c>
      <c r="C33" s="91" t="s">
        <v>38</v>
      </c>
      <c r="D33" s="33">
        <v>2224</v>
      </c>
      <c r="E33" s="33">
        <v>1119</v>
      </c>
      <c r="F33" s="33">
        <v>22374</v>
      </c>
      <c r="G33" s="33">
        <v>200</v>
      </c>
      <c r="H33" s="33">
        <v>7840</v>
      </c>
      <c r="I33" s="33">
        <v>223700</v>
      </c>
      <c r="J33" s="33">
        <v>44038</v>
      </c>
      <c r="K33" s="33">
        <v>12816401</v>
      </c>
      <c r="L33" s="56">
        <v>73607</v>
      </c>
      <c r="M33" s="56">
        <v>226128.55600000001</v>
      </c>
      <c r="N33" s="56">
        <v>43991</v>
      </c>
      <c r="O33" s="56">
        <v>155709.62700000001</v>
      </c>
      <c r="P33" s="56">
        <v>0</v>
      </c>
      <c r="Q33" s="56">
        <v>0</v>
      </c>
      <c r="R33" s="56">
        <v>401</v>
      </c>
      <c r="S33" s="56">
        <v>2376.8874999999998</v>
      </c>
      <c r="T33" s="56">
        <v>2342013</v>
      </c>
      <c r="U33" s="56">
        <v>4666267.3940000003</v>
      </c>
      <c r="V33" s="56">
        <v>507733</v>
      </c>
      <c r="W33" s="56">
        <v>1135652.6429999999</v>
      </c>
      <c r="X33" s="56">
        <v>0</v>
      </c>
      <c r="Y33" s="56">
        <v>0</v>
      </c>
      <c r="Z33" s="56">
        <v>6644715</v>
      </c>
      <c r="AA33" s="56">
        <v>32495523.982999999</v>
      </c>
      <c r="AB33" s="56">
        <v>389</v>
      </c>
      <c r="AC33" s="56">
        <v>369.06539000000004</v>
      </c>
      <c r="AE33" s="130">
        <f t="shared" si="0"/>
        <v>6645104</v>
      </c>
    </row>
    <row r="34" spans="2:31" x14ac:dyDescent="0.35">
      <c r="B34" s="92">
        <v>23</v>
      </c>
      <c r="C34" s="91" t="s">
        <v>14</v>
      </c>
      <c r="D34" s="33">
        <v>628</v>
      </c>
      <c r="E34" s="33">
        <v>239</v>
      </c>
      <c r="F34" s="33">
        <v>34802</v>
      </c>
      <c r="G34" s="33">
        <v>9893</v>
      </c>
      <c r="H34" s="33">
        <v>0</v>
      </c>
      <c r="I34" s="33">
        <v>38079</v>
      </c>
      <c r="J34" s="33">
        <v>1365384</v>
      </c>
      <c r="K34" s="33">
        <v>5751063</v>
      </c>
      <c r="L34" s="56">
        <v>2020555</v>
      </c>
      <c r="M34" s="56">
        <v>6783846.3499999996</v>
      </c>
      <c r="N34" s="56">
        <v>1636193</v>
      </c>
      <c r="O34" s="56">
        <v>10922000</v>
      </c>
      <c r="P34" s="56">
        <v>0</v>
      </c>
      <c r="Q34" s="56">
        <v>0</v>
      </c>
      <c r="R34" s="56">
        <v>22574</v>
      </c>
      <c r="S34" s="56">
        <v>87980.6</v>
      </c>
      <c r="T34" s="56">
        <v>1159874</v>
      </c>
      <c r="U34" s="56">
        <v>2402516.4539999999</v>
      </c>
      <c r="V34" s="56">
        <v>394924</v>
      </c>
      <c r="W34" s="56">
        <v>1614292.767</v>
      </c>
      <c r="X34" s="56">
        <v>0</v>
      </c>
      <c r="Y34" s="56">
        <v>0</v>
      </c>
      <c r="Z34" s="56">
        <v>3878520</v>
      </c>
      <c r="AA34" s="56">
        <v>19052986.677999999</v>
      </c>
      <c r="AB34" s="56">
        <v>0</v>
      </c>
      <c r="AC34" s="56">
        <v>0</v>
      </c>
      <c r="AE34" s="130">
        <f t="shared" si="0"/>
        <v>3878520</v>
      </c>
    </row>
    <row r="35" spans="2:31" x14ac:dyDescent="0.35">
      <c r="B35" s="92">
        <v>24</v>
      </c>
      <c r="C35" s="91" t="s">
        <v>15</v>
      </c>
      <c r="D35" s="33">
        <v>1649</v>
      </c>
      <c r="E35" s="33">
        <v>1247</v>
      </c>
      <c r="F35" s="33">
        <v>251154</v>
      </c>
      <c r="G35" s="33">
        <v>151</v>
      </c>
      <c r="H35" s="33">
        <v>56526</v>
      </c>
      <c r="I35" s="33">
        <v>3139686</v>
      </c>
      <c r="J35" s="33">
        <v>2068093</v>
      </c>
      <c r="K35" s="33">
        <v>7938791</v>
      </c>
      <c r="L35" s="56">
        <v>3567018</v>
      </c>
      <c r="M35" s="56">
        <v>17903123.32</v>
      </c>
      <c r="N35" s="56">
        <v>2284275</v>
      </c>
      <c r="O35" s="56">
        <v>50917909.357000001</v>
      </c>
      <c r="P35" s="56">
        <v>0</v>
      </c>
      <c r="Q35" s="56">
        <v>0</v>
      </c>
      <c r="R35" s="56">
        <v>26715</v>
      </c>
      <c r="S35" s="56">
        <v>134786.45300000001</v>
      </c>
      <c r="T35" s="56">
        <v>1478162</v>
      </c>
      <c r="U35" s="56">
        <v>3330742.74</v>
      </c>
      <c r="V35" s="56">
        <v>864981</v>
      </c>
      <c r="W35" s="56">
        <v>2897940.8390000002</v>
      </c>
      <c r="X35" s="56">
        <v>1099</v>
      </c>
      <c r="Y35" s="56">
        <v>78645.902519999989</v>
      </c>
      <c r="Z35" s="56">
        <v>5060206</v>
      </c>
      <c r="AA35" s="56">
        <v>26008169.013999999</v>
      </c>
      <c r="AB35" s="56">
        <v>0</v>
      </c>
      <c r="AC35" s="56">
        <v>0</v>
      </c>
      <c r="AE35" s="130">
        <f t="shared" si="0"/>
        <v>5060206</v>
      </c>
    </row>
    <row r="36" spans="2:31" x14ac:dyDescent="0.35">
      <c r="B36" s="92">
        <v>25</v>
      </c>
      <c r="C36" s="91" t="s">
        <v>34</v>
      </c>
      <c r="D36" s="33">
        <v>858</v>
      </c>
      <c r="E36" s="33">
        <v>627</v>
      </c>
      <c r="F36" s="33">
        <v>11626</v>
      </c>
      <c r="G36" s="33">
        <v>945</v>
      </c>
      <c r="H36" s="33">
        <v>0</v>
      </c>
      <c r="I36" s="33">
        <v>116441</v>
      </c>
      <c r="J36" s="33">
        <v>86146</v>
      </c>
      <c r="K36" s="33">
        <v>3740540</v>
      </c>
      <c r="L36" s="56">
        <v>167788</v>
      </c>
      <c r="M36" s="56">
        <v>1141334.8292100001</v>
      </c>
      <c r="N36" s="56">
        <v>117454</v>
      </c>
      <c r="O36" s="56">
        <v>318399.96794</v>
      </c>
      <c r="P36" s="56">
        <v>0</v>
      </c>
      <c r="Q36" s="56">
        <v>0</v>
      </c>
      <c r="R36" s="56">
        <v>6835</v>
      </c>
      <c r="S36" s="56">
        <v>27684.7</v>
      </c>
      <c r="T36" s="56">
        <v>1673401</v>
      </c>
      <c r="U36" s="56">
        <v>2902885.5643500001</v>
      </c>
      <c r="V36" s="56">
        <v>2562645</v>
      </c>
      <c r="W36" s="56">
        <v>1309330.3880699999</v>
      </c>
      <c r="X36" s="56">
        <v>0</v>
      </c>
      <c r="Y36" s="56">
        <v>0</v>
      </c>
      <c r="Z36" s="56">
        <v>5981485</v>
      </c>
      <c r="AA36" s="56">
        <v>30872270.153999999</v>
      </c>
      <c r="AB36" s="56">
        <v>4</v>
      </c>
      <c r="AC36" s="56">
        <v>3.12</v>
      </c>
      <c r="AE36" s="130">
        <f t="shared" si="0"/>
        <v>5981489</v>
      </c>
    </row>
    <row r="37" spans="2:31" x14ac:dyDescent="0.35">
      <c r="B37" s="92">
        <v>26</v>
      </c>
      <c r="C37" s="91" t="s">
        <v>53</v>
      </c>
      <c r="D37" s="33">
        <v>869</v>
      </c>
      <c r="E37" s="33">
        <v>594</v>
      </c>
      <c r="F37" s="33">
        <v>9340</v>
      </c>
      <c r="G37" s="33">
        <v>0</v>
      </c>
      <c r="H37" s="33">
        <v>0</v>
      </c>
      <c r="I37" s="33">
        <v>43857</v>
      </c>
      <c r="J37" s="33">
        <v>0</v>
      </c>
      <c r="K37" s="33">
        <v>5137671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1690149</v>
      </c>
      <c r="U37" s="56">
        <v>2533957.2590000001</v>
      </c>
      <c r="V37" s="56">
        <v>211773</v>
      </c>
      <c r="W37" s="56">
        <v>448117.761</v>
      </c>
      <c r="X37" s="56">
        <v>0</v>
      </c>
      <c r="Y37" s="56">
        <v>0</v>
      </c>
      <c r="Z37" s="56">
        <v>4406674</v>
      </c>
      <c r="AA37" s="56">
        <v>19621354.214000002</v>
      </c>
      <c r="AB37" s="56">
        <v>0</v>
      </c>
      <c r="AC37" s="56">
        <v>0</v>
      </c>
      <c r="AE37" s="130">
        <f t="shared" si="0"/>
        <v>4406674</v>
      </c>
    </row>
    <row r="38" spans="2:31" x14ac:dyDescent="0.35">
      <c r="B38" s="92">
        <v>27</v>
      </c>
      <c r="C38" s="91" t="s">
        <v>43</v>
      </c>
      <c r="D38" s="33">
        <v>1382</v>
      </c>
      <c r="E38" s="33">
        <v>851</v>
      </c>
      <c r="F38" s="33">
        <v>11445</v>
      </c>
      <c r="G38" s="33">
        <v>0</v>
      </c>
      <c r="H38" s="33">
        <v>0</v>
      </c>
      <c r="I38" s="33">
        <v>22363</v>
      </c>
      <c r="J38" s="33">
        <v>9665</v>
      </c>
      <c r="K38" s="33">
        <v>4164315</v>
      </c>
      <c r="L38" s="56">
        <v>29992</v>
      </c>
      <c r="M38" s="56">
        <v>191506.05900000001</v>
      </c>
      <c r="N38" s="56">
        <v>9204</v>
      </c>
      <c r="O38" s="56">
        <v>93503.425000000003</v>
      </c>
      <c r="P38" s="56">
        <v>0</v>
      </c>
      <c r="Q38" s="56">
        <v>0</v>
      </c>
      <c r="R38" s="56">
        <v>822</v>
      </c>
      <c r="S38" s="56">
        <v>5969.9855499999994</v>
      </c>
      <c r="T38" s="56">
        <v>1758877</v>
      </c>
      <c r="U38" s="56">
        <v>3665419.3160000001</v>
      </c>
      <c r="V38" s="56">
        <v>296790</v>
      </c>
      <c r="W38" s="56">
        <v>897522.73400000005</v>
      </c>
      <c r="X38" s="56">
        <v>9849</v>
      </c>
      <c r="Y38" s="56">
        <v>205379.32500000001</v>
      </c>
      <c r="Z38" s="56">
        <v>4969981</v>
      </c>
      <c r="AA38" s="56">
        <v>23536044.155000001</v>
      </c>
      <c r="AB38" s="56">
        <v>0</v>
      </c>
      <c r="AC38" s="56">
        <v>0</v>
      </c>
      <c r="AE38" s="130">
        <f t="shared" si="0"/>
        <v>4969981</v>
      </c>
    </row>
    <row r="39" spans="2:31" x14ac:dyDescent="0.35">
      <c r="B39" s="92">
        <v>28</v>
      </c>
      <c r="C39" s="91" t="s">
        <v>13</v>
      </c>
      <c r="D39" s="33">
        <v>1485</v>
      </c>
      <c r="E39" s="33">
        <v>1329</v>
      </c>
      <c r="F39" s="33">
        <v>70678</v>
      </c>
      <c r="G39" s="33">
        <v>7484</v>
      </c>
      <c r="H39" s="33">
        <v>46855</v>
      </c>
      <c r="I39" s="33">
        <v>375241</v>
      </c>
      <c r="J39" s="33">
        <v>4736952</v>
      </c>
      <c r="K39" s="33">
        <v>27097025</v>
      </c>
      <c r="L39" s="56">
        <v>5255815</v>
      </c>
      <c r="M39" s="56">
        <v>16504748.176000001</v>
      </c>
      <c r="N39" s="56">
        <v>4025457</v>
      </c>
      <c r="O39" s="56">
        <v>24983507.698329996</v>
      </c>
      <c r="P39" s="56">
        <v>0</v>
      </c>
      <c r="Q39" s="56">
        <v>0</v>
      </c>
      <c r="R39" s="56">
        <v>49507</v>
      </c>
      <c r="S39" s="56">
        <v>181694.67212</v>
      </c>
      <c r="T39" s="56">
        <v>4399663</v>
      </c>
      <c r="U39" s="56">
        <v>8465905.2212699987</v>
      </c>
      <c r="V39" s="56">
        <v>3022241</v>
      </c>
      <c r="W39" s="56">
        <v>7044394.6062999992</v>
      </c>
      <c r="X39" s="56">
        <v>0</v>
      </c>
      <c r="Y39" s="56">
        <v>0</v>
      </c>
      <c r="Z39" s="56">
        <v>12021399</v>
      </c>
      <c r="AA39" s="56">
        <v>55067167.07181</v>
      </c>
      <c r="AB39" s="56">
        <v>0</v>
      </c>
      <c r="AC39" s="56">
        <v>0</v>
      </c>
      <c r="AE39" s="130">
        <f t="shared" si="0"/>
        <v>12021399</v>
      </c>
    </row>
    <row r="40" spans="2:31" x14ac:dyDescent="0.35">
      <c r="B40" s="92">
        <v>29</v>
      </c>
      <c r="C40" s="91" t="s">
        <v>54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198232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29774</v>
      </c>
      <c r="U40" s="56">
        <v>53413.324270000005</v>
      </c>
      <c r="V40" s="56">
        <v>15990</v>
      </c>
      <c r="W40" s="56">
        <v>33407.028059999997</v>
      </c>
      <c r="X40" s="56">
        <v>0</v>
      </c>
      <c r="Y40" s="56">
        <v>0</v>
      </c>
      <c r="Z40" s="56">
        <v>96246</v>
      </c>
      <c r="AA40" s="56">
        <v>437353.31599999999</v>
      </c>
      <c r="AB40" s="56">
        <v>31</v>
      </c>
      <c r="AC40" s="56">
        <v>18.8</v>
      </c>
      <c r="AE40" s="130">
        <f t="shared" si="0"/>
        <v>96277</v>
      </c>
    </row>
    <row r="41" spans="2:31" x14ac:dyDescent="0.35">
      <c r="B41" s="92">
        <v>30</v>
      </c>
      <c r="C41" s="91" t="s">
        <v>12</v>
      </c>
      <c r="D41" s="33">
        <v>373</v>
      </c>
      <c r="E41" s="33">
        <v>40</v>
      </c>
      <c r="F41" s="33">
        <v>895557</v>
      </c>
      <c r="G41" s="33">
        <v>0</v>
      </c>
      <c r="H41" s="33">
        <v>47378</v>
      </c>
      <c r="I41" s="33">
        <v>73535</v>
      </c>
      <c r="J41" s="33">
        <v>4237024</v>
      </c>
      <c r="K41" s="33">
        <v>1537173</v>
      </c>
      <c r="L41" s="56">
        <v>7178597</v>
      </c>
      <c r="M41" s="56">
        <v>30138965.958189998</v>
      </c>
      <c r="N41" s="56">
        <v>3159696</v>
      </c>
      <c r="O41" s="56">
        <v>23948687.164960001</v>
      </c>
      <c r="P41" s="56">
        <v>0</v>
      </c>
      <c r="Q41" s="56">
        <v>0</v>
      </c>
      <c r="R41" s="56">
        <v>45500</v>
      </c>
      <c r="S41" s="56">
        <v>142523.44903999998</v>
      </c>
      <c r="T41" s="56">
        <v>293909</v>
      </c>
      <c r="U41" s="56">
        <v>636616.5625999982</v>
      </c>
      <c r="V41" s="56">
        <v>124260</v>
      </c>
      <c r="W41" s="56">
        <v>463774.05534999527</v>
      </c>
      <c r="X41" s="56">
        <v>146</v>
      </c>
      <c r="Y41" s="56">
        <v>7754.6593100000009</v>
      </c>
      <c r="Z41" s="56">
        <v>641659</v>
      </c>
      <c r="AA41" s="56">
        <v>3178010.0219999999</v>
      </c>
      <c r="AB41" s="56">
        <v>0</v>
      </c>
      <c r="AC41" s="56">
        <v>0</v>
      </c>
      <c r="AE41" s="130">
        <f t="shared" si="0"/>
        <v>641659</v>
      </c>
    </row>
    <row r="42" spans="2:31" x14ac:dyDescent="0.35">
      <c r="B42" s="92">
        <v>31</v>
      </c>
      <c r="C42" s="91" t="s">
        <v>30</v>
      </c>
      <c r="D42" s="33">
        <v>857</v>
      </c>
      <c r="E42" s="33">
        <v>420</v>
      </c>
      <c r="F42" s="33">
        <v>14045</v>
      </c>
      <c r="G42" s="33">
        <v>0</v>
      </c>
      <c r="H42" s="33">
        <v>6083</v>
      </c>
      <c r="I42" s="33">
        <v>67396</v>
      </c>
      <c r="J42" s="33">
        <v>186575</v>
      </c>
      <c r="K42" s="33">
        <v>3545940</v>
      </c>
      <c r="L42" s="56">
        <v>492577</v>
      </c>
      <c r="M42" s="56">
        <v>1560271.04902</v>
      </c>
      <c r="N42" s="56">
        <v>448386</v>
      </c>
      <c r="O42" s="56">
        <v>2955943.9040199998</v>
      </c>
      <c r="P42" s="56">
        <v>0</v>
      </c>
      <c r="Q42" s="56">
        <v>0</v>
      </c>
      <c r="R42" s="56">
        <v>0</v>
      </c>
      <c r="S42" s="56">
        <v>0</v>
      </c>
      <c r="T42" s="56">
        <v>1852567</v>
      </c>
      <c r="U42" s="56">
        <v>3528509.53577</v>
      </c>
      <c r="V42" s="56">
        <v>300329</v>
      </c>
      <c r="W42" s="56">
        <v>848582.29711000004</v>
      </c>
      <c r="X42" s="56">
        <v>0</v>
      </c>
      <c r="Y42" s="56">
        <v>0</v>
      </c>
      <c r="Z42" s="56">
        <v>3297166</v>
      </c>
      <c r="AA42" s="56">
        <v>14830814.947319999</v>
      </c>
      <c r="AB42" s="56">
        <v>0</v>
      </c>
      <c r="AC42" s="56">
        <v>0</v>
      </c>
      <c r="AE42" s="130">
        <f t="shared" si="0"/>
        <v>3297166</v>
      </c>
    </row>
    <row r="43" spans="2:31" x14ac:dyDescent="0.35">
      <c r="B43" s="92">
        <v>32</v>
      </c>
      <c r="C43" s="91" t="s">
        <v>39</v>
      </c>
      <c r="D43" s="33">
        <v>482</v>
      </c>
      <c r="E43" s="33">
        <v>666</v>
      </c>
      <c r="F43" s="33">
        <v>4593</v>
      </c>
      <c r="G43" s="33">
        <v>0</v>
      </c>
      <c r="H43" s="33">
        <v>0</v>
      </c>
      <c r="I43" s="33">
        <v>0</v>
      </c>
      <c r="J43" s="33">
        <v>40997</v>
      </c>
      <c r="K43" s="33">
        <v>2161226</v>
      </c>
      <c r="L43" s="56">
        <v>57580</v>
      </c>
      <c r="M43" s="56">
        <v>261914.41450000001</v>
      </c>
      <c r="N43" s="56">
        <v>12776</v>
      </c>
      <c r="O43" s="56">
        <v>67705.540369999988</v>
      </c>
      <c r="P43" s="56">
        <v>0</v>
      </c>
      <c r="Q43" s="56">
        <v>0</v>
      </c>
      <c r="R43" s="56">
        <v>2561</v>
      </c>
      <c r="S43" s="56">
        <v>9733.1</v>
      </c>
      <c r="T43" s="56">
        <v>480707</v>
      </c>
      <c r="U43" s="56">
        <v>1043635.8761100001</v>
      </c>
      <c r="V43" s="56">
        <v>101030</v>
      </c>
      <c r="W43" s="56">
        <v>201076.24400000001</v>
      </c>
      <c r="X43" s="56">
        <v>95</v>
      </c>
      <c r="Y43" s="56">
        <v>296.255</v>
      </c>
      <c r="Z43" s="56">
        <v>5179329</v>
      </c>
      <c r="AA43" s="56">
        <v>21797166.800000001</v>
      </c>
      <c r="AB43" s="56">
        <v>0</v>
      </c>
      <c r="AC43" s="56">
        <v>0</v>
      </c>
      <c r="AE43" s="130">
        <f t="shared" si="0"/>
        <v>5179329</v>
      </c>
    </row>
    <row r="44" spans="2:31" x14ac:dyDescent="0.35">
      <c r="B44" s="92">
        <v>33</v>
      </c>
      <c r="C44" s="91" t="s">
        <v>17</v>
      </c>
      <c r="D44" s="33">
        <v>1073</v>
      </c>
      <c r="E44" s="33">
        <v>184</v>
      </c>
      <c r="F44" s="33">
        <v>65512</v>
      </c>
      <c r="G44" s="33">
        <v>83717</v>
      </c>
      <c r="H44" s="33">
        <v>353024</v>
      </c>
      <c r="I44" s="33">
        <v>132928548</v>
      </c>
      <c r="J44" s="33">
        <v>1399164</v>
      </c>
      <c r="K44" s="33">
        <v>4160833</v>
      </c>
      <c r="L44" s="56">
        <v>2104196</v>
      </c>
      <c r="M44" s="56">
        <v>7008197.1345200008</v>
      </c>
      <c r="N44" s="56">
        <v>929749</v>
      </c>
      <c r="O44" s="56">
        <v>7446178.84516</v>
      </c>
      <c r="P44" s="56">
        <v>0</v>
      </c>
      <c r="Q44" s="56">
        <v>0</v>
      </c>
      <c r="R44" s="56">
        <v>21229</v>
      </c>
      <c r="S44" s="56">
        <v>94710.504180000004</v>
      </c>
      <c r="T44" s="56">
        <v>1177718</v>
      </c>
      <c r="U44" s="56">
        <v>2473543.0554599999</v>
      </c>
      <c r="V44" s="56">
        <v>500773</v>
      </c>
      <c r="W44" s="56">
        <v>1438594.5842800001</v>
      </c>
      <c r="X44" s="56">
        <v>54</v>
      </c>
      <c r="Y44" s="56">
        <v>1127.1776299999999</v>
      </c>
      <c r="Z44" s="56">
        <v>2884516</v>
      </c>
      <c r="AA44" s="56">
        <v>13465972.4</v>
      </c>
      <c r="AB44" s="56">
        <v>610</v>
      </c>
      <c r="AC44" s="56">
        <v>607.75</v>
      </c>
      <c r="AE44" s="130">
        <f t="shared" si="0"/>
        <v>2885126</v>
      </c>
    </row>
    <row r="45" spans="2:31" x14ac:dyDescent="0.35">
      <c r="B45" s="454" t="s">
        <v>18</v>
      </c>
      <c r="C45" s="454"/>
      <c r="D45" s="58"/>
      <c r="E45" s="58"/>
      <c r="F45" s="58"/>
      <c r="G45" s="58"/>
      <c r="H45" s="58"/>
      <c r="I45" s="58"/>
      <c r="J45" s="58"/>
      <c r="K45" s="58"/>
      <c r="L45" s="53"/>
      <c r="M45" s="53"/>
      <c r="N45" s="53"/>
      <c r="O45" s="53"/>
      <c r="P45" s="53"/>
      <c r="Q45" s="53"/>
      <c r="R45" s="53"/>
      <c r="S45" s="53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E45" s="130">
        <f t="shared" si="0"/>
        <v>0</v>
      </c>
    </row>
    <row r="46" spans="2:31" x14ac:dyDescent="0.35">
      <c r="B46" s="92">
        <v>34</v>
      </c>
      <c r="C46" s="91" t="s">
        <v>19</v>
      </c>
      <c r="D46" s="33">
        <v>0</v>
      </c>
      <c r="E46" s="33">
        <v>0</v>
      </c>
      <c r="F46" s="33">
        <v>53490</v>
      </c>
      <c r="G46" s="33">
        <v>0</v>
      </c>
      <c r="H46" s="33">
        <v>0</v>
      </c>
      <c r="I46" s="33">
        <v>0</v>
      </c>
      <c r="J46" s="33">
        <v>1317153</v>
      </c>
      <c r="K46" s="33">
        <v>0</v>
      </c>
      <c r="L46" s="56">
        <v>1174095</v>
      </c>
      <c r="M46" s="56">
        <v>9112657.2540000007</v>
      </c>
      <c r="N46" s="56">
        <v>3150043</v>
      </c>
      <c r="O46" s="56">
        <v>25083621.346999999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130">
        <f t="shared" si="0"/>
        <v>0</v>
      </c>
    </row>
    <row r="47" spans="2:31" x14ac:dyDescent="0.35">
      <c r="B47" s="92">
        <v>35</v>
      </c>
      <c r="C47" s="91" t="s">
        <v>55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56">
        <v>1453</v>
      </c>
      <c r="M47" s="56">
        <v>7970.6911900000005</v>
      </c>
      <c r="N47" s="56">
        <v>758</v>
      </c>
      <c r="O47" s="56">
        <v>4648.6424299999999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  <c r="AE47" s="130">
        <f t="shared" si="0"/>
        <v>0</v>
      </c>
    </row>
    <row r="48" spans="2:31" x14ac:dyDescent="0.35">
      <c r="B48" s="92">
        <v>36</v>
      </c>
      <c r="C48" s="91" t="s">
        <v>57</v>
      </c>
      <c r="D48" s="33">
        <v>0</v>
      </c>
      <c r="E48" s="33">
        <v>0</v>
      </c>
      <c r="F48" s="33">
        <v>0</v>
      </c>
      <c r="G48" s="33">
        <v>0</v>
      </c>
      <c r="H48" s="33">
        <v>1</v>
      </c>
      <c r="I48" s="33">
        <v>0</v>
      </c>
      <c r="J48" s="33">
        <v>0</v>
      </c>
      <c r="K48" s="33">
        <v>893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33</v>
      </c>
      <c r="U48" s="56">
        <v>493.72750000000002</v>
      </c>
      <c r="V48" s="56">
        <v>3</v>
      </c>
      <c r="W48" s="56">
        <v>0.72599999999999998</v>
      </c>
      <c r="X48" s="56">
        <v>0</v>
      </c>
      <c r="Y48" s="56">
        <v>0</v>
      </c>
      <c r="Z48" s="56">
        <v>327</v>
      </c>
      <c r="AA48" s="56">
        <v>2830.6</v>
      </c>
      <c r="AB48" s="56">
        <v>0</v>
      </c>
      <c r="AC48" s="56">
        <v>0</v>
      </c>
      <c r="AE48" s="130">
        <f t="shared" si="0"/>
        <v>327</v>
      </c>
    </row>
    <row r="49" spans="1:31" x14ac:dyDescent="0.35">
      <c r="B49" s="92">
        <v>37</v>
      </c>
      <c r="C49" s="91" t="s">
        <v>32</v>
      </c>
      <c r="D49" s="33">
        <v>47</v>
      </c>
      <c r="E49" s="33">
        <v>432</v>
      </c>
      <c r="F49" s="33">
        <v>0</v>
      </c>
      <c r="G49" s="33">
        <v>0</v>
      </c>
      <c r="H49" s="33">
        <v>0</v>
      </c>
      <c r="I49" s="33">
        <v>0</v>
      </c>
      <c r="J49" s="33">
        <v>2487796</v>
      </c>
      <c r="K49" s="33">
        <v>1282384</v>
      </c>
      <c r="L49" s="56">
        <v>8924726</v>
      </c>
      <c r="M49" s="56">
        <v>24833190.016240001</v>
      </c>
      <c r="N49" s="56">
        <v>3054411</v>
      </c>
      <c r="O49" s="56">
        <v>18085342.54978</v>
      </c>
      <c r="P49" s="56">
        <v>0</v>
      </c>
      <c r="Q49" s="56">
        <v>0</v>
      </c>
      <c r="R49" s="56">
        <v>12076</v>
      </c>
      <c r="S49" s="56">
        <v>73985.899999999994</v>
      </c>
      <c r="T49" s="56">
        <v>876309</v>
      </c>
      <c r="U49" s="56">
        <v>2528017.0856300001</v>
      </c>
      <c r="V49" s="56">
        <v>806416</v>
      </c>
      <c r="W49" s="56">
        <v>2677640.7568800002</v>
      </c>
      <c r="X49" s="56">
        <v>0</v>
      </c>
      <c r="Y49" s="56">
        <v>0</v>
      </c>
      <c r="Z49" s="56">
        <v>869248</v>
      </c>
      <c r="AA49" s="56">
        <v>4984191.523</v>
      </c>
      <c r="AB49" s="56">
        <v>0</v>
      </c>
      <c r="AC49" s="56">
        <v>0</v>
      </c>
      <c r="AE49" s="130">
        <f t="shared" si="0"/>
        <v>869248</v>
      </c>
    </row>
    <row r="50" spans="1:31" x14ac:dyDescent="0.35">
      <c r="B50" s="92">
        <v>38</v>
      </c>
      <c r="C50" s="91" t="s">
        <v>29</v>
      </c>
      <c r="D50" s="33">
        <v>427</v>
      </c>
      <c r="E50" s="33">
        <v>499</v>
      </c>
      <c r="F50" s="33">
        <v>483</v>
      </c>
      <c r="G50" s="33">
        <v>77</v>
      </c>
      <c r="H50" s="33">
        <v>0</v>
      </c>
      <c r="I50" s="33">
        <v>3445</v>
      </c>
      <c r="J50" s="33">
        <v>146293</v>
      </c>
      <c r="K50" s="33">
        <v>1793087</v>
      </c>
      <c r="L50" s="56">
        <v>176153</v>
      </c>
      <c r="M50" s="56">
        <v>663928.27790998761</v>
      </c>
      <c r="N50" s="56">
        <v>113279</v>
      </c>
      <c r="O50" s="56">
        <v>939859.3264400136</v>
      </c>
      <c r="P50" s="56">
        <v>0</v>
      </c>
      <c r="Q50" s="56">
        <v>0</v>
      </c>
      <c r="R50" s="56">
        <v>2543</v>
      </c>
      <c r="S50" s="56">
        <v>8261.5</v>
      </c>
      <c r="T50" s="56">
        <v>488404</v>
      </c>
      <c r="U50" s="56">
        <v>805061.21602000005</v>
      </c>
      <c r="V50" s="56">
        <v>146358</v>
      </c>
      <c r="W50" s="56">
        <v>316429.30136000004</v>
      </c>
      <c r="X50" s="56">
        <v>28</v>
      </c>
      <c r="Y50" s="56">
        <v>377.55</v>
      </c>
      <c r="Z50" s="56">
        <v>1060771</v>
      </c>
      <c r="AA50" s="56">
        <v>4736100.2882200005</v>
      </c>
      <c r="AB50" s="56">
        <v>8</v>
      </c>
      <c r="AC50" s="56">
        <v>5.9</v>
      </c>
      <c r="AE50" s="130">
        <f t="shared" si="0"/>
        <v>1060779</v>
      </c>
    </row>
    <row r="51" spans="1:31" x14ac:dyDescent="0.35">
      <c r="B51" s="92">
        <v>39</v>
      </c>
      <c r="C51" s="91" t="s">
        <v>58</v>
      </c>
      <c r="D51" s="33">
        <v>13</v>
      </c>
      <c r="E51" s="33">
        <v>18</v>
      </c>
      <c r="F51" s="33">
        <v>0</v>
      </c>
      <c r="G51" s="33">
        <v>0</v>
      </c>
      <c r="H51" s="33">
        <v>0</v>
      </c>
      <c r="I51" s="33">
        <v>10</v>
      </c>
      <c r="J51" s="33">
        <v>0</v>
      </c>
      <c r="K51" s="33">
        <v>116949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0</v>
      </c>
      <c r="S51" s="56">
        <v>0</v>
      </c>
      <c r="T51" s="56">
        <v>74464</v>
      </c>
      <c r="U51" s="56">
        <v>186442.71462999741</v>
      </c>
      <c r="V51" s="56">
        <v>8077</v>
      </c>
      <c r="W51" s="56">
        <v>44058.700680000074</v>
      </c>
      <c r="X51" s="56">
        <v>0</v>
      </c>
      <c r="Y51" s="56">
        <v>0</v>
      </c>
      <c r="Z51" s="56">
        <v>49844</v>
      </c>
      <c r="AA51" s="56">
        <v>279635.21899999998</v>
      </c>
      <c r="AB51" s="56">
        <v>0</v>
      </c>
      <c r="AC51" s="56">
        <v>0</v>
      </c>
      <c r="AE51" s="130">
        <f t="shared" si="0"/>
        <v>49844</v>
      </c>
    </row>
    <row r="52" spans="1:31" x14ac:dyDescent="0.35">
      <c r="B52" s="92">
        <v>40</v>
      </c>
      <c r="C52" s="91" t="s">
        <v>25</v>
      </c>
      <c r="D52" s="33">
        <v>46</v>
      </c>
      <c r="E52" s="33">
        <v>28</v>
      </c>
      <c r="F52" s="33">
        <v>0</v>
      </c>
      <c r="G52" s="33">
        <v>0</v>
      </c>
      <c r="H52" s="33">
        <v>0</v>
      </c>
      <c r="I52" s="33">
        <v>0</v>
      </c>
      <c r="J52" s="33">
        <v>695122</v>
      </c>
      <c r="K52" s="33">
        <v>562758</v>
      </c>
      <c r="L52" s="56">
        <v>817737</v>
      </c>
      <c r="M52" s="56">
        <v>2723786.4849999999</v>
      </c>
      <c r="N52" s="56">
        <v>1058015</v>
      </c>
      <c r="O52" s="56">
        <v>4558118.3320000004</v>
      </c>
      <c r="P52" s="56">
        <v>0</v>
      </c>
      <c r="Q52" s="56">
        <v>0</v>
      </c>
      <c r="R52" s="56">
        <v>1662</v>
      </c>
      <c r="S52" s="56">
        <v>13679.239800000001</v>
      </c>
      <c r="T52" s="56">
        <v>361025</v>
      </c>
      <c r="U52" s="56">
        <v>1110492.423</v>
      </c>
      <c r="V52" s="56">
        <v>0</v>
      </c>
      <c r="W52" s="56">
        <v>0</v>
      </c>
      <c r="X52" s="56">
        <v>0</v>
      </c>
      <c r="Y52" s="56">
        <v>0</v>
      </c>
      <c r="Z52" s="56">
        <v>279334</v>
      </c>
      <c r="AA52" s="56">
        <v>1611382.6950000001</v>
      </c>
      <c r="AB52" s="56">
        <v>0</v>
      </c>
      <c r="AC52" s="56">
        <v>0</v>
      </c>
      <c r="AE52" s="130">
        <f t="shared" si="0"/>
        <v>279334</v>
      </c>
    </row>
    <row r="53" spans="1:31" x14ac:dyDescent="0.35">
      <c r="A53" s="133" t="s">
        <v>159</v>
      </c>
      <c r="B53" s="92">
        <v>41</v>
      </c>
      <c r="C53" s="142" t="s">
        <v>26</v>
      </c>
      <c r="D53" s="33">
        <v>0</v>
      </c>
      <c r="E53" s="33">
        <v>0</v>
      </c>
      <c r="F53" s="33">
        <v>0</v>
      </c>
      <c r="G53" s="33">
        <v>337076</v>
      </c>
      <c r="H53" s="33">
        <v>0</v>
      </c>
      <c r="I53" s="33">
        <v>0</v>
      </c>
      <c r="J53" s="33">
        <v>968018</v>
      </c>
      <c r="K53" s="33">
        <v>470671</v>
      </c>
      <c r="L53" s="56">
        <v>481896</v>
      </c>
      <c r="M53" s="56">
        <v>1522199.8160000001</v>
      </c>
      <c r="N53" s="56">
        <v>1069583</v>
      </c>
      <c r="O53" s="56">
        <v>4358637.3389999997</v>
      </c>
      <c r="P53" s="56">
        <v>0</v>
      </c>
      <c r="Q53" s="56">
        <v>0</v>
      </c>
      <c r="R53" s="56">
        <v>51011</v>
      </c>
      <c r="S53" s="56">
        <v>308768.65299999999</v>
      </c>
      <c r="T53" s="56">
        <v>19795</v>
      </c>
      <c r="U53" s="56">
        <v>47319.385999999999</v>
      </c>
      <c r="V53" s="56">
        <v>58118</v>
      </c>
      <c r="W53" s="56">
        <v>137272.984</v>
      </c>
      <c r="X53" s="56">
        <v>0</v>
      </c>
      <c r="Y53" s="56">
        <v>0</v>
      </c>
      <c r="Z53" s="122">
        <v>52249</v>
      </c>
      <c r="AA53" s="122">
        <v>142669.372</v>
      </c>
      <c r="AB53" s="56">
        <v>0</v>
      </c>
      <c r="AC53" s="56">
        <v>0</v>
      </c>
      <c r="AE53" s="130">
        <f t="shared" si="0"/>
        <v>52249</v>
      </c>
    </row>
    <row r="54" spans="1:31" x14ac:dyDescent="0.35">
      <c r="B54" s="92">
        <v>42</v>
      </c>
      <c r="C54" s="141" t="s">
        <v>24</v>
      </c>
      <c r="D54" s="33">
        <v>99</v>
      </c>
      <c r="E54" s="33">
        <v>73</v>
      </c>
      <c r="F54" s="33">
        <v>0</v>
      </c>
      <c r="G54" s="33">
        <v>0</v>
      </c>
      <c r="H54" s="33">
        <v>0</v>
      </c>
      <c r="I54" s="33">
        <v>0</v>
      </c>
      <c r="J54" s="33">
        <v>1073904</v>
      </c>
      <c r="K54" s="33">
        <v>1154130</v>
      </c>
      <c r="L54" s="56">
        <v>1584838</v>
      </c>
      <c r="M54" s="56">
        <v>4950860.9730000002</v>
      </c>
      <c r="N54" s="56">
        <v>1400006</v>
      </c>
      <c r="O54" s="56">
        <v>6449094.7560000001</v>
      </c>
      <c r="P54" s="56">
        <v>0</v>
      </c>
      <c r="Q54" s="56">
        <v>0</v>
      </c>
      <c r="R54" s="56">
        <v>2708</v>
      </c>
      <c r="S54" s="56">
        <v>16640.5</v>
      </c>
      <c r="T54" s="56">
        <v>1081397</v>
      </c>
      <c r="U54" s="56">
        <v>2356874.375</v>
      </c>
      <c r="V54" s="56">
        <v>133610</v>
      </c>
      <c r="W54" s="56">
        <v>634969.57400000002</v>
      </c>
      <c r="X54" s="56">
        <v>31</v>
      </c>
      <c r="Y54" s="56">
        <v>612.05700000000002</v>
      </c>
      <c r="Z54" s="56">
        <v>964832</v>
      </c>
      <c r="AA54" s="56">
        <v>4624045.4519999996</v>
      </c>
      <c r="AB54" s="56">
        <v>0</v>
      </c>
      <c r="AC54" s="56">
        <v>0</v>
      </c>
      <c r="AE54" s="130">
        <f t="shared" si="0"/>
        <v>964832</v>
      </c>
    </row>
    <row r="55" spans="1:31" x14ac:dyDescent="0.35">
      <c r="B55" s="92">
        <v>43</v>
      </c>
      <c r="C55" s="141" t="s">
        <v>62</v>
      </c>
      <c r="D55" s="33">
        <v>0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1121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5028</v>
      </c>
      <c r="U55" s="56">
        <v>16178.390810000001</v>
      </c>
      <c r="V55" s="56">
        <v>1704</v>
      </c>
      <c r="W55" s="56">
        <v>4906.2427500000003</v>
      </c>
      <c r="X55" s="56">
        <v>0</v>
      </c>
      <c r="Y55" s="56">
        <v>0</v>
      </c>
      <c r="Z55" s="56">
        <v>1318</v>
      </c>
      <c r="AA55" s="56">
        <v>8735.6830000000009</v>
      </c>
      <c r="AB55" s="56">
        <v>0</v>
      </c>
      <c r="AC55" s="56">
        <v>0</v>
      </c>
      <c r="AE55" s="130">
        <f t="shared" si="0"/>
        <v>1318</v>
      </c>
    </row>
    <row r="56" spans="1:31" x14ac:dyDescent="0.35">
      <c r="B56" s="454" t="s">
        <v>63</v>
      </c>
      <c r="C56" s="454"/>
      <c r="D56" s="33"/>
      <c r="E56" s="33"/>
      <c r="F56" s="33"/>
      <c r="G56" s="33"/>
      <c r="H56" s="33"/>
      <c r="I56" s="33"/>
      <c r="J56" s="33"/>
      <c r="K56" s="33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E56" s="130">
        <f t="shared" si="0"/>
        <v>0</v>
      </c>
    </row>
    <row r="57" spans="1:31" s="138" customFormat="1" x14ac:dyDescent="0.35">
      <c r="A57" s="140"/>
      <c r="B57" s="96">
        <v>44</v>
      </c>
      <c r="C57" s="99" t="s">
        <v>64</v>
      </c>
      <c r="D57" s="62">
        <v>0</v>
      </c>
      <c r="E57" s="62">
        <v>0</v>
      </c>
      <c r="F57" s="62">
        <v>0</v>
      </c>
      <c r="G57" s="62">
        <v>41201</v>
      </c>
      <c r="H57" s="62">
        <v>0</v>
      </c>
      <c r="I57" s="62">
        <v>4298371</v>
      </c>
      <c r="J57" s="62">
        <v>0</v>
      </c>
      <c r="K57" s="62">
        <v>3645129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  <c r="R57" s="60">
        <v>0</v>
      </c>
      <c r="S57" s="60">
        <v>0</v>
      </c>
      <c r="T57" s="60">
        <v>0</v>
      </c>
      <c r="U57" s="60">
        <v>0</v>
      </c>
      <c r="V57" s="60">
        <v>238158</v>
      </c>
      <c r="W57" s="60">
        <v>191230.65100000001</v>
      </c>
      <c r="X57" s="60">
        <v>0</v>
      </c>
      <c r="Y57" s="60">
        <v>0</v>
      </c>
      <c r="Z57" s="60">
        <v>0</v>
      </c>
      <c r="AA57" s="60">
        <v>0</v>
      </c>
      <c r="AB57" s="60">
        <v>0</v>
      </c>
      <c r="AC57" s="60">
        <v>0</v>
      </c>
      <c r="AE57" s="130">
        <f t="shared" si="0"/>
        <v>0</v>
      </c>
    </row>
    <row r="58" spans="1:31" s="138" customFormat="1" x14ac:dyDescent="0.35">
      <c r="A58" s="140"/>
      <c r="B58" s="96">
        <v>45</v>
      </c>
      <c r="C58" s="99" t="s">
        <v>65</v>
      </c>
      <c r="D58" s="62">
        <v>0</v>
      </c>
      <c r="E58" s="62">
        <v>0</v>
      </c>
      <c r="F58" s="62">
        <v>0</v>
      </c>
      <c r="G58" s="62">
        <v>355370</v>
      </c>
      <c r="H58" s="62">
        <v>0</v>
      </c>
      <c r="I58" s="62">
        <v>18202</v>
      </c>
      <c r="J58" s="62">
        <v>0</v>
      </c>
      <c r="K58" s="62">
        <v>5968640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60">
        <v>0</v>
      </c>
      <c r="S58" s="60">
        <v>0</v>
      </c>
      <c r="T58" s="60">
        <v>208550</v>
      </c>
      <c r="U58" s="60">
        <v>441770.65547000006</v>
      </c>
      <c r="V58" s="60">
        <v>16968</v>
      </c>
      <c r="W58" s="60">
        <v>20766.435379999999</v>
      </c>
      <c r="X58" s="60">
        <v>0</v>
      </c>
      <c r="Y58" s="60">
        <v>0</v>
      </c>
      <c r="Z58" s="60">
        <v>1832512</v>
      </c>
      <c r="AA58" s="60">
        <v>5693079.1550000003</v>
      </c>
      <c r="AB58" s="60">
        <v>203</v>
      </c>
      <c r="AC58" s="60">
        <v>115.4</v>
      </c>
      <c r="AE58" s="130">
        <f t="shared" si="0"/>
        <v>1832715</v>
      </c>
    </row>
    <row r="59" spans="1:31" s="138" customFormat="1" x14ac:dyDescent="0.35">
      <c r="A59" s="140"/>
      <c r="B59" s="96">
        <v>46</v>
      </c>
      <c r="C59" s="99" t="s">
        <v>66</v>
      </c>
      <c r="D59" s="62">
        <v>0</v>
      </c>
      <c r="E59" s="62">
        <v>0</v>
      </c>
      <c r="F59" s="62">
        <v>0</v>
      </c>
      <c r="G59" s="62">
        <v>145000</v>
      </c>
      <c r="H59" s="62">
        <v>0</v>
      </c>
      <c r="I59" s="62">
        <v>122054</v>
      </c>
      <c r="J59" s="62">
        <v>0</v>
      </c>
      <c r="K59" s="62">
        <v>8771964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469116</v>
      </c>
      <c r="W59" s="60">
        <v>659737.23720000009</v>
      </c>
      <c r="X59" s="60">
        <v>0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E59" s="130">
        <f t="shared" si="0"/>
        <v>0</v>
      </c>
    </row>
    <row r="60" spans="1:31" s="138" customFormat="1" x14ac:dyDescent="0.35">
      <c r="A60" s="140"/>
      <c r="B60" s="96">
        <v>47</v>
      </c>
      <c r="C60" s="99" t="s">
        <v>67</v>
      </c>
      <c r="D60" s="62">
        <v>0</v>
      </c>
      <c r="E60" s="62">
        <v>0</v>
      </c>
      <c r="F60" s="62">
        <v>0</v>
      </c>
      <c r="G60" s="62">
        <v>0</v>
      </c>
      <c r="H60" s="62">
        <v>0</v>
      </c>
      <c r="I60" s="62">
        <v>0</v>
      </c>
      <c r="J60" s="62">
        <v>0</v>
      </c>
      <c r="K60" s="62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0</v>
      </c>
      <c r="U60" s="60">
        <v>0</v>
      </c>
      <c r="V60" s="60">
        <v>0</v>
      </c>
      <c r="W60" s="60">
        <v>0</v>
      </c>
      <c r="X60" s="60">
        <v>0</v>
      </c>
      <c r="Y60" s="60">
        <v>0</v>
      </c>
      <c r="Z60" s="60">
        <v>0</v>
      </c>
      <c r="AA60" s="60">
        <v>0</v>
      </c>
      <c r="AB60" s="60">
        <v>0</v>
      </c>
      <c r="AC60" s="60">
        <v>0</v>
      </c>
      <c r="AE60" s="130">
        <f t="shared" si="0"/>
        <v>0</v>
      </c>
    </row>
    <row r="61" spans="1:31" s="138" customFormat="1" x14ac:dyDescent="0.35">
      <c r="A61" s="140"/>
      <c r="B61" s="96">
        <v>48</v>
      </c>
      <c r="C61" s="99" t="s">
        <v>68</v>
      </c>
      <c r="D61" s="62">
        <v>0</v>
      </c>
      <c r="E61" s="62">
        <v>0</v>
      </c>
      <c r="F61" s="62">
        <v>0</v>
      </c>
      <c r="G61" s="62">
        <v>225563</v>
      </c>
      <c r="H61" s="62">
        <v>0</v>
      </c>
      <c r="I61" s="62">
        <v>0</v>
      </c>
      <c r="J61" s="62">
        <v>0</v>
      </c>
      <c r="K61" s="62">
        <v>464813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629</v>
      </c>
      <c r="U61" s="60">
        <v>747.69256000000007</v>
      </c>
      <c r="V61" s="60">
        <v>36647</v>
      </c>
      <c r="W61" s="60">
        <v>19027.835360000001</v>
      </c>
      <c r="X61" s="60">
        <v>0</v>
      </c>
      <c r="Y61" s="60">
        <v>0</v>
      </c>
      <c r="Z61" s="60">
        <v>3733</v>
      </c>
      <c r="AA61" s="60">
        <v>13887.065000000001</v>
      </c>
      <c r="AB61" s="60">
        <v>0</v>
      </c>
      <c r="AC61" s="60">
        <v>0</v>
      </c>
      <c r="AE61" s="130">
        <f t="shared" si="0"/>
        <v>3733</v>
      </c>
    </row>
    <row r="62" spans="1:31" s="138" customFormat="1" x14ac:dyDescent="0.35">
      <c r="A62" s="140"/>
      <c r="B62" s="96">
        <v>49</v>
      </c>
      <c r="C62" s="139" t="s">
        <v>69</v>
      </c>
      <c r="D62" s="62">
        <v>1</v>
      </c>
      <c r="E62" s="62">
        <v>62</v>
      </c>
      <c r="F62" s="62">
        <v>547236</v>
      </c>
      <c r="G62" s="62">
        <v>0</v>
      </c>
      <c r="H62" s="62">
        <v>0</v>
      </c>
      <c r="I62" s="62">
        <v>27319154</v>
      </c>
      <c r="J62" s="62">
        <v>0</v>
      </c>
      <c r="K62" s="62">
        <v>37783416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518810</v>
      </c>
      <c r="U62" s="60">
        <v>660713.90182000003</v>
      </c>
      <c r="V62" s="60">
        <v>1464379</v>
      </c>
      <c r="W62" s="60">
        <v>2276347.1335300002</v>
      </c>
      <c r="X62" s="60">
        <v>0</v>
      </c>
      <c r="Y62" s="60">
        <v>0</v>
      </c>
      <c r="Z62" s="60">
        <v>1610800</v>
      </c>
      <c r="AA62" s="60">
        <v>6403333.0543999998</v>
      </c>
      <c r="AB62" s="60">
        <v>0</v>
      </c>
      <c r="AC62" s="60">
        <v>0</v>
      </c>
      <c r="AE62" s="130">
        <f t="shared" si="0"/>
        <v>1610800</v>
      </c>
    </row>
    <row r="63" spans="1:31" x14ac:dyDescent="0.35">
      <c r="B63" s="454" t="s">
        <v>21</v>
      </c>
      <c r="C63" s="454"/>
      <c r="D63" s="58"/>
      <c r="E63" s="58"/>
      <c r="F63" s="58"/>
      <c r="G63" s="58"/>
      <c r="H63" s="58"/>
      <c r="I63" s="58"/>
      <c r="J63" s="58"/>
      <c r="K63" s="58"/>
      <c r="L63" s="53"/>
      <c r="M63" s="53"/>
      <c r="N63" s="53"/>
      <c r="O63" s="53"/>
      <c r="P63" s="53"/>
      <c r="Q63" s="53"/>
      <c r="R63" s="53"/>
      <c r="S63" s="53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E63" s="130">
        <f t="shared" si="0"/>
        <v>0</v>
      </c>
    </row>
    <row r="64" spans="1:31" x14ac:dyDescent="0.35">
      <c r="B64" s="92">
        <v>50</v>
      </c>
      <c r="C64" s="91" t="s">
        <v>22</v>
      </c>
      <c r="D64" s="33">
        <v>484</v>
      </c>
      <c r="E64" s="33">
        <v>3</v>
      </c>
      <c r="F64" s="33">
        <v>0</v>
      </c>
      <c r="G64" s="33">
        <v>354</v>
      </c>
      <c r="H64" s="33">
        <v>0</v>
      </c>
      <c r="I64" s="33">
        <v>892176</v>
      </c>
      <c r="J64" s="33">
        <v>386244</v>
      </c>
      <c r="K64" s="33">
        <v>2374341</v>
      </c>
      <c r="L64" s="56">
        <v>567566</v>
      </c>
      <c r="M64" s="56">
        <v>3205698.6039999998</v>
      </c>
      <c r="N64" s="56">
        <v>648213</v>
      </c>
      <c r="O64" s="56">
        <v>4178977.7749999999</v>
      </c>
      <c r="P64" s="56">
        <v>1405</v>
      </c>
      <c r="Q64" s="56">
        <v>697.89800000000002</v>
      </c>
      <c r="R64" s="56">
        <v>5823</v>
      </c>
      <c r="S64" s="56">
        <v>35619.4</v>
      </c>
      <c r="T64" s="56">
        <v>248673</v>
      </c>
      <c r="U64" s="56">
        <v>641129.91700000002</v>
      </c>
      <c r="V64" s="56">
        <v>226700</v>
      </c>
      <c r="W64" s="56">
        <v>696964.62199999997</v>
      </c>
      <c r="X64" s="56">
        <v>235</v>
      </c>
      <c r="Y64" s="56">
        <v>4029.279</v>
      </c>
      <c r="Z64" s="56">
        <v>976392</v>
      </c>
      <c r="AA64" s="56">
        <v>6280062.5</v>
      </c>
      <c r="AB64" s="56">
        <v>361</v>
      </c>
      <c r="AC64" s="56">
        <v>365.9</v>
      </c>
      <c r="AE64" s="130">
        <f t="shared" si="0"/>
        <v>976753</v>
      </c>
    </row>
    <row r="65" spans="1:31" x14ac:dyDescent="0.35">
      <c r="B65" s="92">
        <v>51</v>
      </c>
      <c r="C65" s="91" t="s">
        <v>70</v>
      </c>
      <c r="D65" s="33">
        <v>168</v>
      </c>
      <c r="E65" s="33">
        <v>2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205230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41653</v>
      </c>
      <c r="U65" s="56">
        <v>119457.8974</v>
      </c>
      <c r="V65" s="56">
        <v>12164</v>
      </c>
      <c r="W65" s="56">
        <v>32801.018089999998</v>
      </c>
      <c r="X65" s="56">
        <v>0</v>
      </c>
      <c r="Y65" s="56">
        <v>0</v>
      </c>
      <c r="Z65" s="56">
        <v>132272</v>
      </c>
      <c r="AA65" s="56">
        <v>738037.22400000005</v>
      </c>
      <c r="AB65" s="56">
        <v>0</v>
      </c>
      <c r="AC65" s="56">
        <v>0</v>
      </c>
      <c r="AE65" s="130">
        <f t="shared" si="0"/>
        <v>132272</v>
      </c>
    </row>
    <row r="66" spans="1:31" x14ac:dyDescent="0.35">
      <c r="B66" s="92">
        <v>52</v>
      </c>
      <c r="C66" s="91" t="s">
        <v>47</v>
      </c>
      <c r="D66" s="33">
        <v>344</v>
      </c>
      <c r="E66" s="33">
        <v>3</v>
      </c>
      <c r="F66" s="33">
        <v>21283</v>
      </c>
      <c r="G66" s="33">
        <v>287</v>
      </c>
      <c r="H66" s="33">
        <v>38771</v>
      </c>
      <c r="I66" s="33">
        <v>0</v>
      </c>
      <c r="J66" s="33">
        <v>0</v>
      </c>
      <c r="K66" s="33">
        <v>3242688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254499</v>
      </c>
      <c r="U66" s="56">
        <v>418630.46692000004</v>
      </c>
      <c r="V66" s="56">
        <v>90480</v>
      </c>
      <c r="W66" s="56">
        <v>395386.30830000003</v>
      </c>
      <c r="X66" s="56">
        <v>0</v>
      </c>
      <c r="Y66" s="56">
        <v>0</v>
      </c>
      <c r="Z66" s="56">
        <v>1252507</v>
      </c>
      <c r="AA66" s="56">
        <v>3598366.67</v>
      </c>
      <c r="AB66" s="56">
        <v>0</v>
      </c>
      <c r="AC66" s="56">
        <v>0</v>
      </c>
      <c r="AE66" s="130">
        <f t="shared" si="0"/>
        <v>1252507</v>
      </c>
    </row>
    <row r="67" spans="1:31" x14ac:dyDescent="0.35">
      <c r="B67" s="92">
        <v>53</v>
      </c>
      <c r="C67" s="91" t="s">
        <v>44</v>
      </c>
      <c r="D67" s="33">
        <v>486</v>
      </c>
      <c r="E67" s="33">
        <v>2</v>
      </c>
      <c r="F67" s="33">
        <v>0</v>
      </c>
      <c r="G67" s="33">
        <v>1752</v>
      </c>
      <c r="H67" s="33">
        <v>0</v>
      </c>
      <c r="I67" s="33">
        <v>0</v>
      </c>
      <c r="J67" s="33">
        <v>0</v>
      </c>
      <c r="K67" s="33">
        <v>4890212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268828</v>
      </c>
      <c r="U67" s="56">
        <v>355319.49286000006</v>
      </c>
      <c r="V67" s="56">
        <v>18642</v>
      </c>
      <c r="W67" s="56">
        <v>35265.690219999997</v>
      </c>
      <c r="X67" s="56">
        <v>0</v>
      </c>
      <c r="Y67" s="56">
        <v>0</v>
      </c>
      <c r="Z67" s="56">
        <v>967154</v>
      </c>
      <c r="AA67" s="56">
        <v>4458117.3849999998</v>
      </c>
      <c r="AB67" s="56">
        <v>67</v>
      </c>
      <c r="AC67" s="56">
        <v>49.1</v>
      </c>
      <c r="AE67" s="130">
        <f t="shared" si="0"/>
        <v>967221</v>
      </c>
    </row>
    <row r="68" spans="1:31" x14ac:dyDescent="0.35">
      <c r="B68" s="92">
        <v>54</v>
      </c>
      <c r="C68" s="91" t="s">
        <v>313</v>
      </c>
      <c r="D68" s="33">
        <v>136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4143834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49107</v>
      </c>
      <c r="U68" s="56">
        <v>60320.589489999998</v>
      </c>
      <c r="V68" s="56">
        <v>6722</v>
      </c>
      <c r="W68" s="56">
        <v>10736.34578</v>
      </c>
      <c r="X68" s="56">
        <v>0</v>
      </c>
      <c r="Y68" s="56">
        <v>0</v>
      </c>
      <c r="Z68" s="56">
        <v>816665</v>
      </c>
      <c r="AA68" s="56">
        <v>4131047.2374</v>
      </c>
      <c r="AB68" s="56">
        <v>0</v>
      </c>
      <c r="AC68" s="56">
        <v>0</v>
      </c>
      <c r="AE68" s="130">
        <f t="shared" si="0"/>
        <v>816665</v>
      </c>
    </row>
    <row r="69" spans="1:31" x14ac:dyDescent="0.35">
      <c r="B69" s="92">
        <v>55</v>
      </c>
      <c r="C69" s="91" t="s">
        <v>71</v>
      </c>
      <c r="D69" s="33">
        <v>59</v>
      </c>
      <c r="E69" s="33">
        <v>2</v>
      </c>
      <c r="F69" s="33">
        <v>0</v>
      </c>
      <c r="G69" s="33">
        <v>164</v>
      </c>
      <c r="H69" s="33">
        <v>0</v>
      </c>
      <c r="I69" s="33">
        <v>494540</v>
      </c>
      <c r="J69" s="33">
        <v>0</v>
      </c>
      <c r="K69" s="33">
        <v>2628700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55748</v>
      </c>
      <c r="U69" s="56">
        <v>88204.503459999993</v>
      </c>
      <c r="V69" s="56">
        <v>9646</v>
      </c>
      <c r="W69" s="56">
        <v>20625.07488</v>
      </c>
      <c r="X69" s="56">
        <v>0</v>
      </c>
      <c r="Y69" s="56">
        <v>0</v>
      </c>
      <c r="Z69" s="56">
        <v>337642</v>
      </c>
      <c r="AA69" s="56">
        <v>1720176.5</v>
      </c>
      <c r="AB69" s="56">
        <v>0</v>
      </c>
      <c r="AC69" s="56">
        <v>0</v>
      </c>
      <c r="AE69" s="130">
        <f t="shared" si="0"/>
        <v>337642</v>
      </c>
    </row>
    <row r="70" spans="1:31" x14ac:dyDescent="0.35">
      <c r="B70" s="92">
        <v>56</v>
      </c>
      <c r="C70" s="91" t="s">
        <v>72</v>
      </c>
      <c r="D70" s="33">
        <v>9</v>
      </c>
      <c r="E70" s="33">
        <v>1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373413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16972</v>
      </c>
      <c r="U70" s="56">
        <v>23327.327079999999</v>
      </c>
      <c r="V70" s="56">
        <v>0</v>
      </c>
      <c r="W70" s="56">
        <v>0</v>
      </c>
      <c r="X70" s="56">
        <v>0</v>
      </c>
      <c r="Y70" s="56">
        <v>0</v>
      </c>
      <c r="Z70" s="56">
        <v>56924</v>
      </c>
      <c r="AA70" s="56">
        <v>223573.09099999999</v>
      </c>
      <c r="AB70" s="56">
        <v>0</v>
      </c>
      <c r="AC70" s="56">
        <v>0</v>
      </c>
      <c r="AE70" s="130">
        <f t="shared" si="0"/>
        <v>56924</v>
      </c>
    </row>
    <row r="71" spans="1:31" x14ac:dyDescent="0.35">
      <c r="B71" s="92">
        <v>57</v>
      </c>
      <c r="C71" s="91" t="s">
        <v>73</v>
      </c>
      <c r="D71" s="33">
        <v>31</v>
      </c>
      <c r="E71" s="33">
        <v>1</v>
      </c>
      <c r="F71" s="33">
        <v>77</v>
      </c>
      <c r="G71" s="33">
        <v>295</v>
      </c>
      <c r="H71" s="33">
        <v>0</v>
      </c>
      <c r="I71" s="33">
        <v>447</v>
      </c>
      <c r="J71" s="33">
        <v>0</v>
      </c>
      <c r="K71" s="33">
        <v>86681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6362</v>
      </c>
      <c r="U71" s="56">
        <v>13509.862789999999</v>
      </c>
      <c r="V71" s="56">
        <v>5691</v>
      </c>
      <c r="W71" s="56">
        <v>16552.294539999999</v>
      </c>
      <c r="X71" s="56">
        <v>0</v>
      </c>
      <c r="Y71" s="56">
        <v>0</v>
      </c>
      <c r="Z71" s="56">
        <v>35686</v>
      </c>
      <c r="AA71" s="56">
        <v>187555.6</v>
      </c>
      <c r="AB71" s="56">
        <v>0</v>
      </c>
      <c r="AC71" s="56">
        <v>0</v>
      </c>
      <c r="AE71" s="130">
        <f t="shared" si="0"/>
        <v>35686</v>
      </c>
    </row>
    <row r="72" spans="1:31" x14ac:dyDescent="0.35">
      <c r="B72" s="92">
        <v>58</v>
      </c>
      <c r="C72" s="91" t="s">
        <v>46</v>
      </c>
      <c r="D72" s="33">
        <v>0</v>
      </c>
      <c r="E72" s="33">
        <v>0</v>
      </c>
      <c r="F72" s="33">
        <v>0</v>
      </c>
      <c r="G72" s="33">
        <v>67</v>
      </c>
      <c r="H72" s="33">
        <v>0</v>
      </c>
      <c r="I72" s="33">
        <v>0</v>
      </c>
      <c r="J72" s="33">
        <v>0</v>
      </c>
      <c r="K72" s="33">
        <v>546338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11690</v>
      </c>
      <c r="U72" s="56">
        <v>17534.767</v>
      </c>
      <c r="V72" s="56">
        <v>1702</v>
      </c>
      <c r="W72" s="56">
        <v>5382.8010100000001</v>
      </c>
      <c r="X72" s="56">
        <v>0</v>
      </c>
      <c r="Y72" s="56">
        <v>0</v>
      </c>
      <c r="Z72" s="56">
        <v>148923</v>
      </c>
      <c r="AA72" s="56">
        <v>420914.47600000002</v>
      </c>
      <c r="AB72" s="56">
        <v>0</v>
      </c>
      <c r="AC72" s="56">
        <v>0</v>
      </c>
      <c r="AE72" s="23">
        <f t="shared" si="0"/>
        <v>148923</v>
      </c>
    </row>
    <row r="73" spans="1:31" x14ac:dyDescent="0.35">
      <c r="B73" s="92">
        <v>59</v>
      </c>
      <c r="C73" s="91" t="s">
        <v>74</v>
      </c>
      <c r="D73" s="33">
        <v>508</v>
      </c>
      <c r="E73" s="33">
        <v>3</v>
      </c>
      <c r="F73" s="33">
        <v>0</v>
      </c>
      <c r="G73" s="33">
        <v>0</v>
      </c>
      <c r="H73" s="33">
        <v>0</v>
      </c>
      <c r="I73" s="33">
        <v>308359</v>
      </c>
      <c r="J73" s="33">
        <v>0</v>
      </c>
      <c r="K73" s="33">
        <v>8152832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294964</v>
      </c>
      <c r="U73" s="56">
        <v>452965.90532000002</v>
      </c>
      <c r="V73" s="56">
        <v>116391</v>
      </c>
      <c r="W73" s="56">
        <v>250220.65424999999</v>
      </c>
      <c r="X73" s="56">
        <v>0</v>
      </c>
      <c r="Y73" s="56">
        <v>0</v>
      </c>
      <c r="Z73" s="56">
        <v>3829161</v>
      </c>
      <c r="AA73" s="56">
        <v>15822487.653999999</v>
      </c>
      <c r="AB73" s="56">
        <v>152</v>
      </c>
      <c r="AC73" s="56">
        <v>142.49179999999998</v>
      </c>
    </row>
    <row r="74" spans="1:31" x14ac:dyDescent="0.35">
      <c r="B74" s="92">
        <v>60</v>
      </c>
      <c r="C74" s="91" t="s">
        <v>75</v>
      </c>
      <c r="D74" s="33">
        <v>231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</row>
    <row r="75" spans="1:31" x14ac:dyDescent="0.35">
      <c r="B75" s="92">
        <v>61</v>
      </c>
      <c r="C75" s="91" t="s">
        <v>36</v>
      </c>
      <c r="D75" s="33">
        <v>255</v>
      </c>
      <c r="E75" s="33">
        <v>8</v>
      </c>
      <c r="F75" s="33">
        <v>0</v>
      </c>
      <c r="G75" s="33">
        <v>520</v>
      </c>
      <c r="H75" s="33">
        <v>0</v>
      </c>
      <c r="I75" s="33">
        <v>13532</v>
      </c>
      <c r="J75" s="33">
        <v>0</v>
      </c>
      <c r="K75" s="33">
        <v>1490353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41251</v>
      </c>
      <c r="U75" s="56">
        <v>68506.410999999993</v>
      </c>
      <c r="V75" s="56">
        <v>10117</v>
      </c>
      <c r="W75" s="56">
        <v>22504.955999999998</v>
      </c>
      <c r="X75" s="56">
        <v>15</v>
      </c>
      <c r="Y75" s="56">
        <v>57.421999999999997</v>
      </c>
      <c r="Z75" s="56">
        <v>292308</v>
      </c>
      <c r="AA75" s="56">
        <v>1196344.1880000001</v>
      </c>
      <c r="AB75" s="56">
        <v>0</v>
      </c>
      <c r="AC75" s="56">
        <v>0</v>
      </c>
    </row>
    <row r="76" spans="1:31" s="132" customFormat="1" x14ac:dyDescent="0.35">
      <c r="A76" s="137"/>
      <c r="B76" s="112" t="s">
        <v>76</v>
      </c>
      <c r="C76" s="112" t="s">
        <v>76</v>
      </c>
      <c r="D76" s="11">
        <f t="shared" ref="D76:AC76" si="1">SUM(D11:D75)</f>
        <v>120727</v>
      </c>
      <c r="E76" s="11">
        <f t="shared" si="1"/>
        <v>96365</v>
      </c>
      <c r="F76" s="11">
        <f t="shared" si="1"/>
        <v>7550065</v>
      </c>
      <c r="G76" s="11">
        <f t="shared" si="1"/>
        <v>1419271</v>
      </c>
      <c r="H76" s="11">
        <f t="shared" si="1"/>
        <v>4958536</v>
      </c>
      <c r="I76" s="11">
        <f t="shared" si="1"/>
        <v>236181825</v>
      </c>
      <c r="J76" s="11">
        <f t="shared" si="1"/>
        <v>81186874</v>
      </c>
      <c r="K76" s="11">
        <f t="shared" si="1"/>
        <v>939465892</v>
      </c>
      <c r="L76" s="11">
        <f t="shared" si="1"/>
        <v>140578775</v>
      </c>
      <c r="M76" s="11">
        <f t="shared" si="1"/>
        <v>486110771.81548005</v>
      </c>
      <c r="N76" s="11">
        <f t="shared" si="1"/>
        <v>115066259</v>
      </c>
      <c r="O76" s="11">
        <f t="shared" si="1"/>
        <v>779122988.32562006</v>
      </c>
      <c r="P76" s="11">
        <f t="shared" si="1"/>
        <v>1471</v>
      </c>
      <c r="Q76" s="11">
        <f t="shared" si="1"/>
        <v>3138.0767999999998</v>
      </c>
      <c r="R76" s="11">
        <f t="shared" si="1"/>
        <v>812830</v>
      </c>
      <c r="S76" s="11">
        <f t="shared" si="1"/>
        <v>3920545.4773600004</v>
      </c>
      <c r="T76" s="11">
        <f t="shared" si="1"/>
        <v>185932815</v>
      </c>
      <c r="U76" s="11">
        <f t="shared" si="1"/>
        <v>395737643.0600701</v>
      </c>
      <c r="V76" s="11">
        <f t="shared" si="1"/>
        <v>80573071</v>
      </c>
      <c r="W76" s="11">
        <f t="shared" si="1"/>
        <v>187299782.37742993</v>
      </c>
      <c r="X76" s="11">
        <f t="shared" si="1"/>
        <v>204361</v>
      </c>
      <c r="Y76" s="11">
        <f t="shared" si="1"/>
        <v>3222970.1499199998</v>
      </c>
      <c r="Z76" s="12">
        <f t="shared" si="1"/>
        <v>585032896</v>
      </c>
      <c r="AA76" s="12">
        <f t="shared" si="1"/>
        <v>2789271573.0054402</v>
      </c>
      <c r="AB76" s="11">
        <f t="shared" si="1"/>
        <v>235640</v>
      </c>
      <c r="AC76" s="11">
        <f t="shared" si="1"/>
        <v>231550.17739999999</v>
      </c>
    </row>
    <row r="77" spans="1:31" x14ac:dyDescent="0.35">
      <c r="A77" s="136"/>
      <c r="B77" s="129"/>
      <c r="C77" s="129"/>
      <c r="D77" s="128"/>
      <c r="E77" s="445"/>
      <c r="F77" s="445"/>
      <c r="G77" s="445"/>
      <c r="H77" s="445"/>
      <c r="I77" s="445"/>
      <c r="J77" s="445"/>
      <c r="K77" s="445"/>
      <c r="L77" s="445"/>
      <c r="M77" s="445"/>
      <c r="N77" s="445"/>
      <c r="O77" s="445"/>
      <c r="P77" s="445"/>
      <c r="Q77" s="445"/>
      <c r="R77" s="445"/>
      <c r="S77" s="445"/>
      <c r="T77" s="445"/>
      <c r="U77" s="445"/>
      <c r="V77" s="445"/>
      <c r="W77" s="445"/>
      <c r="X77" s="445"/>
      <c r="Y77" s="445"/>
      <c r="Z77" s="445"/>
      <c r="AA77" s="445"/>
      <c r="AB77" s="445"/>
      <c r="AC77" s="445"/>
    </row>
    <row r="78" spans="1:31" ht="15" customHeight="1" x14ac:dyDescent="0.35">
      <c r="A78" s="448" t="s">
        <v>301</v>
      </c>
      <c r="B78" s="449"/>
      <c r="C78" s="449"/>
      <c r="D78" s="449"/>
      <c r="E78" s="449"/>
      <c r="F78" s="449"/>
      <c r="G78" s="449"/>
      <c r="H78" s="449"/>
      <c r="I78" s="449"/>
      <c r="J78" s="449"/>
      <c r="K78" s="449"/>
      <c r="L78" s="449"/>
      <c r="M78" s="449"/>
      <c r="N78" s="449"/>
      <c r="O78" s="449"/>
      <c r="P78" s="449"/>
      <c r="Q78" s="449"/>
      <c r="R78" s="449"/>
      <c r="S78" s="449"/>
      <c r="T78" s="449"/>
      <c r="U78" s="449"/>
      <c r="V78" s="449"/>
      <c r="W78" s="449"/>
      <c r="X78" s="449"/>
      <c r="Y78" s="449"/>
      <c r="Z78" s="449"/>
      <c r="AA78" s="449"/>
      <c r="AB78" s="449"/>
      <c r="AC78" s="450"/>
    </row>
    <row r="79" spans="1:31" ht="15" customHeight="1" x14ac:dyDescent="0.35">
      <c r="A79" s="135">
        <v>1</v>
      </c>
      <c r="B79" s="448" t="s">
        <v>314</v>
      </c>
      <c r="C79" s="449"/>
      <c r="D79" s="449"/>
      <c r="E79" s="449"/>
      <c r="F79" s="449"/>
      <c r="G79" s="449"/>
      <c r="H79" s="449"/>
      <c r="I79" s="449"/>
      <c r="J79" s="449"/>
      <c r="K79" s="449"/>
      <c r="L79" s="449"/>
      <c r="M79" s="449"/>
      <c r="N79" s="449"/>
      <c r="O79" s="449"/>
      <c r="P79" s="449"/>
      <c r="Q79" s="449"/>
      <c r="R79" s="449"/>
      <c r="S79" s="449"/>
      <c r="T79" s="449"/>
      <c r="U79" s="449"/>
      <c r="V79" s="449"/>
      <c r="W79" s="449"/>
      <c r="X79" s="449"/>
      <c r="Y79" s="449"/>
      <c r="Z79" s="449"/>
      <c r="AA79" s="449"/>
      <c r="AB79" s="449"/>
      <c r="AC79" s="450"/>
    </row>
    <row r="80" spans="1:31" ht="15" customHeight="1" x14ac:dyDescent="0.35">
      <c r="A80" s="135">
        <v>2</v>
      </c>
      <c r="B80" s="448" t="s">
        <v>315</v>
      </c>
      <c r="C80" s="449"/>
      <c r="D80" s="449"/>
      <c r="E80" s="449"/>
      <c r="F80" s="449"/>
      <c r="G80" s="449"/>
      <c r="H80" s="449"/>
      <c r="I80" s="449"/>
      <c r="J80" s="449"/>
      <c r="K80" s="449"/>
      <c r="L80" s="449"/>
      <c r="M80" s="449"/>
      <c r="N80" s="449"/>
      <c r="O80" s="449"/>
      <c r="P80" s="449"/>
      <c r="Q80" s="449"/>
      <c r="R80" s="449"/>
      <c r="S80" s="449"/>
      <c r="T80" s="449"/>
      <c r="U80" s="449"/>
      <c r="V80" s="449"/>
      <c r="W80" s="449"/>
      <c r="X80" s="449"/>
      <c r="Y80" s="449"/>
      <c r="Z80" s="449"/>
      <c r="AA80" s="449"/>
      <c r="AB80" s="449"/>
      <c r="AC80" s="450"/>
    </row>
    <row r="81" spans="1:30" s="134" customFormat="1" ht="15" customHeight="1" x14ac:dyDescent="0.35">
      <c r="A81" s="135">
        <v>3</v>
      </c>
      <c r="B81" s="448" t="s">
        <v>239</v>
      </c>
      <c r="C81" s="449"/>
      <c r="D81" s="449"/>
      <c r="E81" s="449"/>
      <c r="F81" s="449"/>
      <c r="G81" s="449"/>
      <c r="H81" s="449"/>
      <c r="I81" s="449"/>
      <c r="J81" s="449"/>
      <c r="K81" s="449"/>
      <c r="L81" s="449"/>
      <c r="M81" s="449"/>
      <c r="N81" s="449"/>
      <c r="O81" s="449"/>
      <c r="P81" s="449"/>
      <c r="Q81" s="449"/>
      <c r="R81" s="449"/>
      <c r="S81" s="449"/>
      <c r="T81" s="449"/>
      <c r="U81" s="449"/>
      <c r="V81" s="449"/>
      <c r="W81" s="449"/>
      <c r="X81" s="449"/>
      <c r="Y81" s="449"/>
      <c r="Z81" s="449"/>
      <c r="AA81" s="449"/>
      <c r="AB81" s="449"/>
      <c r="AC81" s="450"/>
    </row>
    <row r="82" spans="1:30" s="134" customFormat="1" ht="15" customHeight="1" x14ac:dyDescent="0.35">
      <c r="A82" s="135">
        <v>4</v>
      </c>
      <c r="B82" s="448" t="s">
        <v>240</v>
      </c>
      <c r="C82" s="449"/>
      <c r="D82" s="449"/>
      <c r="E82" s="449"/>
      <c r="F82" s="449"/>
      <c r="G82" s="449"/>
      <c r="H82" s="449"/>
      <c r="I82" s="449"/>
      <c r="J82" s="449"/>
      <c r="K82" s="449"/>
      <c r="L82" s="449"/>
      <c r="M82" s="449"/>
      <c r="N82" s="449"/>
      <c r="O82" s="449"/>
      <c r="P82" s="449"/>
      <c r="Q82" s="449"/>
      <c r="R82" s="449"/>
      <c r="S82" s="449"/>
      <c r="T82" s="449"/>
      <c r="U82" s="449"/>
      <c r="V82" s="449"/>
      <c r="W82" s="449"/>
      <c r="X82" s="449"/>
      <c r="Y82" s="449"/>
      <c r="Z82" s="449"/>
      <c r="AA82" s="449"/>
      <c r="AB82" s="449"/>
      <c r="AC82" s="450"/>
    </row>
    <row r="83" spans="1:30" s="134" customFormat="1" ht="15" customHeight="1" x14ac:dyDescent="0.35">
      <c r="A83" s="135">
        <v>5</v>
      </c>
      <c r="B83" s="448" t="s">
        <v>241</v>
      </c>
      <c r="C83" s="449"/>
      <c r="D83" s="449"/>
      <c r="E83" s="449"/>
      <c r="F83" s="449"/>
      <c r="G83" s="449"/>
      <c r="H83" s="449"/>
      <c r="I83" s="449"/>
      <c r="J83" s="449"/>
      <c r="K83" s="449"/>
      <c r="L83" s="449"/>
      <c r="M83" s="449"/>
      <c r="N83" s="449"/>
      <c r="O83" s="449"/>
      <c r="P83" s="449"/>
      <c r="Q83" s="449"/>
      <c r="R83" s="449"/>
      <c r="S83" s="449"/>
      <c r="T83" s="449"/>
      <c r="U83" s="449"/>
      <c r="V83" s="449"/>
      <c r="W83" s="449"/>
      <c r="X83" s="449"/>
      <c r="Y83" s="449"/>
      <c r="Z83" s="449"/>
      <c r="AA83" s="449"/>
      <c r="AB83" s="449"/>
      <c r="AC83" s="450"/>
    </row>
    <row r="84" spans="1:30" s="134" customFormat="1" ht="15" customHeight="1" x14ac:dyDescent="0.35">
      <c r="A84" s="135">
        <v>6</v>
      </c>
      <c r="B84" s="448" t="s">
        <v>242</v>
      </c>
      <c r="C84" s="449"/>
      <c r="D84" s="449"/>
      <c r="E84" s="449"/>
      <c r="F84" s="449"/>
      <c r="G84" s="449"/>
      <c r="H84" s="449"/>
      <c r="I84" s="449"/>
      <c r="J84" s="449"/>
      <c r="K84" s="449"/>
      <c r="L84" s="449"/>
      <c r="M84" s="449"/>
      <c r="N84" s="449"/>
      <c r="O84" s="449"/>
      <c r="P84" s="449"/>
      <c r="Q84" s="449"/>
      <c r="R84" s="449"/>
      <c r="S84" s="449"/>
      <c r="T84" s="449"/>
      <c r="U84" s="449"/>
      <c r="V84" s="449"/>
      <c r="W84" s="449"/>
      <c r="X84" s="449"/>
      <c r="Y84" s="449"/>
      <c r="Z84" s="449"/>
      <c r="AA84" s="449"/>
      <c r="AB84" s="449"/>
      <c r="AC84" s="450"/>
    </row>
    <row r="85" spans="1:30" s="134" customFormat="1" ht="15" customHeight="1" x14ac:dyDescent="0.35">
      <c r="A85" s="135">
        <v>7</v>
      </c>
      <c r="B85" s="448" t="s">
        <v>243</v>
      </c>
      <c r="C85" s="449"/>
      <c r="D85" s="449"/>
      <c r="E85" s="449"/>
      <c r="F85" s="449"/>
      <c r="G85" s="449"/>
      <c r="H85" s="449"/>
      <c r="I85" s="449"/>
      <c r="J85" s="449"/>
      <c r="K85" s="449"/>
      <c r="L85" s="449"/>
      <c r="M85" s="449"/>
      <c r="N85" s="449"/>
      <c r="O85" s="449"/>
      <c r="P85" s="449"/>
      <c r="Q85" s="449"/>
      <c r="R85" s="449"/>
      <c r="S85" s="449"/>
      <c r="T85" s="449"/>
      <c r="U85" s="449"/>
      <c r="V85" s="449"/>
      <c r="W85" s="449"/>
      <c r="X85" s="449"/>
      <c r="Y85" s="449"/>
      <c r="Z85" s="449"/>
      <c r="AA85" s="449"/>
      <c r="AB85" s="449"/>
      <c r="AC85" s="450"/>
    </row>
    <row r="86" spans="1:30" s="134" customFormat="1" ht="15" customHeight="1" x14ac:dyDescent="0.35">
      <c r="A86" s="135">
        <v>8</v>
      </c>
      <c r="B86" s="448" t="s">
        <v>244</v>
      </c>
      <c r="C86" s="449"/>
      <c r="D86" s="449"/>
      <c r="E86" s="449"/>
      <c r="F86" s="449"/>
      <c r="G86" s="449"/>
      <c r="H86" s="449"/>
      <c r="I86" s="449"/>
      <c r="J86" s="449"/>
      <c r="K86" s="449"/>
      <c r="L86" s="449"/>
      <c r="M86" s="449"/>
      <c r="N86" s="449"/>
      <c r="O86" s="449"/>
      <c r="P86" s="449"/>
      <c r="Q86" s="449"/>
      <c r="R86" s="449"/>
      <c r="S86" s="449"/>
      <c r="T86" s="449"/>
      <c r="U86" s="449"/>
      <c r="V86" s="449"/>
      <c r="W86" s="449"/>
      <c r="X86" s="449"/>
      <c r="Y86" s="449"/>
      <c r="Z86" s="449"/>
      <c r="AA86" s="449"/>
      <c r="AB86" s="449"/>
      <c r="AC86" s="450"/>
    </row>
    <row r="87" spans="1:30" s="134" customFormat="1" ht="15" customHeight="1" x14ac:dyDescent="0.35">
      <c r="A87" s="135">
        <v>9</v>
      </c>
      <c r="B87" s="448" t="s">
        <v>245</v>
      </c>
      <c r="C87" s="449"/>
      <c r="D87" s="449"/>
      <c r="E87" s="449"/>
      <c r="F87" s="449"/>
      <c r="G87" s="449"/>
      <c r="H87" s="449"/>
      <c r="I87" s="449"/>
      <c r="J87" s="449"/>
      <c r="K87" s="449"/>
      <c r="L87" s="449"/>
      <c r="M87" s="449"/>
      <c r="N87" s="449"/>
      <c r="O87" s="449"/>
      <c r="P87" s="449"/>
      <c r="Q87" s="449"/>
      <c r="R87" s="449"/>
      <c r="S87" s="449"/>
      <c r="T87" s="449"/>
      <c r="U87" s="449"/>
      <c r="V87" s="449"/>
      <c r="W87" s="449"/>
      <c r="X87" s="449"/>
      <c r="Y87" s="449"/>
      <c r="Z87" s="449"/>
      <c r="AA87" s="449"/>
      <c r="AB87" s="449"/>
      <c r="AC87" s="450"/>
      <c r="AD87" s="46"/>
    </row>
    <row r="88" spans="1:30" s="134" customFormat="1" ht="15" customHeight="1" x14ac:dyDescent="0.35">
      <c r="A88" s="135">
        <v>10</v>
      </c>
      <c r="B88" s="448" t="s">
        <v>246</v>
      </c>
      <c r="C88" s="449"/>
      <c r="D88" s="449"/>
      <c r="E88" s="449"/>
      <c r="F88" s="449"/>
      <c r="G88" s="449"/>
      <c r="H88" s="449"/>
      <c r="I88" s="449"/>
      <c r="J88" s="449"/>
      <c r="K88" s="449"/>
      <c r="L88" s="449"/>
      <c r="M88" s="449"/>
      <c r="N88" s="449"/>
      <c r="O88" s="449"/>
      <c r="P88" s="449"/>
      <c r="Q88" s="449"/>
      <c r="R88" s="449"/>
      <c r="S88" s="449"/>
      <c r="T88" s="449"/>
      <c r="U88" s="449"/>
      <c r="V88" s="449"/>
      <c r="W88" s="449"/>
      <c r="X88" s="449"/>
      <c r="Y88" s="449"/>
      <c r="Z88" s="449"/>
      <c r="AA88" s="449"/>
      <c r="AB88" s="449"/>
      <c r="AC88" s="450"/>
    </row>
    <row r="89" spans="1:30" s="134" customFormat="1" ht="15" customHeight="1" x14ac:dyDescent="0.35">
      <c r="A89" s="135">
        <v>11</v>
      </c>
      <c r="B89" s="448" t="s">
        <v>247</v>
      </c>
      <c r="C89" s="449"/>
      <c r="D89" s="449"/>
      <c r="E89" s="449"/>
      <c r="F89" s="449"/>
      <c r="G89" s="449"/>
      <c r="H89" s="449"/>
      <c r="I89" s="449"/>
      <c r="J89" s="449"/>
      <c r="K89" s="449"/>
      <c r="L89" s="449"/>
      <c r="M89" s="449"/>
      <c r="N89" s="449"/>
      <c r="O89" s="449"/>
      <c r="P89" s="449"/>
      <c r="Q89" s="449"/>
      <c r="R89" s="449"/>
      <c r="S89" s="449"/>
      <c r="T89" s="449"/>
      <c r="U89" s="449"/>
      <c r="V89" s="449"/>
      <c r="W89" s="449"/>
      <c r="X89" s="449"/>
      <c r="Y89" s="449"/>
      <c r="Z89" s="449"/>
      <c r="AA89" s="449"/>
      <c r="AB89" s="449"/>
      <c r="AC89" s="450"/>
      <c r="AD89" s="46"/>
    </row>
    <row r="90" spans="1:30" s="134" customFormat="1" ht="15" customHeight="1" x14ac:dyDescent="0.35">
      <c r="A90" s="135">
        <v>12</v>
      </c>
      <c r="B90" s="448" t="s">
        <v>248</v>
      </c>
      <c r="C90" s="449"/>
      <c r="D90" s="449"/>
      <c r="E90" s="449"/>
      <c r="F90" s="449"/>
      <c r="G90" s="449"/>
      <c r="H90" s="449"/>
      <c r="I90" s="449"/>
      <c r="J90" s="449"/>
      <c r="K90" s="449"/>
      <c r="L90" s="449"/>
      <c r="M90" s="449"/>
      <c r="N90" s="449"/>
      <c r="O90" s="449"/>
      <c r="P90" s="449"/>
      <c r="Q90" s="449"/>
      <c r="R90" s="449"/>
      <c r="S90" s="449"/>
      <c r="T90" s="449"/>
      <c r="U90" s="449"/>
      <c r="V90" s="449"/>
      <c r="W90" s="449"/>
      <c r="X90" s="449"/>
      <c r="Y90" s="449"/>
      <c r="Z90" s="449"/>
      <c r="AA90" s="449"/>
      <c r="AB90" s="449"/>
      <c r="AC90" s="450"/>
    </row>
    <row r="91" spans="1:30" s="134" customFormat="1" ht="15" customHeight="1" x14ac:dyDescent="0.35">
      <c r="A91" s="135">
        <v>13</v>
      </c>
      <c r="B91" s="448" t="s">
        <v>249</v>
      </c>
      <c r="C91" s="449"/>
      <c r="D91" s="449"/>
      <c r="E91" s="449"/>
      <c r="F91" s="449"/>
      <c r="G91" s="449"/>
      <c r="H91" s="449"/>
      <c r="I91" s="449"/>
      <c r="J91" s="449"/>
      <c r="K91" s="449"/>
      <c r="L91" s="449"/>
      <c r="M91" s="449"/>
      <c r="N91" s="449"/>
      <c r="O91" s="449"/>
      <c r="P91" s="449"/>
      <c r="Q91" s="449"/>
      <c r="R91" s="449"/>
      <c r="S91" s="449"/>
      <c r="T91" s="449"/>
      <c r="U91" s="449"/>
      <c r="V91" s="449"/>
      <c r="W91" s="449"/>
      <c r="X91" s="449"/>
      <c r="Y91" s="449"/>
      <c r="Z91" s="449"/>
      <c r="AA91" s="449"/>
      <c r="AB91" s="449"/>
      <c r="AC91" s="450"/>
    </row>
    <row r="92" spans="1:30" s="134" customFormat="1" ht="15" customHeight="1" x14ac:dyDescent="0.35">
      <c r="A92" s="135">
        <v>14</v>
      </c>
      <c r="B92" s="448" t="s">
        <v>250</v>
      </c>
      <c r="C92" s="449"/>
      <c r="D92" s="449"/>
      <c r="E92" s="449"/>
      <c r="F92" s="449"/>
      <c r="G92" s="449"/>
      <c r="H92" s="449"/>
      <c r="I92" s="449"/>
      <c r="J92" s="449"/>
      <c r="K92" s="449"/>
      <c r="L92" s="449"/>
      <c r="M92" s="449"/>
      <c r="N92" s="449"/>
      <c r="O92" s="449"/>
      <c r="P92" s="449"/>
      <c r="Q92" s="449"/>
      <c r="R92" s="449"/>
      <c r="S92" s="449"/>
      <c r="T92" s="449"/>
      <c r="U92" s="449"/>
      <c r="V92" s="449"/>
      <c r="W92" s="449"/>
      <c r="X92" s="449"/>
      <c r="Y92" s="449"/>
      <c r="Z92" s="449"/>
      <c r="AA92" s="449"/>
      <c r="AB92" s="449"/>
      <c r="AC92" s="450"/>
    </row>
    <row r="93" spans="1:30" s="134" customFormat="1" ht="15" customHeight="1" x14ac:dyDescent="0.35">
      <c r="A93" s="135">
        <v>15</v>
      </c>
      <c r="B93" s="448" t="s">
        <v>251</v>
      </c>
      <c r="C93" s="449"/>
      <c r="D93" s="449"/>
      <c r="E93" s="449"/>
      <c r="F93" s="449"/>
      <c r="G93" s="449"/>
      <c r="H93" s="449"/>
      <c r="I93" s="449"/>
      <c r="J93" s="449"/>
      <c r="K93" s="449"/>
      <c r="L93" s="449"/>
      <c r="M93" s="449"/>
      <c r="N93" s="449"/>
      <c r="O93" s="449"/>
      <c r="P93" s="449"/>
      <c r="Q93" s="449"/>
      <c r="R93" s="449"/>
      <c r="S93" s="449"/>
      <c r="T93" s="449"/>
      <c r="U93" s="449"/>
      <c r="V93" s="449"/>
      <c r="W93" s="449"/>
      <c r="X93" s="449"/>
      <c r="Y93" s="449"/>
      <c r="Z93" s="449"/>
      <c r="AA93" s="449"/>
      <c r="AB93" s="449"/>
      <c r="AC93" s="450"/>
    </row>
    <row r="94" spans="1:30" s="134" customFormat="1" ht="15" customHeight="1" x14ac:dyDescent="0.35">
      <c r="A94" s="135">
        <v>16</v>
      </c>
      <c r="B94" s="448" t="s">
        <v>252</v>
      </c>
      <c r="C94" s="449"/>
      <c r="D94" s="449"/>
      <c r="E94" s="449"/>
      <c r="F94" s="449"/>
      <c r="G94" s="449"/>
      <c r="H94" s="449"/>
      <c r="I94" s="449"/>
      <c r="J94" s="449"/>
      <c r="K94" s="449"/>
      <c r="L94" s="449"/>
      <c r="M94" s="449"/>
      <c r="N94" s="449"/>
      <c r="O94" s="449"/>
      <c r="P94" s="449"/>
      <c r="Q94" s="449"/>
      <c r="R94" s="449"/>
      <c r="S94" s="449"/>
      <c r="T94" s="449"/>
      <c r="U94" s="449"/>
      <c r="V94" s="449"/>
      <c r="W94" s="449"/>
      <c r="X94" s="449"/>
      <c r="Y94" s="449"/>
      <c r="Z94" s="449"/>
      <c r="AA94" s="449"/>
      <c r="AB94" s="449"/>
      <c r="AC94" s="450"/>
    </row>
    <row r="95" spans="1:30" s="134" customFormat="1" ht="15" customHeight="1" x14ac:dyDescent="0.35">
      <c r="A95" s="135">
        <v>17</v>
      </c>
      <c r="B95" s="448" t="s">
        <v>253</v>
      </c>
      <c r="C95" s="449"/>
      <c r="D95" s="449"/>
      <c r="E95" s="449"/>
      <c r="F95" s="449"/>
      <c r="G95" s="449"/>
      <c r="H95" s="449"/>
      <c r="I95" s="449"/>
      <c r="J95" s="449"/>
      <c r="K95" s="449"/>
      <c r="L95" s="449"/>
      <c r="M95" s="449"/>
      <c r="N95" s="449"/>
      <c r="O95" s="449"/>
      <c r="P95" s="449"/>
      <c r="Q95" s="449"/>
      <c r="R95" s="449"/>
      <c r="S95" s="449"/>
      <c r="T95" s="449"/>
      <c r="U95" s="449"/>
      <c r="V95" s="449"/>
      <c r="W95" s="449"/>
      <c r="X95" s="449"/>
      <c r="Y95" s="449"/>
      <c r="Z95" s="449"/>
      <c r="AA95" s="449"/>
      <c r="AB95" s="449"/>
      <c r="AC95" s="450"/>
    </row>
    <row r="96" spans="1:30" s="134" customFormat="1" ht="15" customHeight="1" x14ac:dyDescent="0.35">
      <c r="A96" s="135">
        <v>18</v>
      </c>
      <c r="B96" s="448" t="s">
        <v>254</v>
      </c>
      <c r="C96" s="449"/>
      <c r="D96" s="449"/>
      <c r="E96" s="449"/>
      <c r="F96" s="449"/>
      <c r="G96" s="449"/>
      <c r="H96" s="449"/>
      <c r="I96" s="449"/>
      <c r="J96" s="449"/>
      <c r="K96" s="449"/>
      <c r="L96" s="449"/>
      <c r="M96" s="449"/>
      <c r="N96" s="449"/>
      <c r="O96" s="449"/>
      <c r="P96" s="449"/>
      <c r="Q96" s="449"/>
      <c r="R96" s="449"/>
      <c r="S96" s="449"/>
      <c r="T96" s="449"/>
      <c r="U96" s="449"/>
      <c r="V96" s="449"/>
      <c r="W96" s="449"/>
      <c r="X96" s="449"/>
      <c r="Y96" s="449"/>
      <c r="Z96" s="449"/>
      <c r="AA96" s="449"/>
      <c r="AB96" s="449"/>
      <c r="AC96" s="450"/>
    </row>
    <row r="97" spans="1:31" s="134" customFormat="1" ht="15" customHeight="1" x14ac:dyDescent="0.35">
      <c r="A97" s="135">
        <v>19</v>
      </c>
      <c r="B97" s="448" t="s">
        <v>255</v>
      </c>
      <c r="C97" s="449"/>
      <c r="D97" s="449"/>
      <c r="E97" s="449"/>
      <c r="F97" s="449"/>
      <c r="G97" s="449"/>
      <c r="H97" s="449"/>
      <c r="I97" s="449"/>
      <c r="J97" s="449"/>
      <c r="K97" s="449"/>
      <c r="L97" s="449"/>
      <c r="M97" s="449"/>
      <c r="N97" s="449"/>
      <c r="O97" s="449"/>
      <c r="P97" s="449"/>
      <c r="Q97" s="449"/>
      <c r="R97" s="449"/>
      <c r="S97" s="449"/>
      <c r="T97" s="449"/>
      <c r="U97" s="449"/>
      <c r="V97" s="449"/>
      <c r="W97" s="449"/>
      <c r="X97" s="449"/>
      <c r="Y97" s="449"/>
      <c r="Z97" s="449"/>
      <c r="AA97" s="449"/>
      <c r="AB97" s="449"/>
      <c r="AC97" s="450"/>
    </row>
    <row r="98" spans="1:31" s="134" customFormat="1" ht="15" customHeight="1" x14ac:dyDescent="0.35">
      <c r="A98" s="127">
        <v>20</v>
      </c>
      <c r="B98" s="448" t="s">
        <v>256</v>
      </c>
      <c r="C98" s="449"/>
      <c r="D98" s="449"/>
      <c r="E98" s="449"/>
      <c r="F98" s="449"/>
      <c r="G98" s="449"/>
      <c r="H98" s="449"/>
      <c r="I98" s="449"/>
      <c r="J98" s="449"/>
      <c r="K98" s="449"/>
      <c r="L98" s="449"/>
      <c r="M98" s="449"/>
      <c r="N98" s="449"/>
      <c r="O98" s="449"/>
      <c r="P98" s="449"/>
      <c r="Q98" s="449"/>
      <c r="R98" s="449"/>
      <c r="S98" s="449"/>
      <c r="T98" s="449"/>
      <c r="U98" s="449"/>
      <c r="V98" s="449"/>
      <c r="W98" s="449"/>
      <c r="X98" s="449"/>
      <c r="Y98" s="449"/>
      <c r="Z98" s="449"/>
      <c r="AA98" s="449"/>
      <c r="AB98" s="449"/>
      <c r="AC98" s="450"/>
      <c r="AD98" s="44"/>
      <c r="AE98" s="44"/>
    </row>
    <row r="99" spans="1:31" s="134" customFormat="1" ht="15" customHeight="1" x14ac:dyDescent="0.35">
      <c r="A99" s="135">
        <v>21</v>
      </c>
      <c r="B99" s="448" t="s">
        <v>257</v>
      </c>
      <c r="C99" s="449"/>
      <c r="D99" s="449"/>
      <c r="E99" s="449"/>
      <c r="F99" s="449"/>
      <c r="G99" s="449"/>
      <c r="H99" s="449"/>
      <c r="I99" s="449"/>
      <c r="J99" s="449"/>
      <c r="K99" s="449"/>
      <c r="L99" s="449"/>
      <c r="M99" s="449"/>
      <c r="N99" s="449"/>
      <c r="O99" s="449"/>
      <c r="P99" s="449"/>
      <c r="Q99" s="449"/>
      <c r="R99" s="449"/>
      <c r="S99" s="449"/>
      <c r="T99" s="449"/>
      <c r="U99" s="449"/>
      <c r="V99" s="449"/>
      <c r="W99" s="449"/>
      <c r="X99" s="449"/>
      <c r="Y99" s="449"/>
      <c r="Z99" s="449"/>
      <c r="AA99" s="449"/>
      <c r="AB99" s="449"/>
      <c r="AC99" s="450"/>
    </row>
    <row r="100" spans="1:31" s="134" customFormat="1" ht="15" customHeight="1" x14ac:dyDescent="0.35">
      <c r="A100" s="135">
        <v>22</v>
      </c>
      <c r="B100" s="448" t="s">
        <v>258</v>
      </c>
      <c r="C100" s="449"/>
      <c r="D100" s="449"/>
      <c r="E100" s="449"/>
      <c r="F100" s="449"/>
      <c r="G100" s="449"/>
      <c r="H100" s="449"/>
      <c r="I100" s="449"/>
      <c r="J100" s="449"/>
      <c r="K100" s="449"/>
      <c r="L100" s="449"/>
      <c r="M100" s="449"/>
      <c r="N100" s="449"/>
      <c r="O100" s="449"/>
      <c r="P100" s="449"/>
      <c r="Q100" s="449"/>
      <c r="R100" s="449"/>
      <c r="S100" s="449"/>
      <c r="T100" s="449"/>
      <c r="U100" s="449"/>
      <c r="V100" s="449"/>
      <c r="W100" s="449"/>
      <c r="X100" s="449"/>
      <c r="Y100" s="449"/>
      <c r="Z100" s="449"/>
      <c r="AA100" s="449"/>
      <c r="AB100" s="449"/>
      <c r="AC100" s="450"/>
    </row>
    <row r="101" spans="1:31" s="134" customFormat="1" ht="15" customHeight="1" x14ac:dyDescent="0.35">
      <c r="A101" s="135">
        <v>23</v>
      </c>
      <c r="B101" s="448" t="s">
        <v>259</v>
      </c>
      <c r="C101" s="449"/>
      <c r="D101" s="449"/>
      <c r="E101" s="449"/>
      <c r="F101" s="449"/>
      <c r="G101" s="449"/>
      <c r="H101" s="449"/>
      <c r="I101" s="449"/>
      <c r="J101" s="449"/>
      <c r="K101" s="449"/>
      <c r="L101" s="449"/>
      <c r="M101" s="449"/>
      <c r="N101" s="449"/>
      <c r="O101" s="449"/>
      <c r="P101" s="449"/>
      <c r="Q101" s="449"/>
      <c r="R101" s="449"/>
      <c r="S101" s="449"/>
      <c r="T101" s="449"/>
      <c r="U101" s="449"/>
      <c r="V101" s="449"/>
      <c r="W101" s="449"/>
      <c r="X101" s="449"/>
      <c r="Y101" s="449"/>
      <c r="Z101" s="449"/>
      <c r="AA101" s="449"/>
      <c r="AB101" s="449"/>
      <c r="AC101" s="450"/>
    </row>
    <row r="102" spans="1:31" s="134" customFormat="1" ht="15" customHeight="1" x14ac:dyDescent="0.35">
      <c r="A102" s="135">
        <v>24</v>
      </c>
      <c r="B102" s="448" t="s">
        <v>260</v>
      </c>
      <c r="C102" s="449"/>
      <c r="D102" s="449"/>
      <c r="E102" s="449"/>
      <c r="F102" s="449"/>
      <c r="G102" s="449"/>
      <c r="H102" s="449"/>
      <c r="I102" s="449"/>
      <c r="J102" s="449"/>
      <c r="K102" s="449"/>
      <c r="L102" s="449"/>
      <c r="M102" s="449"/>
      <c r="N102" s="449"/>
      <c r="O102" s="449"/>
      <c r="P102" s="449"/>
      <c r="Q102" s="449"/>
      <c r="R102" s="449"/>
      <c r="S102" s="449"/>
      <c r="T102" s="449"/>
      <c r="U102" s="449"/>
      <c r="V102" s="449"/>
      <c r="W102" s="449"/>
      <c r="X102" s="449"/>
      <c r="Y102" s="449"/>
      <c r="Z102" s="449"/>
      <c r="AA102" s="449"/>
      <c r="AB102" s="449"/>
      <c r="AC102" s="450"/>
    </row>
    <row r="103" spans="1:31" s="134" customFormat="1" ht="15" customHeight="1" x14ac:dyDescent="0.35">
      <c r="A103" s="135">
        <v>25</v>
      </c>
      <c r="B103" s="448" t="s">
        <v>261</v>
      </c>
      <c r="C103" s="449"/>
      <c r="D103" s="449"/>
      <c r="E103" s="449"/>
      <c r="F103" s="449"/>
      <c r="G103" s="449"/>
      <c r="H103" s="449"/>
      <c r="I103" s="449"/>
      <c r="J103" s="449"/>
      <c r="K103" s="449"/>
      <c r="L103" s="449"/>
      <c r="M103" s="449"/>
      <c r="N103" s="449"/>
      <c r="O103" s="449"/>
      <c r="P103" s="449"/>
      <c r="Q103" s="449"/>
      <c r="R103" s="449"/>
      <c r="S103" s="449"/>
      <c r="T103" s="449"/>
      <c r="U103" s="449"/>
      <c r="V103" s="449"/>
      <c r="W103" s="449"/>
      <c r="X103" s="449"/>
      <c r="Y103" s="449"/>
      <c r="Z103" s="449"/>
      <c r="AA103" s="449"/>
      <c r="AB103" s="449"/>
      <c r="AC103" s="450"/>
    </row>
    <row r="104" spans="1:31" s="134" customFormat="1" ht="15" customHeight="1" x14ac:dyDescent="0.35">
      <c r="A104" s="135">
        <v>26</v>
      </c>
      <c r="B104" s="448" t="s">
        <v>262</v>
      </c>
      <c r="C104" s="449"/>
      <c r="D104" s="449"/>
      <c r="E104" s="449"/>
      <c r="F104" s="449"/>
      <c r="G104" s="449"/>
      <c r="H104" s="449"/>
      <c r="I104" s="449"/>
      <c r="J104" s="449"/>
      <c r="K104" s="449"/>
      <c r="L104" s="449"/>
      <c r="M104" s="449"/>
      <c r="N104" s="449"/>
      <c r="O104" s="449"/>
      <c r="P104" s="449"/>
      <c r="Q104" s="449"/>
      <c r="R104" s="449"/>
      <c r="S104" s="449"/>
      <c r="T104" s="449"/>
      <c r="U104" s="449"/>
      <c r="V104" s="449"/>
      <c r="W104" s="449"/>
      <c r="X104" s="449"/>
      <c r="Y104" s="449"/>
      <c r="Z104" s="449"/>
      <c r="AA104" s="449"/>
      <c r="AB104" s="449"/>
      <c r="AC104" s="450"/>
    </row>
  </sheetData>
  <mergeCells count="62">
    <mergeCell ref="B104:AC104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80:AC80"/>
    <mergeCell ref="B102:AC102"/>
    <mergeCell ref="B103:AC103"/>
    <mergeCell ref="B79:AC79"/>
    <mergeCell ref="B92:AC92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91:AC91"/>
    <mergeCell ref="B2:AC2"/>
    <mergeCell ref="B3:B7"/>
    <mergeCell ref="C3:C7"/>
    <mergeCell ref="D3:K3"/>
    <mergeCell ref="L3:AC3"/>
    <mergeCell ref="D4:K4"/>
    <mergeCell ref="L4:S4"/>
    <mergeCell ref="T4:AC4"/>
    <mergeCell ref="K5:K7"/>
    <mergeCell ref="R5:S5"/>
    <mergeCell ref="T5:Y5"/>
    <mergeCell ref="Z5:AC5"/>
    <mergeCell ref="L6:M6"/>
    <mergeCell ref="N6:O6"/>
    <mergeCell ref="P6:Q6"/>
    <mergeCell ref="R6:S6"/>
    <mergeCell ref="D5:E6"/>
    <mergeCell ref="F5:F7"/>
    <mergeCell ref="Z6:AA6"/>
    <mergeCell ref="AB6:AC6"/>
    <mergeCell ref="G5:G7"/>
    <mergeCell ref="H5:H7"/>
    <mergeCell ref="I5:I7"/>
    <mergeCell ref="J5:J7"/>
    <mergeCell ref="X6:Y6"/>
    <mergeCell ref="L5:Q5"/>
    <mergeCell ref="T6:U6"/>
    <mergeCell ref="V6:W6"/>
    <mergeCell ref="A78:AC78"/>
    <mergeCell ref="E77:AC77"/>
    <mergeCell ref="B63:C63"/>
    <mergeCell ref="B9:C9"/>
    <mergeCell ref="B10:C10"/>
    <mergeCell ref="B23:C23"/>
    <mergeCell ref="B45:C45"/>
    <mergeCell ref="B56:C56"/>
  </mergeCells>
  <pageMargins left="0" right="0" top="0" bottom="3.937007874015748E-2" header="0" footer="3.937007874015748E-2"/>
  <pageSetup scale="4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6F5F-3FED-4A61-9D75-7968048C1D0D}">
  <dimension ref="A1:AF103"/>
  <sheetViews>
    <sheetView workbookViewId="0">
      <pane xSplit="3" ySplit="7" topLeftCell="N16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1.5" x14ac:dyDescent="0.25"/>
  <cols>
    <col min="1" max="1" width="4.81640625" style="148" bestFit="1" customWidth="1"/>
    <col min="2" max="2" width="5.453125" style="146" customWidth="1"/>
    <col min="3" max="3" width="38.453125" style="146" customWidth="1"/>
    <col min="4" max="5" width="7" style="147" bestFit="1" customWidth="1"/>
    <col min="6" max="6" width="8" style="146" bestFit="1" customWidth="1"/>
    <col min="7" max="7" width="9.1796875" style="146" customWidth="1"/>
    <col min="8" max="8" width="9.81640625" style="146" customWidth="1"/>
    <col min="9" max="9" width="11" style="146" customWidth="1"/>
    <col min="10" max="11" width="9.81640625" style="146" customWidth="1"/>
    <col min="12" max="12" width="10.1796875" style="146" bestFit="1" customWidth="1"/>
    <col min="13" max="13" width="12" style="146" bestFit="1" customWidth="1"/>
    <col min="14" max="15" width="10" style="146" bestFit="1" customWidth="1"/>
    <col min="16" max="16" width="9.453125" style="146" bestFit="1" customWidth="1"/>
    <col min="17" max="17" width="8" style="146" bestFit="1" customWidth="1"/>
    <col min="18" max="18" width="9.453125" style="146" bestFit="1" customWidth="1"/>
    <col min="19" max="19" width="8" style="146" bestFit="1" customWidth="1"/>
    <col min="20" max="21" width="10" style="146" bestFit="1" customWidth="1"/>
    <col min="22" max="22" width="9.453125" style="146" bestFit="1" customWidth="1"/>
    <col min="23" max="23" width="10" style="146" bestFit="1" customWidth="1"/>
    <col min="24" max="24" width="9.453125" style="146" bestFit="1" customWidth="1"/>
    <col min="25" max="25" width="8" style="146" bestFit="1" customWidth="1"/>
    <col min="26" max="26" width="10" style="146" bestFit="1" customWidth="1"/>
    <col min="27" max="27" width="11" style="146" bestFit="1" customWidth="1"/>
    <col min="28" max="28" width="9.453125" style="146" bestFit="1" customWidth="1"/>
    <col min="29" max="29" width="8" style="146" bestFit="1" customWidth="1"/>
    <col min="30" max="30" width="12.1796875" style="146" customWidth="1"/>
    <col min="31" max="31" width="12" style="146" customWidth="1"/>
    <col min="32" max="16384" width="8.81640625" style="146"/>
  </cols>
  <sheetData>
    <row r="1" spans="1:32" x14ac:dyDescent="0.25">
      <c r="B1" s="458" t="s">
        <v>316</v>
      </c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58"/>
      <c r="AA1" s="458"/>
      <c r="AB1" s="458"/>
      <c r="AC1" s="458"/>
    </row>
    <row r="2" spans="1:32" x14ac:dyDescent="0.25">
      <c r="B2" s="456" t="s">
        <v>220</v>
      </c>
      <c r="C2" s="457" t="s">
        <v>145</v>
      </c>
      <c r="D2" s="459" t="s">
        <v>221</v>
      </c>
      <c r="E2" s="459"/>
      <c r="F2" s="459"/>
      <c r="G2" s="459"/>
      <c r="H2" s="459"/>
      <c r="I2" s="459"/>
      <c r="J2" s="459"/>
      <c r="K2" s="459"/>
      <c r="L2" s="457" t="s">
        <v>222</v>
      </c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457"/>
      <c r="Z2" s="457"/>
      <c r="AA2" s="457"/>
      <c r="AB2" s="457"/>
      <c r="AC2" s="457"/>
    </row>
    <row r="3" spans="1:32" x14ac:dyDescent="0.25">
      <c r="B3" s="456"/>
      <c r="C3" s="457"/>
      <c r="D3" s="456" t="s">
        <v>223</v>
      </c>
      <c r="E3" s="456"/>
      <c r="F3" s="456"/>
      <c r="G3" s="456"/>
      <c r="H3" s="456"/>
      <c r="I3" s="456"/>
      <c r="J3" s="456"/>
      <c r="K3" s="456"/>
      <c r="L3" s="457" t="s">
        <v>224</v>
      </c>
      <c r="M3" s="457"/>
      <c r="N3" s="457"/>
      <c r="O3" s="457"/>
      <c r="P3" s="457"/>
      <c r="Q3" s="457"/>
      <c r="R3" s="457"/>
      <c r="S3" s="457"/>
      <c r="T3" s="457" t="s">
        <v>225</v>
      </c>
      <c r="U3" s="457"/>
      <c r="V3" s="457"/>
      <c r="W3" s="457"/>
      <c r="X3" s="457"/>
      <c r="Y3" s="457"/>
      <c r="Z3" s="457"/>
      <c r="AA3" s="457"/>
      <c r="AB3" s="457"/>
      <c r="AC3" s="457"/>
    </row>
    <row r="4" spans="1:32" x14ac:dyDescent="0.25">
      <c r="B4" s="456"/>
      <c r="C4" s="457"/>
      <c r="D4" s="456" t="s">
        <v>216</v>
      </c>
      <c r="E4" s="456"/>
      <c r="F4" s="456" t="s">
        <v>175</v>
      </c>
      <c r="G4" s="456" t="s">
        <v>176</v>
      </c>
      <c r="H4" s="456" t="s">
        <v>226</v>
      </c>
      <c r="I4" s="456" t="s">
        <v>227</v>
      </c>
      <c r="J4" s="456" t="s">
        <v>147</v>
      </c>
      <c r="K4" s="456" t="s">
        <v>148</v>
      </c>
      <c r="L4" s="457" t="s">
        <v>228</v>
      </c>
      <c r="M4" s="457"/>
      <c r="N4" s="457"/>
      <c r="O4" s="457"/>
      <c r="P4" s="457"/>
      <c r="Q4" s="457"/>
      <c r="R4" s="457" t="s">
        <v>229</v>
      </c>
      <c r="S4" s="457"/>
      <c r="T4" s="457" t="s">
        <v>228</v>
      </c>
      <c r="U4" s="457"/>
      <c r="V4" s="457"/>
      <c r="W4" s="457"/>
      <c r="X4" s="457"/>
      <c r="Y4" s="457"/>
      <c r="Z4" s="457" t="s">
        <v>229</v>
      </c>
      <c r="AA4" s="457"/>
      <c r="AB4" s="457"/>
      <c r="AC4" s="457"/>
    </row>
    <row r="5" spans="1:32" x14ac:dyDescent="0.25">
      <c r="B5" s="456"/>
      <c r="C5" s="457"/>
      <c r="D5" s="456"/>
      <c r="E5" s="456"/>
      <c r="F5" s="456"/>
      <c r="G5" s="456"/>
      <c r="H5" s="456"/>
      <c r="I5" s="456"/>
      <c r="J5" s="456"/>
      <c r="K5" s="456"/>
      <c r="L5" s="456" t="s">
        <v>230</v>
      </c>
      <c r="M5" s="456"/>
      <c r="N5" s="456" t="s">
        <v>231</v>
      </c>
      <c r="O5" s="456"/>
      <c r="P5" s="457" t="s">
        <v>141</v>
      </c>
      <c r="Q5" s="457"/>
      <c r="R5" s="457" t="s">
        <v>232</v>
      </c>
      <c r="S5" s="457"/>
      <c r="T5" s="456" t="s">
        <v>230</v>
      </c>
      <c r="U5" s="456"/>
      <c r="V5" s="456" t="s">
        <v>231</v>
      </c>
      <c r="W5" s="456"/>
      <c r="X5" s="457" t="s">
        <v>141</v>
      </c>
      <c r="Y5" s="457"/>
      <c r="Z5" s="456" t="s">
        <v>157</v>
      </c>
      <c r="AA5" s="456"/>
      <c r="AB5" s="456" t="s">
        <v>175</v>
      </c>
      <c r="AC5" s="456"/>
    </row>
    <row r="6" spans="1:32" s="184" customFormat="1" ht="34.5" x14ac:dyDescent="0.35">
      <c r="A6" s="187"/>
      <c r="B6" s="456"/>
      <c r="C6" s="457"/>
      <c r="D6" s="182" t="s">
        <v>149</v>
      </c>
      <c r="E6" s="186" t="s">
        <v>150</v>
      </c>
      <c r="F6" s="456"/>
      <c r="G6" s="456"/>
      <c r="H6" s="456"/>
      <c r="I6" s="456"/>
      <c r="J6" s="456"/>
      <c r="K6" s="456"/>
      <c r="L6" s="185" t="s">
        <v>233</v>
      </c>
      <c r="M6" s="185" t="s">
        <v>234</v>
      </c>
      <c r="N6" s="185" t="s">
        <v>233</v>
      </c>
      <c r="O6" s="185" t="s">
        <v>234</v>
      </c>
      <c r="P6" s="185" t="s">
        <v>233</v>
      </c>
      <c r="Q6" s="185" t="s">
        <v>234</v>
      </c>
      <c r="R6" s="185" t="s">
        <v>233</v>
      </c>
      <c r="S6" s="185" t="s">
        <v>234</v>
      </c>
      <c r="T6" s="185" t="s">
        <v>233</v>
      </c>
      <c r="U6" s="185" t="s">
        <v>234</v>
      </c>
      <c r="V6" s="185" t="s">
        <v>233</v>
      </c>
      <c r="W6" s="185" t="s">
        <v>234</v>
      </c>
      <c r="X6" s="185" t="s">
        <v>233</v>
      </c>
      <c r="Y6" s="185" t="s">
        <v>234</v>
      </c>
      <c r="Z6" s="185" t="s">
        <v>233</v>
      </c>
      <c r="AA6" s="185" t="s">
        <v>234</v>
      </c>
      <c r="AB6" s="185" t="s">
        <v>233</v>
      </c>
      <c r="AC6" s="185" t="s">
        <v>234</v>
      </c>
    </row>
    <row r="7" spans="1:32" x14ac:dyDescent="0.25">
      <c r="B7" s="183"/>
      <c r="C7" s="183"/>
      <c r="D7" s="182">
        <v>1</v>
      </c>
      <c r="E7" s="182">
        <v>2</v>
      </c>
      <c r="F7" s="182">
        <v>3</v>
      </c>
      <c r="G7" s="182">
        <v>4</v>
      </c>
      <c r="H7" s="182">
        <v>5</v>
      </c>
      <c r="I7" s="182">
        <v>6</v>
      </c>
      <c r="J7" s="182">
        <v>7</v>
      </c>
      <c r="K7" s="182">
        <v>8</v>
      </c>
      <c r="L7" s="182">
        <v>9</v>
      </c>
      <c r="M7" s="182">
        <v>10</v>
      </c>
      <c r="N7" s="182">
        <v>11</v>
      </c>
      <c r="O7" s="182">
        <v>12</v>
      </c>
      <c r="P7" s="182">
        <v>13</v>
      </c>
      <c r="Q7" s="182">
        <v>14</v>
      </c>
      <c r="R7" s="182">
        <v>15</v>
      </c>
      <c r="S7" s="182">
        <v>16</v>
      </c>
      <c r="T7" s="182">
        <v>17</v>
      </c>
      <c r="U7" s="182">
        <v>18</v>
      </c>
      <c r="V7" s="182">
        <v>19</v>
      </c>
      <c r="W7" s="182">
        <v>20</v>
      </c>
      <c r="X7" s="182">
        <v>21</v>
      </c>
      <c r="Y7" s="182">
        <v>22</v>
      </c>
      <c r="Z7" s="182">
        <v>23</v>
      </c>
      <c r="AA7" s="182">
        <v>24</v>
      </c>
      <c r="AB7" s="182">
        <v>25</v>
      </c>
      <c r="AC7" s="182">
        <v>26</v>
      </c>
    </row>
    <row r="8" spans="1:32" x14ac:dyDescent="0.25">
      <c r="B8" s="158" t="s">
        <v>8</v>
      </c>
      <c r="C8" s="158"/>
      <c r="D8" s="166"/>
      <c r="E8" s="166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</row>
    <row r="9" spans="1:32" x14ac:dyDescent="0.25">
      <c r="B9" s="158" t="s">
        <v>158</v>
      </c>
      <c r="C9" s="157"/>
      <c r="D9" s="166"/>
      <c r="E9" s="166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</row>
    <row r="10" spans="1:32" x14ac:dyDescent="0.25">
      <c r="B10" s="164">
        <v>1</v>
      </c>
      <c r="C10" s="163" t="s">
        <v>16</v>
      </c>
      <c r="D10" s="162">
        <v>8799</v>
      </c>
      <c r="E10" s="162">
        <v>2662</v>
      </c>
      <c r="F10" s="162">
        <v>23381</v>
      </c>
      <c r="G10" s="162">
        <v>40945</v>
      </c>
      <c r="H10" s="162">
        <v>9372</v>
      </c>
      <c r="I10" s="162">
        <v>1042439</v>
      </c>
      <c r="J10" s="162">
        <v>1824299</v>
      </c>
      <c r="K10" s="162">
        <v>80696087</v>
      </c>
      <c r="L10" s="161">
        <v>2309745</v>
      </c>
      <c r="M10" s="161">
        <v>6792765.1270000003</v>
      </c>
      <c r="N10" s="161">
        <v>2053933</v>
      </c>
      <c r="O10" s="161">
        <v>10337950.301000001</v>
      </c>
      <c r="P10" s="161">
        <v>0</v>
      </c>
      <c r="Q10" s="161">
        <v>0</v>
      </c>
      <c r="R10" s="161">
        <v>11844</v>
      </c>
      <c r="S10" s="161">
        <v>57225.4</v>
      </c>
      <c r="T10" s="161">
        <v>6606778</v>
      </c>
      <c r="U10" s="161">
        <v>13114662.309</v>
      </c>
      <c r="V10" s="161">
        <v>2267410</v>
      </c>
      <c r="W10" s="161">
        <v>5713638.2999999998</v>
      </c>
      <c r="X10" s="161">
        <v>9</v>
      </c>
      <c r="Y10" s="161">
        <v>24.501000000000001</v>
      </c>
      <c r="Z10" s="161">
        <v>26702683</v>
      </c>
      <c r="AA10" s="161">
        <v>124798526.32099999</v>
      </c>
      <c r="AB10" s="161">
        <v>1018</v>
      </c>
      <c r="AC10" s="161">
        <v>908.78599999999994</v>
      </c>
      <c r="AE10" s="339">
        <f>Z10+AB10</f>
        <v>26703701</v>
      </c>
    </row>
    <row r="11" spans="1:32" x14ac:dyDescent="0.25">
      <c r="B11" s="164">
        <v>2</v>
      </c>
      <c r="C11" s="163" t="s">
        <v>35</v>
      </c>
      <c r="D11" s="162">
        <v>5318</v>
      </c>
      <c r="E11" s="162">
        <v>2866</v>
      </c>
      <c r="F11" s="162">
        <v>42778</v>
      </c>
      <c r="G11" s="162">
        <v>15608</v>
      </c>
      <c r="H11" s="162">
        <v>103</v>
      </c>
      <c r="I11" s="162">
        <v>557616</v>
      </c>
      <c r="J11" s="162">
        <v>84722</v>
      </c>
      <c r="K11" s="162">
        <v>46824899</v>
      </c>
      <c r="L11" s="161">
        <v>160155</v>
      </c>
      <c r="M11" s="161">
        <v>552853.21887999994</v>
      </c>
      <c r="N11" s="161">
        <v>70937</v>
      </c>
      <c r="O11" s="161">
        <v>253456.30230000001</v>
      </c>
      <c r="P11" s="161">
        <v>0</v>
      </c>
      <c r="Q11" s="161">
        <v>0</v>
      </c>
      <c r="R11" s="161">
        <v>10155</v>
      </c>
      <c r="S11" s="161">
        <v>59109.349200000004</v>
      </c>
      <c r="T11" s="161">
        <v>4362722</v>
      </c>
      <c r="U11" s="161">
        <v>7660196.0296800006</v>
      </c>
      <c r="V11" s="161">
        <v>1597922</v>
      </c>
      <c r="W11" s="161">
        <v>2554861.80522</v>
      </c>
      <c r="X11" s="161">
        <v>0</v>
      </c>
      <c r="Y11" s="161">
        <v>0</v>
      </c>
      <c r="Z11" s="161">
        <v>17499410</v>
      </c>
      <c r="AA11" s="161">
        <v>68313616.868000001</v>
      </c>
      <c r="AB11" s="161">
        <v>3385</v>
      </c>
      <c r="AC11" s="161">
        <v>3295.4960000000001</v>
      </c>
      <c r="AE11" s="339">
        <f t="shared" ref="AE11:AE72" si="0">Z11+AB11</f>
        <v>17502795</v>
      </c>
      <c r="AF11" s="339"/>
    </row>
    <row r="12" spans="1:32" x14ac:dyDescent="0.25">
      <c r="B12" s="164">
        <v>3</v>
      </c>
      <c r="C12" s="181" t="s">
        <v>40</v>
      </c>
      <c r="D12" s="180">
        <v>1851</v>
      </c>
      <c r="E12" s="180">
        <v>434</v>
      </c>
      <c r="F12" s="180">
        <v>1884</v>
      </c>
      <c r="G12" s="180">
        <v>1971</v>
      </c>
      <c r="H12" s="180">
        <v>355014</v>
      </c>
      <c r="I12" s="180">
        <v>1061100</v>
      </c>
      <c r="J12" s="180">
        <v>33716</v>
      </c>
      <c r="K12" s="180">
        <v>13271463</v>
      </c>
      <c r="L12" s="161">
        <v>60253</v>
      </c>
      <c r="M12" s="161">
        <v>235887.74636001448</v>
      </c>
      <c r="N12" s="161">
        <v>23581</v>
      </c>
      <c r="O12" s="161">
        <v>119705.18403999927</v>
      </c>
      <c r="P12" s="161">
        <v>0</v>
      </c>
      <c r="Q12" s="161">
        <v>0</v>
      </c>
      <c r="R12" s="161">
        <v>1080</v>
      </c>
      <c r="S12" s="161">
        <v>4997.8</v>
      </c>
      <c r="T12" s="161">
        <v>1836309</v>
      </c>
      <c r="U12" s="161">
        <v>2878445.1845200001</v>
      </c>
      <c r="V12" s="161">
        <v>696053</v>
      </c>
      <c r="W12" s="161">
        <v>1060806.76128</v>
      </c>
      <c r="X12" s="161">
        <v>7757</v>
      </c>
      <c r="Y12" s="161">
        <v>87052.697050000002</v>
      </c>
      <c r="Z12" s="161">
        <v>6396878</v>
      </c>
      <c r="AA12" s="161">
        <v>26966288.484269999</v>
      </c>
      <c r="AB12" s="161">
        <v>0</v>
      </c>
      <c r="AC12" s="161">
        <v>0</v>
      </c>
      <c r="AE12" s="339">
        <f t="shared" si="0"/>
        <v>6396878</v>
      </c>
    </row>
    <row r="13" spans="1:32" x14ac:dyDescent="0.25">
      <c r="B13" s="164">
        <v>4</v>
      </c>
      <c r="C13" s="163" t="s">
        <v>23</v>
      </c>
      <c r="D13" s="162">
        <v>8097</v>
      </c>
      <c r="E13" s="162">
        <v>4030</v>
      </c>
      <c r="F13" s="162">
        <v>61949</v>
      </c>
      <c r="G13" s="162">
        <v>10273</v>
      </c>
      <c r="H13" s="162">
        <v>58</v>
      </c>
      <c r="I13" s="162">
        <v>2378299</v>
      </c>
      <c r="J13" s="162">
        <v>610068</v>
      </c>
      <c r="K13" s="162">
        <v>49589295</v>
      </c>
      <c r="L13" s="161">
        <v>809740</v>
      </c>
      <c r="M13" s="161">
        <v>2288330.9819999998</v>
      </c>
      <c r="N13" s="161">
        <v>280410</v>
      </c>
      <c r="O13" s="161">
        <v>1077444.9380000001</v>
      </c>
      <c r="P13" s="161">
        <v>0</v>
      </c>
      <c r="Q13" s="161">
        <v>0</v>
      </c>
      <c r="R13" s="161">
        <v>66160</v>
      </c>
      <c r="S13" s="161">
        <v>341154.3</v>
      </c>
      <c r="T13" s="161">
        <v>9080661</v>
      </c>
      <c r="U13" s="161">
        <v>19345274.936000001</v>
      </c>
      <c r="V13" s="161">
        <v>1991696</v>
      </c>
      <c r="W13" s="161">
        <v>4372540.8710000003</v>
      </c>
      <c r="X13" s="161">
        <v>5697</v>
      </c>
      <c r="Y13" s="161">
        <v>89363.123999999996</v>
      </c>
      <c r="Z13" s="161">
        <v>33347105</v>
      </c>
      <c r="AA13" s="161">
        <v>149646726.403</v>
      </c>
      <c r="AB13" s="161">
        <v>1313</v>
      </c>
      <c r="AC13" s="161">
        <v>1120.566</v>
      </c>
      <c r="AE13" s="339">
        <f t="shared" si="0"/>
        <v>33348418</v>
      </c>
    </row>
    <row r="14" spans="1:32" x14ac:dyDescent="0.25">
      <c r="B14" s="164">
        <v>5</v>
      </c>
      <c r="C14" s="163" t="s">
        <v>49</v>
      </c>
      <c r="D14" s="162">
        <v>1696</v>
      </c>
      <c r="E14" s="162">
        <v>324</v>
      </c>
      <c r="F14" s="162">
        <v>2060</v>
      </c>
      <c r="G14" s="162">
        <v>9254</v>
      </c>
      <c r="H14" s="162">
        <v>7038</v>
      </c>
      <c r="I14" s="162">
        <v>327546</v>
      </c>
      <c r="J14" s="162">
        <v>0</v>
      </c>
      <c r="K14" s="162">
        <v>28029550</v>
      </c>
      <c r="L14" s="161">
        <v>0</v>
      </c>
      <c r="M14" s="161">
        <v>0</v>
      </c>
      <c r="N14" s="161">
        <v>0</v>
      </c>
      <c r="O14" s="161">
        <v>0</v>
      </c>
      <c r="P14" s="161">
        <v>0</v>
      </c>
      <c r="Q14" s="161">
        <v>0</v>
      </c>
      <c r="R14" s="161">
        <v>0</v>
      </c>
      <c r="S14" s="161">
        <v>0</v>
      </c>
      <c r="T14" s="161">
        <v>2804597</v>
      </c>
      <c r="U14" s="161">
        <v>6212432.551</v>
      </c>
      <c r="V14" s="161">
        <v>508168</v>
      </c>
      <c r="W14" s="161">
        <v>1170726.5379999999</v>
      </c>
      <c r="X14" s="161">
        <v>0</v>
      </c>
      <c r="Y14" s="161">
        <v>0</v>
      </c>
      <c r="Z14" s="161">
        <v>8798451</v>
      </c>
      <c r="AA14" s="161">
        <v>39090354.185000002</v>
      </c>
      <c r="AB14" s="161">
        <v>9762</v>
      </c>
      <c r="AC14" s="161">
        <v>9875.7240000000002</v>
      </c>
      <c r="AE14" s="339">
        <f t="shared" si="0"/>
        <v>8808213</v>
      </c>
    </row>
    <row r="15" spans="1:32" x14ac:dyDescent="0.25">
      <c r="B15" s="164">
        <v>6</v>
      </c>
      <c r="C15" s="163" t="s">
        <v>31</v>
      </c>
      <c r="D15" s="162">
        <v>4366</v>
      </c>
      <c r="E15" s="162">
        <v>604</v>
      </c>
      <c r="F15" s="162">
        <v>14837</v>
      </c>
      <c r="G15" s="162">
        <v>10329</v>
      </c>
      <c r="H15" s="162">
        <v>0</v>
      </c>
      <c r="I15" s="162">
        <v>1183552</v>
      </c>
      <c r="J15" s="162">
        <v>154234</v>
      </c>
      <c r="K15" s="162">
        <v>29042234</v>
      </c>
      <c r="L15" s="161">
        <v>137416</v>
      </c>
      <c r="M15" s="161">
        <v>465406.435</v>
      </c>
      <c r="N15" s="161">
        <v>68539</v>
      </c>
      <c r="O15" s="161">
        <v>276570.86700000003</v>
      </c>
      <c r="P15" s="161">
        <v>0</v>
      </c>
      <c r="Q15" s="161">
        <v>0</v>
      </c>
      <c r="R15" s="161">
        <v>3196</v>
      </c>
      <c r="S15" s="161">
        <v>21153.816999999999</v>
      </c>
      <c r="T15" s="161">
        <v>5072748</v>
      </c>
      <c r="U15" s="161">
        <v>10012647.502</v>
      </c>
      <c r="V15" s="161">
        <v>2032739</v>
      </c>
      <c r="W15" s="161">
        <v>3516055.8509999998</v>
      </c>
      <c r="X15" s="161">
        <v>4319</v>
      </c>
      <c r="Y15" s="161">
        <v>65661.118000000002</v>
      </c>
      <c r="Z15" s="161">
        <v>20180616</v>
      </c>
      <c r="AA15" s="161">
        <v>93338086.408999994</v>
      </c>
      <c r="AB15" s="161">
        <v>62263</v>
      </c>
      <c r="AC15" s="161">
        <v>62121.062590000001</v>
      </c>
      <c r="AE15" s="339">
        <f t="shared" si="0"/>
        <v>20242879</v>
      </c>
    </row>
    <row r="16" spans="1:32" x14ac:dyDescent="0.25">
      <c r="B16" s="164">
        <v>7</v>
      </c>
      <c r="C16" s="163" t="s">
        <v>37</v>
      </c>
      <c r="D16" s="162">
        <v>2710</v>
      </c>
      <c r="E16" s="162">
        <v>749</v>
      </c>
      <c r="F16" s="162">
        <v>0</v>
      </c>
      <c r="G16" s="162">
        <v>0</v>
      </c>
      <c r="H16" s="162">
        <v>0</v>
      </c>
      <c r="I16" s="162">
        <v>247753</v>
      </c>
      <c r="J16" s="162">
        <v>77361</v>
      </c>
      <c r="K16" s="162">
        <v>16102621</v>
      </c>
      <c r="L16" s="161">
        <v>71618</v>
      </c>
      <c r="M16" s="161">
        <v>180397.63666999998</v>
      </c>
      <c r="N16" s="161">
        <v>25199</v>
      </c>
      <c r="O16" s="161">
        <v>70552.449219999995</v>
      </c>
      <c r="P16" s="161">
        <v>0</v>
      </c>
      <c r="Q16" s="161">
        <v>0</v>
      </c>
      <c r="R16" s="161">
        <v>2288</v>
      </c>
      <c r="S16" s="161">
        <v>10789.074809999998</v>
      </c>
      <c r="T16" s="161">
        <v>3373955</v>
      </c>
      <c r="U16" s="161">
        <v>6374054.83268</v>
      </c>
      <c r="V16" s="161">
        <v>936804</v>
      </c>
      <c r="W16" s="161">
        <v>1696392.8291800001</v>
      </c>
      <c r="X16" s="161">
        <v>0</v>
      </c>
      <c r="Y16" s="161">
        <v>0</v>
      </c>
      <c r="Z16" s="161">
        <v>15223592</v>
      </c>
      <c r="AA16" s="161">
        <v>62636851.592809997</v>
      </c>
      <c r="AB16" s="161">
        <v>0</v>
      </c>
      <c r="AC16" s="161">
        <v>0</v>
      </c>
      <c r="AE16" s="339">
        <f t="shared" si="0"/>
        <v>15223592</v>
      </c>
    </row>
    <row r="17" spans="2:31" x14ac:dyDescent="0.25">
      <c r="B17" s="164">
        <v>8</v>
      </c>
      <c r="C17" s="163" t="s">
        <v>50</v>
      </c>
      <c r="D17" s="162">
        <v>797</v>
      </c>
      <c r="E17" s="162">
        <v>21</v>
      </c>
      <c r="F17" s="162">
        <v>1005</v>
      </c>
      <c r="G17" s="162">
        <v>357</v>
      </c>
      <c r="H17" s="162">
        <v>1099</v>
      </c>
      <c r="I17" s="162">
        <v>29578</v>
      </c>
      <c r="J17" s="162">
        <v>0</v>
      </c>
      <c r="K17" s="162">
        <v>3633066</v>
      </c>
      <c r="L17" s="161">
        <v>0</v>
      </c>
      <c r="M17" s="161">
        <v>0</v>
      </c>
      <c r="N17" s="161">
        <v>0</v>
      </c>
      <c r="O17" s="161">
        <v>0</v>
      </c>
      <c r="P17" s="161">
        <v>0</v>
      </c>
      <c r="Q17" s="161">
        <v>0</v>
      </c>
      <c r="R17" s="161">
        <v>0</v>
      </c>
      <c r="S17" s="161">
        <v>0</v>
      </c>
      <c r="T17" s="161">
        <v>651857</v>
      </c>
      <c r="U17" s="161">
        <v>1478383.9680699999</v>
      </c>
      <c r="V17" s="161">
        <v>107909</v>
      </c>
      <c r="W17" s="161">
        <v>360598.98466000002</v>
      </c>
      <c r="X17" s="161">
        <v>0</v>
      </c>
      <c r="Y17" s="161">
        <v>0</v>
      </c>
      <c r="Z17" s="161">
        <v>1564920</v>
      </c>
      <c r="AA17" s="161">
        <v>7176403</v>
      </c>
      <c r="AB17" s="161">
        <v>0</v>
      </c>
      <c r="AC17" s="161">
        <v>0</v>
      </c>
      <c r="AE17" s="339">
        <f t="shared" si="0"/>
        <v>1564920</v>
      </c>
    </row>
    <row r="18" spans="2:31" x14ac:dyDescent="0.25">
      <c r="B18" s="164">
        <v>9</v>
      </c>
      <c r="C18" s="163" t="s">
        <v>27</v>
      </c>
      <c r="D18" s="162">
        <v>8129</v>
      </c>
      <c r="E18" s="162">
        <v>4773</v>
      </c>
      <c r="F18" s="162">
        <v>45730</v>
      </c>
      <c r="G18" s="162">
        <v>11265</v>
      </c>
      <c r="H18" s="162">
        <v>618027</v>
      </c>
      <c r="I18" s="162">
        <v>76450</v>
      </c>
      <c r="J18" s="162">
        <v>324010</v>
      </c>
      <c r="K18" s="162">
        <v>41657959</v>
      </c>
      <c r="L18" s="161">
        <v>491125</v>
      </c>
      <c r="M18" s="161">
        <v>1625206.0243199999</v>
      </c>
      <c r="N18" s="161">
        <v>190708</v>
      </c>
      <c r="O18" s="161">
        <v>686020.09730999998</v>
      </c>
      <c r="P18" s="161">
        <v>0</v>
      </c>
      <c r="Q18" s="161">
        <v>0</v>
      </c>
      <c r="R18" s="161">
        <v>4293</v>
      </c>
      <c r="S18" s="161">
        <v>13563.388859999999</v>
      </c>
      <c r="T18" s="161">
        <v>6760160</v>
      </c>
      <c r="U18" s="161">
        <v>15174020.17172</v>
      </c>
      <c r="V18" s="161">
        <v>3301144</v>
      </c>
      <c r="W18" s="161">
        <v>6750600.6714799991</v>
      </c>
      <c r="X18" s="161">
        <v>0</v>
      </c>
      <c r="Y18" s="161">
        <v>0</v>
      </c>
      <c r="Z18" s="161">
        <v>27020904</v>
      </c>
      <c r="AA18" s="161">
        <v>131984291.18257001</v>
      </c>
      <c r="AB18" s="161">
        <v>0</v>
      </c>
      <c r="AC18" s="161">
        <v>0</v>
      </c>
      <c r="AE18" s="339">
        <f t="shared" si="0"/>
        <v>27020904</v>
      </c>
    </row>
    <row r="19" spans="2:31" x14ac:dyDescent="0.25">
      <c r="B19" s="164">
        <v>10</v>
      </c>
      <c r="C19" s="163" t="s">
        <v>9</v>
      </c>
      <c r="D19" s="162">
        <v>25649</v>
      </c>
      <c r="E19" s="162">
        <v>39993</v>
      </c>
      <c r="F19" s="162">
        <v>1138665</v>
      </c>
      <c r="G19" s="162">
        <v>51935</v>
      </c>
      <c r="H19" s="162">
        <v>577624</v>
      </c>
      <c r="I19" s="162">
        <v>2164013</v>
      </c>
      <c r="J19" s="162">
        <v>16210142</v>
      </c>
      <c r="K19" s="162">
        <v>273051248</v>
      </c>
      <c r="L19" s="161">
        <v>27371804</v>
      </c>
      <c r="M19" s="161">
        <v>82482572.755999997</v>
      </c>
      <c r="N19" s="161">
        <v>20132186</v>
      </c>
      <c r="O19" s="161">
        <v>160489330.579</v>
      </c>
      <c r="P19" s="161">
        <v>0</v>
      </c>
      <c r="Q19" s="161">
        <v>0</v>
      </c>
      <c r="R19" s="161">
        <v>122676</v>
      </c>
      <c r="S19" s="161">
        <v>445458.63400000002</v>
      </c>
      <c r="T19" s="161">
        <v>50761596</v>
      </c>
      <c r="U19" s="161">
        <v>104614478.72288001</v>
      </c>
      <c r="V19" s="161">
        <v>20653288</v>
      </c>
      <c r="W19" s="161">
        <v>40018044.545550004</v>
      </c>
      <c r="X19" s="161">
        <v>1739</v>
      </c>
      <c r="Y19" s="161">
        <v>24579.574000000001</v>
      </c>
      <c r="Z19" s="161">
        <v>191631604</v>
      </c>
      <c r="AA19" s="161">
        <v>924421767.551</v>
      </c>
      <c r="AB19" s="161">
        <v>47733</v>
      </c>
      <c r="AC19" s="161">
        <v>44843.079310000001</v>
      </c>
      <c r="AE19" s="339">
        <f t="shared" si="0"/>
        <v>191679337</v>
      </c>
    </row>
    <row r="20" spans="2:31" x14ac:dyDescent="0.25">
      <c r="B20" s="164">
        <v>11</v>
      </c>
      <c r="C20" s="163" t="s">
        <v>51</v>
      </c>
      <c r="D20" s="162">
        <v>2199</v>
      </c>
      <c r="E20" s="162">
        <v>217</v>
      </c>
      <c r="F20" s="162">
        <v>10573</v>
      </c>
      <c r="G20" s="162">
        <v>3568</v>
      </c>
      <c r="H20" s="162">
        <v>1467</v>
      </c>
      <c r="I20" s="162">
        <v>549858</v>
      </c>
      <c r="J20" s="162">
        <v>0</v>
      </c>
      <c r="K20" s="162">
        <v>12318323</v>
      </c>
      <c r="L20" s="161">
        <v>0</v>
      </c>
      <c r="M20" s="161">
        <v>0</v>
      </c>
      <c r="N20" s="161">
        <v>0</v>
      </c>
      <c r="O20" s="161">
        <v>0</v>
      </c>
      <c r="P20" s="161">
        <v>0</v>
      </c>
      <c r="Q20" s="161">
        <v>0</v>
      </c>
      <c r="R20" s="161">
        <v>0</v>
      </c>
      <c r="S20" s="161">
        <v>0</v>
      </c>
      <c r="T20" s="161">
        <v>1982253</v>
      </c>
      <c r="U20" s="161">
        <v>3705329.6015900001</v>
      </c>
      <c r="V20" s="161">
        <v>438520</v>
      </c>
      <c r="W20" s="161">
        <v>1112199.5774000001</v>
      </c>
      <c r="X20" s="161">
        <v>945</v>
      </c>
      <c r="Y20" s="161">
        <v>13896.03184</v>
      </c>
      <c r="Z20" s="161">
        <v>7031156</v>
      </c>
      <c r="AA20" s="161">
        <v>31006515.572700001</v>
      </c>
      <c r="AB20" s="161">
        <v>1454</v>
      </c>
      <c r="AC20" s="161">
        <v>1359.191</v>
      </c>
      <c r="AE20" s="339">
        <f t="shared" si="0"/>
        <v>7032610</v>
      </c>
    </row>
    <row r="21" spans="2:31" x14ac:dyDescent="0.25">
      <c r="B21" s="164">
        <v>12</v>
      </c>
      <c r="C21" s="163" t="s">
        <v>28</v>
      </c>
      <c r="D21" s="162">
        <v>8042</v>
      </c>
      <c r="E21" s="162">
        <v>3190</v>
      </c>
      <c r="F21" s="162">
        <v>40128</v>
      </c>
      <c r="G21" s="162">
        <v>8017</v>
      </c>
      <c r="H21" s="162">
        <v>40789</v>
      </c>
      <c r="I21" s="162">
        <v>237312</v>
      </c>
      <c r="J21" s="162">
        <v>601682</v>
      </c>
      <c r="K21" s="162">
        <v>46762427</v>
      </c>
      <c r="L21" s="161">
        <v>605637</v>
      </c>
      <c r="M21" s="161">
        <v>2046632.5630000001</v>
      </c>
      <c r="N21" s="161">
        <v>354958</v>
      </c>
      <c r="O21" s="161">
        <v>1330576.3970000001</v>
      </c>
      <c r="P21" s="161">
        <v>0</v>
      </c>
      <c r="Q21" s="161">
        <v>0</v>
      </c>
      <c r="R21" s="161">
        <v>7630</v>
      </c>
      <c r="S21" s="161">
        <v>53771.396999999997</v>
      </c>
      <c r="T21" s="161">
        <v>8460349</v>
      </c>
      <c r="U21" s="161">
        <v>15209066.767000001</v>
      </c>
      <c r="V21" s="161">
        <v>4511557</v>
      </c>
      <c r="W21" s="161">
        <v>7646176.2680000002</v>
      </c>
      <c r="X21" s="161">
        <v>3343</v>
      </c>
      <c r="Y21" s="161">
        <v>12698.369000000001</v>
      </c>
      <c r="Z21" s="161">
        <v>48209940</v>
      </c>
      <c r="AA21" s="161">
        <v>140472901.96862</v>
      </c>
      <c r="AB21" s="161">
        <v>15864</v>
      </c>
      <c r="AC21" s="161">
        <v>15922.231470000001</v>
      </c>
      <c r="AE21" s="339">
        <f t="shared" si="0"/>
        <v>48225804</v>
      </c>
    </row>
    <row r="22" spans="2:31" x14ac:dyDescent="0.25">
      <c r="B22" s="158" t="s">
        <v>6</v>
      </c>
      <c r="C22" s="157"/>
      <c r="D22" s="166"/>
      <c r="E22" s="166"/>
      <c r="F22" s="166"/>
      <c r="G22" s="166"/>
      <c r="H22" s="166"/>
      <c r="I22" s="166"/>
      <c r="J22" s="166"/>
      <c r="K22" s="166"/>
      <c r="L22" s="165"/>
      <c r="M22" s="165"/>
      <c r="N22" s="165"/>
      <c r="O22" s="165"/>
      <c r="P22" s="165"/>
      <c r="Q22" s="165"/>
      <c r="R22" s="165"/>
      <c r="S22" s="165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E22" s="339">
        <f t="shared" si="0"/>
        <v>0</v>
      </c>
    </row>
    <row r="23" spans="2:31" x14ac:dyDescent="0.25">
      <c r="B23" s="164">
        <v>13</v>
      </c>
      <c r="C23" s="163" t="s">
        <v>11</v>
      </c>
      <c r="D23" s="162">
        <v>5620</v>
      </c>
      <c r="E23" s="162">
        <v>9827</v>
      </c>
      <c r="F23" s="162">
        <v>1378867</v>
      </c>
      <c r="G23" s="162">
        <v>847</v>
      </c>
      <c r="H23" s="162">
        <v>560053</v>
      </c>
      <c r="I23" s="162">
        <v>52888182</v>
      </c>
      <c r="J23" s="162">
        <v>9585255</v>
      </c>
      <c r="K23" s="162">
        <v>28890599</v>
      </c>
      <c r="L23" s="161">
        <v>19596982</v>
      </c>
      <c r="M23" s="161">
        <v>61611990.259450004</v>
      </c>
      <c r="N23" s="161">
        <v>12950202</v>
      </c>
      <c r="O23" s="161">
        <v>56022076.778010003</v>
      </c>
      <c r="P23" s="161">
        <v>0</v>
      </c>
      <c r="Q23" s="161">
        <v>0</v>
      </c>
      <c r="R23" s="161">
        <v>67818</v>
      </c>
      <c r="S23" s="161">
        <v>267744.18429</v>
      </c>
      <c r="T23" s="161">
        <v>9329694</v>
      </c>
      <c r="U23" s="161">
        <v>22540609.545110002</v>
      </c>
      <c r="V23" s="161">
        <v>3986633</v>
      </c>
      <c r="W23" s="161">
        <v>13125277.071220001</v>
      </c>
      <c r="X23" s="161">
        <v>18305</v>
      </c>
      <c r="Y23" s="161">
        <v>463449.90489000001</v>
      </c>
      <c r="Z23" s="161">
        <v>20730852</v>
      </c>
      <c r="AA23" s="161">
        <v>127513891.82275</v>
      </c>
      <c r="AB23" s="161">
        <v>0</v>
      </c>
      <c r="AC23" s="161">
        <v>0</v>
      </c>
      <c r="AE23" s="339">
        <f t="shared" si="0"/>
        <v>20730852</v>
      </c>
    </row>
    <row r="24" spans="2:31" x14ac:dyDescent="0.25">
      <c r="B24" s="164">
        <v>14</v>
      </c>
      <c r="C24" s="163" t="s">
        <v>52</v>
      </c>
      <c r="D24" s="162">
        <v>423</v>
      </c>
      <c r="E24" s="162">
        <v>5</v>
      </c>
      <c r="F24" s="162">
        <v>38431</v>
      </c>
      <c r="G24" s="162">
        <v>0</v>
      </c>
      <c r="H24" s="162">
        <v>0</v>
      </c>
      <c r="I24" s="162">
        <v>0</v>
      </c>
      <c r="J24" s="162">
        <v>0</v>
      </c>
      <c r="K24" s="162">
        <v>5329042</v>
      </c>
      <c r="L24" s="161">
        <v>0</v>
      </c>
      <c r="M24" s="161">
        <v>0</v>
      </c>
      <c r="N24" s="161">
        <v>0</v>
      </c>
      <c r="O24" s="161">
        <v>0</v>
      </c>
      <c r="P24" s="161">
        <v>0</v>
      </c>
      <c r="Q24" s="161">
        <v>0</v>
      </c>
      <c r="R24" s="161">
        <v>0</v>
      </c>
      <c r="S24" s="161">
        <v>0</v>
      </c>
      <c r="T24" s="161">
        <v>476876</v>
      </c>
      <c r="U24" s="161">
        <v>1189557.4898600001</v>
      </c>
      <c r="V24" s="161">
        <v>215592</v>
      </c>
      <c r="W24" s="161">
        <v>628479.56574999995</v>
      </c>
      <c r="X24" s="161">
        <v>0</v>
      </c>
      <c r="Y24" s="161">
        <v>0</v>
      </c>
      <c r="Z24" s="161">
        <v>2584931</v>
      </c>
      <c r="AA24" s="161">
        <v>13316386.653000001</v>
      </c>
      <c r="AB24" s="161">
        <v>30107</v>
      </c>
      <c r="AC24" s="161">
        <v>29693.037650000013</v>
      </c>
      <c r="AE24" s="339">
        <f t="shared" si="0"/>
        <v>2615038</v>
      </c>
    </row>
    <row r="25" spans="2:31" x14ac:dyDescent="0.25">
      <c r="B25" s="164">
        <v>15</v>
      </c>
      <c r="C25" s="163" t="s">
        <v>41</v>
      </c>
      <c r="D25" s="162">
        <v>1123</v>
      </c>
      <c r="E25" s="162">
        <v>563</v>
      </c>
      <c r="F25" s="162">
        <v>7023</v>
      </c>
      <c r="G25" s="162">
        <v>32449</v>
      </c>
      <c r="H25" s="162">
        <v>0</v>
      </c>
      <c r="I25" s="162">
        <v>42951</v>
      </c>
      <c r="J25" s="162">
        <v>4199</v>
      </c>
      <c r="K25" s="162">
        <v>2715112</v>
      </c>
      <c r="L25" s="161">
        <v>7804</v>
      </c>
      <c r="M25" s="161">
        <v>17196.358969999997</v>
      </c>
      <c r="N25" s="161">
        <v>2820</v>
      </c>
      <c r="O25" s="161">
        <v>13708.485429999999</v>
      </c>
      <c r="P25" s="161">
        <v>0</v>
      </c>
      <c r="Q25" s="161">
        <v>0</v>
      </c>
      <c r="R25" s="161">
        <v>97</v>
      </c>
      <c r="S25" s="161">
        <v>366</v>
      </c>
      <c r="T25" s="161">
        <v>791129</v>
      </c>
      <c r="U25" s="161">
        <v>1635204.0190000001</v>
      </c>
      <c r="V25" s="161">
        <v>125844</v>
      </c>
      <c r="W25" s="161">
        <v>264150.92491999996</v>
      </c>
      <c r="X25" s="161">
        <v>0</v>
      </c>
      <c r="Y25" s="161">
        <v>0</v>
      </c>
      <c r="Z25" s="161">
        <v>2682169</v>
      </c>
      <c r="AA25" s="161">
        <v>13737167.76</v>
      </c>
      <c r="AB25" s="161">
        <v>0</v>
      </c>
      <c r="AC25" s="161">
        <v>0</v>
      </c>
      <c r="AE25" s="339">
        <f t="shared" si="0"/>
        <v>2682169</v>
      </c>
    </row>
    <row r="26" spans="2:31" x14ac:dyDescent="0.25">
      <c r="B26" s="164">
        <v>16</v>
      </c>
      <c r="C26" s="163" t="s">
        <v>33</v>
      </c>
      <c r="D26" s="162">
        <v>462</v>
      </c>
      <c r="E26" s="162">
        <v>53</v>
      </c>
      <c r="F26" s="162">
        <v>0</v>
      </c>
      <c r="G26" s="162">
        <v>1188</v>
      </c>
      <c r="H26" s="162">
        <v>5733</v>
      </c>
      <c r="I26" s="162">
        <v>0</v>
      </c>
      <c r="J26" s="162">
        <v>1400</v>
      </c>
      <c r="K26" s="162">
        <v>871705</v>
      </c>
      <c r="L26" s="161">
        <v>1994</v>
      </c>
      <c r="M26" s="161">
        <v>10169.697179999999</v>
      </c>
      <c r="N26" s="161">
        <v>2062</v>
      </c>
      <c r="O26" s="161">
        <v>22604.58022</v>
      </c>
      <c r="P26" s="161">
        <v>0</v>
      </c>
      <c r="Q26" s="161">
        <v>0</v>
      </c>
      <c r="R26" s="161">
        <v>0</v>
      </c>
      <c r="S26" s="161">
        <v>0</v>
      </c>
      <c r="T26" s="161">
        <v>247100</v>
      </c>
      <c r="U26" s="161">
        <v>441167.23180000001</v>
      </c>
      <c r="V26" s="161">
        <v>31331</v>
      </c>
      <c r="W26" s="161">
        <v>69058.453040000008</v>
      </c>
      <c r="X26" s="161">
        <v>12</v>
      </c>
      <c r="Y26" s="161">
        <v>100.5</v>
      </c>
      <c r="Z26" s="161">
        <v>513844</v>
      </c>
      <c r="AA26" s="161">
        <v>2396451.4</v>
      </c>
      <c r="AB26" s="161">
        <v>10</v>
      </c>
      <c r="AC26" s="161">
        <v>6.4</v>
      </c>
      <c r="AE26" s="339">
        <f t="shared" si="0"/>
        <v>513854</v>
      </c>
    </row>
    <row r="27" spans="2:31" x14ac:dyDescent="0.25">
      <c r="B27" s="164">
        <v>17</v>
      </c>
      <c r="C27" s="163" t="s">
        <v>45</v>
      </c>
      <c r="D27" s="162">
        <v>383</v>
      </c>
      <c r="E27" s="162">
        <v>7</v>
      </c>
      <c r="F27" s="162">
        <v>8727</v>
      </c>
      <c r="G27" s="162">
        <v>0</v>
      </c>
      <c r="H27" s="162">
        <v>7035</v>
      </c>
      <c r="I27" s="162">
        <v>0</v>
      </c>
      <c r="J27" s="162">
        <v>0</v>
      </c>
      <c r="K27" s="162">
        <v>942892</v>
      </c>
      <c r="L27" s="161">
        <v>0</v>
      </c>
      <c r="M27" s="161">
        <v>0</v>
      </c>
      <c r="N27" s="161">
        <v>0</v>
      </c>
      <c r="O27" s="161">
        <v>0</v>
      </c>
      <c r="P27" s="161">
        <v>0</v>
      </c>
      <c r="Q27" s="161">
        <v>0</v>
      </c>
      <c r="R27" s="161">
        <v>0</v>
      </c>
      <c r="S27" s="161">
        <v>0</v>
      </c>
      <c r="T27" s="161">
        <v>142836</v>
      </c>
      <c r="U27" s="161">
        <v>350370.64899999998</v>
      </c>
      <c r="V27" s="161">
        <v>31729</v>
      </c>
      <c r="W27" s="161">
        <v>130495.76</v>
      </c>
      <c r="X27" s="161">
        <v>392</v>
      </c>
      <c r="Y27" s="161">
        <v>13151.575000000001</v>
      </c>
      <c r="Z27" s="161">
        <v>281689</v>
      </c>
      <c r="AA27" s="161">
        <v>1563916.9480000001</v>
      </c>
      <c r="AB27" s="161">
        <v>0</v>
      </c>
      <c r="AC27" s="161">
        <v>0</v>
      </c>
      <c r="AE27" s="339">
        <f t="shared" si="0"/>
        <v>281689</v>
      </c>
    </row>
    <row r="28" spans="2:31" x14ac:dyDescent="0.25">
      <c r="B28" s="164">
        <v>18</v>
      </c>
      <c r="C28" s="163" t="s">
        <v>42</v>
      </c>
      <c r="D28" s="162">
        <v>225</v>
      </c>
      <c r="E28" s="162">
        <v>42</v>
      </c>
      <c r="F28" s="162">
        <v>1472</v>
      </c>
      <c r="G28" s="162">
        <v>0</v>
      </c>
      <c r="H28" s="162">
        <v>0</v>
      </c>
      <c r="I28" s="162">
        <v>27100</v>
      </c>
      <c r="J28" s="162">
        <v>8781</v>
      </c>
      <c r="K28" s="162">
        <v>533066</v>
      </c>
      <c r="L28" s="161">
        <v>22238</v>
      </c>
      <c r="M28" s="161">
        <v>46552.73575</v>
      </c>
      <c r="N28" s="161">
        <v>6011</v>
      </c>
      <c r="O28" s="161">
        <v>19197.443289999999</v>
      </c>
      <c r="P28" s="161">
        <v>9</v>
      </c>
      <c r="Q28" s="161">
        <v>28.036799999999999</v>
      </c>
      <c r="R28" s="161">
        <v>202</v>
      </c>
      <c r="S28" s="161">
        <v>673.6</v>
      </c>
      <c r="T28" s="161">
        <v>247915</v>
      </c>
      <c r="U28" s="161">
        <v>399335.21902999975</v>
      </c>
      <c r="V28" s="161">
        <v>22532</v>
      </c>
      <c r="W28" s="161">
        <v>56936.611079999973</v>
      </c>
      <c r="X28" s="161">
        <v>0</v>
      </c>
      <c r="Y28" s="161">
        <v>0</v>
      </c>
      <c r="Z28" s="161">
        <v>482142</v>
      </c>
      <c r="AA28" s="161">
        <v>2062798.39334</v>
      </c>
      <c r="AB28" s="161">
        <v>0</v>
      </c>
      <c r="AC28" s="161">
        <v>0</v>
      </c>
      <c r="AE28" s="339">
        <f t="shared" si="0"/>
        <v>482142</v>
      </c>
    </row>
    <row r="29" spans="2:31" x14ac:dyDescent="0.25">
      <c r="B29" s="164">
        <v>19</v>
      </c>
      <c r="C29" s="163" t="s">
        <v>20</v>
      </c>
      <c r="D29" s="162">
        <v>1549</v>
      </c>
      <c r="E29" s="162">
        <v>350</v>
      </c>
      <c r="F29" s="162">
        <v>18268</v>
      </c>
      <c r="G29" s="162">
        <v>0</v>
      </c>
      <c r="H29" s="162">
        <v>61809</v>
      </c>
      <c r="I29" s="162">
        <v>3874238</v>
      </c>
      <c r="J29" s="162">
        <v>491928</v>
      </c>
      <c r="K29" s="162">
        <v>12092975</v>
      </c>
      <c r="L29" s="161">
        <v>1127130</v>
      </c>
      <c r="M29" s="161">
        <v>3445976.66</v>
      </c>
      <c r="N29" s="161">
        <v>1069702</v>
      </c>
      <c r="O29" s="161">
        <v>5788406.1097200001</v>
      </c>
      <c r="P29" s="161">
        <v>0</v>
      </c>
      <c r="Q29" s="161">
        <v>0</v>
      </c>
      <c r="R29" s="161">
        <v>4342</v>
      </c>
      <c r="S29" s="161">
        <v>18537.8</v>
      </c>
      <c r="T29" s="161">
        <v>5015373</v>
      </c>
      <c r="U29" s="161">
        <v>9290072.7090000007</v>
      </c>
      <c r="V29" s="161">
        <v>1699018</v>
      </c>
      <c r="W29" s="161">
        <v>4276755.358</v>
      </c>
      <c r="X29" s="161">
        <v>2336</v>
      </c>
      <c r="Y29" s="161">
        <v>29062.317920000001</v>
      </c>
      <c r="Z29" s="161">
        <v>9194584</v>
      </c>
      <c r="AA29" s="161">
        <v>44634147.324000001</v>
      </c>
      <c r="AB29" s="161">
        <v>215</v>
      </c>
      <c r="AC29" s="161">
        <v>185.61</v>
      </c>
      <c r="AE29" s="339">
        <f t="shared" si="0"/>
        <v>9194799</v>
      </c>
    </row>
    <row r="30" spans="2:31" x14ac:dyDescent="0.25">
      <c r="B30" s="164">
        <v>20</v>
      </c>
      <c r="C30" s="163" t="s">
        <v>7</v>
      </c>
      <c r="D30" s="162">
        <v>9834</v>
      </c>
      <c r="E30" s="162">
        <v>9391</v>
      </c>
      <c r="F30" s="162">
        <v>1568092</v>
      </c>
      <c r="G30" s="162">
        <v>4232</v>
      </c>
      <c r="H30" s="162">
        <v>1682104</v>
      </c>
      <c r="I30" s="162">
        <v>0</v>
      </c>
      <c r="J30" s="162">
        <v>17235273</v>
      </c>
      <c r="K30" s="162">
        <v>50135874</v>
      </c>
      <c r="L30" s="161">
        <v>33708287</v>
      </c>
      <c r="M30" s="161">
        <v>130533153.55441999</v>
      </c>
      <c r="N30" s="161">
        <v>29259189</v>
      </c>
      <c r="O30" s="161">
        <v>221783617.61541</v>
      </c>
      <c r="P30" s="161">
        <v>0</v>
      </c>
      <c r="Q30" s="161">
        <v>0</v>
      </c>
      <c r="R30" s="161">
        <v>210331</v>
      </c>
      <c r="S30" s="161">
        <v>1189854.7519799999</v>
      </c>
      <c r="T30" s="161">
        <v>21043810</v>
      </c>
      <c r="U30" s="161">
        <v>54080883.935999997</v>
      </c>
      <c r="V30" s="161">
        <v>13615454</v>
      </c>
      <c r="W30" s="161">
        <v>39580662.019000001</v>
      </c>
      <c r="X30" s="161">
        <v>95602</v>
      </c>
      <c r="Y30" s="161">
        <v>1594359.808</v>
      </c>
      <c r="Z30" s="161">
        <v>40939446</v>
      </c>
      <c r="AA30" s="161">
        <v>244580730.09</v>
      </c>
      <c r="AB30" s="161">
        <v>67209</v>
      </c>
      <c r="AC30" s="161">
        <v>67151.998400000011</v>
      </c>
      <c r="AE30" s="339">
        <f t="shared" si="0"/>
        <v>41006655</v>
      </c>
    </row>
    <row r="31" spans="2:31" x14ac:dyDescent="0.25">
      <c r="B31" s="164">
        <v>21</v>
      </c>
      <c r="C31" s="163" t="s">
        <v>10</v>
      </c>
      <c r="D31" s="162">
        <v>8891</v>
      </c>
      <c r="E31" s="162">
        <v>7709</v>
      </c>
      <c r="F31" s="162">
        <v>1224102</v>
      </c>
      <c r="G31" s="162">
        <v>9393</v>
      </c>
      <c r="H31" s="162">
        <v>556911</v>
      </c>
      <c r="I31" s="162">
        <v>2796507</v>
      </c>
      <c r="J31" s="162">
        <v>13655812</v>
      </c>
      <c r="K31" s="162">
        <v>32681104</v>
      </c>
      <c r="L31" s="161">
        <v>19826650</v>
      </c>
      <c r="M31" s="161">
        <v>69055283.208000004</v>
      </c>
      <c r="N31" s="161">
        <v>28361957</v>
      </c>
      <c r="O31" s="161">
        <v>148918551.74000001</v>
      </c>
      <c r="P31" s="161">
        <v>37</v>
      </c>
      <c r="Q31" s="161">
        <v>1472.0029999999999</v>
      </c>
      <c r="R31" s="161">
        <v>53319</v>
      </c>
      <c r="S31" s="161">
        <v>260383.4</v>
      </c>
      <c r="T31" s="161">
        <v>13449806</v>
      </c>
      <c r="U31" s="161">
        <v>36178776.818999998</v>
      </c>
      <c r="V31" s="161">
        <v>5258185</v>
      </c>
      <c r="W31" s="161">
        <v>19832941.750999998</v>
      </c>
      <c r="X31" s="161">
        <v>25073</v>
      </c>
      <c r="Y31" s="161">
        <v>248060.49100000001</v>
      </c>
      <c r="Z31" s="161">
        <v>21393532</v>
      </c>
      <c r="AA31" s="161">
        <v>140080611.90599999</v>
      </c>
      <c r="AB31" s="161">
        <v>15</v>
      </c>
      <c r="AC31" s="161">
        <v>5.3236800000000004</v>
      </c>
      <c r="AE31" s="339">
        <f t="shared" si="0"/>
        <v>21393547</v>
      </c>
    </row>
    <row r="32" spans="2:31" x14ac:dyDescent="0.25">
      <c r="B32" s="164">
        <v>22</v>
      </c>
      <c r="C32" s="163" t="s">
        <v>38</v>
      </c>
      <c r="D32" s="162">
        <v>2235</v>
      </c>
      <c r="E32" s="162">
        <v>1116</v>
      </c>
      <c r="F32" s="162">
        <v>22335</v>
      </c>
      <c r="G32" s="162">
        <v>196</v>
      </c>
      <c r="H32" s="162">
        <v>8033</v>
      </c>
      <c r="I32" s="162">
        <v>221556</v>
      </c>
      <c r="J32" s="162">
        <v>44023</v>
      </c>
      <c r="K32" s="162">
        <v>12262322</v>
      </c>
      <c r="L32" s="161">
        <v>74743</v>
      </c>
      <c r="M32" s="161">
        <v>226300.18100000001</v>
      </c>
      <c r="N32" s="161">
        <v>46374</v>
      </c>
      <c r="O32" s="161">
        <v>161824.288</v>
      </c>
      <c r="P32" s="161">
        <v>0</v>
      </c>
      <c r="Q32" s="161">
        <v>0</v>
      </c>
      <c r="R32" s="161">
        <v>482</v>
      </c>
      <c r="S32" s="161">
        <v>2717.4961600000001</v>
      </c>
      <c r="T32" s="161">
        <v>2143820</v>
      </c>
      <c r="U32" s="161">
        <v>4280946.5630000001</v>
      </c>
      <c r="V32" s="161">
        <v>427873</v>
      </c>
      <c r="W32" s="161">
        <v>1022798.889</v>
      </c>
      <c r="X32" s="161">
        <v>0</v>
      </c>
      <c r="Y32" s="161">
        <v>0</v>
      </c>
      <c r="Z32" s="161">
        <v>6356308</v>
      </c>
      <c r="AA32" s="161">
        <v>30827893.022999998</v>
      </c>
      <c r="AB32" s="161">
        <v>338</v>
      </c>
      <c r="AC32" s="161">
        <v>336.11786000000001</v>
      </c>
      <c r="AE32" s="339">
        <f t="shared" si="0"/>
        <v>6356646</v>
      </c>
    </row>
    <row r="33" spans="2:31" x14ac:dyDescent="0.25">
      <c r="B33" s="164">
        <v>23</v>
      </c>
      <c r="C33" s="163" t="s">
        <v>14</v>
      </c>
      <c r="D33" s="162">
        <v>644</v>
      </c>
      <c r="E33" s="162">
        <v>243</v>
      </c>
      <c r="F33" s="162">
        <v>35253</v>
      </c>
      <c r="G33" s="162">
        <v>10103</v>
      </c>
      <c r="H33" s="162">
        <v>0</v>
      </c>
      <c r="I33" s="162">
        <v>38079</v>
      </c>
      <c r="J33" s="162">
        <v>1420664</v>
      </c>
      <c r="K33" s="162">
        <v>5969226</v>
      </c>
      <c r="L33" s="161">
        <v>2099531</v>
      </c>
      <c r="M33" s="161">
        <v>6903395.4139999999</v>
      </c>
      <c r="N33" s="161">
        <v>1701086</v>
      </c>
      <c r="O33" s="161">
        <v>10961000</v>
      </c>
      <c r="P33" s="161">
        <v>0</v>
      </c>
      <c r="Q33" s="161">
        <v>0</v>
      </c>
      <c r="R33" s="161">
        <v>23654</v>
      </c>
      <c r="S33" s="161">
        <v>88368.2</v>
      </c>
      <c r="T33" s="161">
        <v>1069241</v>
      </c>
      <c r="U33" s="161">
        <v>2304003.56</v>
      </c>
      <c r="V33" s="161">
        <v>371464</v>
      </c>
      <c r="W33" s="161">
        <v>1576090.7309999999</v>
      </c>
      <c r="X33" s="161">
        <v>0</v>
      </c>
      <c r="Y33" s="161">
        <v>0</v>
      </c>
      <c r="Z33" s="161">
        <v>3834658</v>
      </c>
      <c r="AA33" s="161">
        <v>18890594.149</v>
      </c>
      <c r="AB33" s="161">
        <v>0</v>
      </c>
      <c r="AC33" s="161">
        <v>0</v>
      </c>
      <c r="AE33" s="339">
        <f t="shared" si="0"/>
        <v>3834658</v>
      </c>
    </row>
    <row r="34" spans="2:31" x14ac:dyDescent="0.25">
      <c r="B34" s="164">
        <v>24</v>
      </c>
      <c r="C34" s="163" t="s">
        <v>15</v>
      </c>
      <c r="D34" s="162">
        <v>1664</v>
      </c>
      <c r="E34" s="162">
        <v>1242</v>
      </c>
      <c r="F34" s="162">
        <v>260049</v>
      </c>
      <c r="G34" s="162">
        <v>146</v>
      </c>
      <c r="H34" s="162">
        <v>58134</v>
      </c>
      <c r="I34" s="162">
        <v>3212004</v>
      </c>
      <c r="J34" s="162">
        <v>2117950</v>
      </c>
      <c r="K34" s="162">
        <v>8137752</v>
      </c>
      <c r="L34" s="161">
        <v>3658870</v>
      </c>
      <c r="M34" s="161">
        <v>18046665.892999999</v>
      </c>
      <c r="N34" s="161">
        <v>2353655</v>
      </c>
      <c r="O34" s="161">
        <v>46604269.498000003</v>
      </c>
      <c r="P34" s="161">
        <v>0</v>
      </c>
      <c r="Q34" s="161">
        <v>0</v>
      </c>
      <c r="R34" s="161">
        <v>26999</v>
      </c>
      <c r="S34" s="161">
        <v>134792.08600000001</v>
      </c>
      <c r="T34" s="161">
        <v>1386630</v>
      </c>
      <c r="U34" s="161">
        <v>3172239.2230000002</v>
      </c>
      <c r="V34" s="161">
        <v>838206</v>
      </c>
      <c r="W34" s="161">
        <v>2794797.0550000002</v>
      </c>
      <c r="X34" s="161">
        <v>895</v>
      </c>
      <c r="Y34" s="161">
        <v>55422.561170000001</v>
      </c>
      <c r="Z34" s="161">
        <v>5155183</v>
      </c>
      <c r="AA34" s="161">
        <v>25422980.287</v>
      </c>
      <c r="AB34" s="161">
        <v>0</v>
      </c>
      <c r="AC34" s="161">
        <v>0</v>
      </c>
      <c r="AE34" s="339">
        <f t="shared" si="0"/>
        <v>5155183</v>
      </c>
    </row>
    <row r="35" spans="2:31" x14ac:dyDescent="0.25">
      <c r="B35" s="164">
        <v>25</v>
      </c>
      <c r="C35" s="163" t="s">
        <v>34</v>
      </c>
      <c r="D35" s="162">
        <v>859</v>
      </c>
      <c r="E35" s="162">
        <v>622</v>
      </c>
      <c r="F35" s="162">
        <v>11633</v>
      </c>
      <c r="G35" s="162">
        <v>945</v>
      </c>
      <c r="H35" s="162">
        <v>0</v>
      </c>
      <c r="I35" s="162">
        <v>118771</v>
      </c>
      <c r="J35" s="162">
        <v>87500</v>
      </c>
      <c r="K35" s="162">
        <v>3772532</v>
      </c>
      <c r="L35" s="161">
        <v>172433</v>
      </c>
      <c r="M35" s="161">
        <v>1092785.5889299999</v>
      </c>
      <c r="N35" s="161">
        <v>124877</v>
      </c>
      <c r="O35" s="161">
        <v>333182.49031000002</v>
      </c>
      <c r="P35" s="161">
        <v>0</v>
      </c>
      <c r="Q35" s="161">
        <v>0</v>
      </c>
      <c r="R35" s="161">
        <v>7079</v>
      </c>
      <c r="S35" s="161">
        <v>28062.5</v>
      </c>
      <c r="T35" s="161">
        <v>1624539</v>
      </c>
      <c r="U35" s="161">
        <v>2864851.7684100005</v>
      </c>
      <c r="V35" s="161">
        <v>2763069</v>
      </c>
      <c r="W35" s="161">
        <v>1215350.7871099999</v>
      </c>
      <c r="X35" s="161">
        <v>0</v>
      </c>
      <c r="Y35" s="161">
        <v>0</v>
      </c>
      <c r="Z35" s="161">
        <v>5507801</v>
      </c>
      <c r="AA35" s="161">
        <v>27698898.124000002</v>
      </c>
      <c r="AB35" s="161">
        <v>4</v>
      </c>
      <c r="AC35" s="161">
        <v>3.9</v>
      </c>
      <c r="AE35" s="339">
        <f t="shared" si="0"/>
        <v>5507805</v>
      </c>
    </row>
    <row r="36" spans="2:31" x14ac:dyDescent="0.25">
      <c r="B36" s="164">
        <v>26</v>
      </c>
      <c r="C36" s="163" t="s">
        <v>53</v>
      </c>
      <c r="D36" s="162">
        <v>873</v>
      </c>
      <c r="E36" s="162">
        <v>587</v>
      </c>
      <c r="F36" s="162">
        <v>9347</v>
      </c>
      <c r="G36" s="162">
        <v>0</v>
      </c>
      <c r="H36" s="162">
        <v>0</v>
      </c>
      <c r="I36" s="162">
        <v>45909</v>
      </c>
      <c r="J36" s="162">
        <v>0</v>
      </c>
      <c r="K36" s="162">
        <v>5178073</v>
      </c>
      <c r="L36" s="161">
        <v>0</v>
      </c>
      <c r="M36" s="161">
        <v>0</v>
      </c>
      <c r="N36" s="161">
        <v>0</v>
      </c>
      <c r="O36" s="161">
        <v>0</v>
      </c>
      <c r="P36" s="161">
        <v>0</v>
      </c>
      <c r="Q36" s="161">
        <v>0</v>
      </c>
      <c r="R36" s="161">
        <v>0</v>
      </c>
      <c r="S36" s="161">
        <v>0</v>
      </c>
      <c r="T36" s="161">
        <v>1582146</v>
      </c>
      <c r="U36" s="161">
        <v>2394065.4530000002</v>
      </c>
      <c r="V36" s="161">
        <v>202179</v>
      </c>
      <c r="W36" s="161">
        <v>436936.60499999998</v>
      </c>
      <c r="X36" s="161">
        <v>0</v>
      </c>
      <c r="Y36" s="161">
        <v>0</v>
      </c>
      <c r="Z36" s="161">
        <v>4360525</v>
      </c>
      <c r="AA36" s="161">
        <v>19411367.127</v>
      </c>
      <c r="AB36" s="161">
        <v>0</v>
      </c>
      <c r="AC36" s="161">
        <v>0</v>
      </c>
      <c r="AE36" s="339">
        <f t="shared" si="0"/>
        <v>4360525</v>
      </c>
    </row>
    <row r="37" spans="2:31" x14ac:dyDescent="0.25">
      <c r="B37" s="164">
        <v>27</v>
      </c>
      <c r="C37" s="163" t="s">
        <v>43</v>
      </c>
      <c r="D37" s="162">
        <v>1386</v>
      </c>
      <c r="E37" s="162">
        <v>841</v>
      </c>
      <c r="F37" s="162">
        <v>11570</v>
      </c>
      <c r="G37" s="162">
        <v>0</v>
      </c>
      <c r="H37" s="162">
        <v>0</v>
      </c>
      <c r="I37" s="162">
        <v>23108</v>
      </c>
      <c r="J37" s="162">
        <v>9965</v>
      </c>
      <c r="K37" s="162">
        <v>4207271</v>
      </c>
      <c r="L37" s="161">
        <v>30888</v>
      </c>
      <c r="M37" s="161">
        <v>192614.26841999998</v>
      </c>
      <c r="N37" s="161">
        <v>8595</v>
      </c>
      <c r="O37" s="161">
        <v>95900.990290000002</v>
      </c>
      <c r="P37" s="161">
        <v>0</v>
      </c>
      <c r="Q37" s="161">
        <v>0</v>
      </c>
      <c r="R37" s="161">
        <v>870</v>
      </c>
      <c r="S37" s="161">
        <v>6698.4461200000005</v>
      </c>
      <c r="T37" s="161">
        <v>1736916</v>
      </c>
      <c r="U37" s="161">
        <v>3703828.5151499999</v>
      </c>
      <c r="V37" s="161">
        <v>306498</v>
      </c>
      <c r="W37" s="161">
        <v>913396.44993</v>
      </c>
      <c r="X37" s="161">
        <v>9032</v>
      </c>
      <c r="Y37" s="161">
        <v>196908.65515999999</v>
      </c>
      <c r="Z37" s="161">
        <v>4842681</v>
      </c>
      <c r="AA37" s="161">
        <v>22925560.572950002</v>
      </c>
      <c r="AB37" s="161">
        <v>0</v>
      </c>
      <c r="AC37" s="161">
        <v>0</v>
      </c>
      <c r="AE37" s="339">
        <f t="shared" si="0"/>
        <v>4842681</v>
      </c>
    </row>
    <row r="38" spans="2:31" x14ac:dyDescent="0.25">
      <c r="B38" s="164">
        <v>28</v>
      </c>
      <c r="C38" s="163" t="s">
        <v>13</v>
      </c>
      <c r="D38" s="162">
        <v>1495</v>
      </c>
      <c r="E38" s="162">
        <v>1361</v>
      </c>
      <c r="F38" s="162">
        <v>71645</v>
      </c>
      <c r="G38" s="162">
        <v>11267</v>
      </c>
      <c r="H38" s="162">
        <v>54430</v>
      </c>
      <c r="I38" s="162">
        <v>384910</v>
      </c>
      <c r="J38" s="162">
        <v>4809780</v>
      </c>
      <c r="K38" s="162">
        <v>27626811</v>
      </c>
      <c r="L38" s="161">
        <v>5360673</v>
      </c>
      <c r="M38" s="161">
        <v>17500164.120610002</v>
      </c>
      <c r="N38" s="161">
        <v>4223221</v>
      </c>
      <c r="O38" s="161">
        <v>25841754.09609</v>
      </c>
      <c r="P38" s="161">
        <v>0</v>
      </c>
      <c r="Q38" s="161">
        <v>0</v>
      </c>
      <c r="R38" s="161">
        <v>48881</v>
      </c>
      <c r="S38" s="161">
        <v>179613.18426999997</v>
      </c>
      <c r="T38" s="161">
        <v>4117389</v>
      </c>
      <c r="U38" s="161">
        <v>8009774.3309300002</v>
      </c>
      <c r="V38" s="161">
        <v>2926013</v>
      </c>
      <c r="W38" s="161">
        <v>6757732.0433</v>
      </c>
      <c r="X38" s="161">
        <v>0</v>
      </c>
      <c r="Y38" s="161">
        <v>0</v>
      </c>
      <c r="Z38" s="161">
        <v>11700286</v>
      </c>
      <c r="AA38" s="161">
        <v>53201088.892450012</v>
      </c>
      <c r="AB38" s="161">
        <v>0</v>
      </c>
      <c r="AC38" s="161">
        <v>0</v>
      </c>
      <c r="AE38" s="339">
        <f t="shared" si="0"/>
        <v>11700286</v>
      </c>
    </row>
    <row r="39" spans="2:31" x14ac:dyDescent="0.25">
      <c r="B39" s="164">
        <v>29</v>
      </c>
      <c r="C39" s="163" t="s">
        <v>54</v>
      </c>
      <c r="D39" s="162">
        <v>0</v>
      </c>
      <c r="E39" s="162">
        <v>0</v>
      </c>
      <c r="F39" s="162">
        <v>0</v>
      </c>
      <c r="G39" s="162">
        <v>0</v>
      </c>
      <c r="H39" s="162">
        <v>0</v>
      </c>
      <c r="I39" s="162">
        <v>0</v>
      </c>
      <c r="J39" s="162">
        <v>0</v>
      </c>
      <c r="K39" s="162">
        <v>200911</v>
      </c>
      <c r="L39" s="161">
        <v>0</v>
      </c>
      <c r="M39" s="161">
        <v>0</v>
      </c>
      <c r="N39" s="161">
        <v>0</v>
      </c>
      <c r="O39" s="161">
        <v>0</v>
      </c>
      <c r="P39" s="161">
        <v>0</v>
      </c>
      <c r="Q39" s="161">
        <v>0</v>
      </c>
      <c r="R39" s="161">
        <v>0</v>
      </c>
      <c r="S39" s="161">
        <v>0</v>
      </c>
      <c r="T39" s="161">
        <v>28819</v>
      </c>
      <c r="U39" s="161">
        <v>52235.410899999995</v>
      </c>
      <c r="V39" s="161">
        <v>15909</v>
      </c>
      <c r="W39" s="161">
        <v>34273.094799999999</v>
      </c>
      <c r="X39" s="161">
        <v>0</v>
      </c>
      <c r="Y39" s="161">
        <v>0</v>
      </c>
      <c r="Z39" s="161">
        <v>92367</v>
      </c>
      <c r="AA39" s="161">
        <v>423362.20199999999</v>
      </c>
      <c r="AB39" s="161">
        <v>26</v>
      </c>
      <c r="AC39" s="161">
        <v>20.3</v>
      </c>
      <c r="AE39" s="339">
        <f t="shared" si="0"/>
        <v>92393</v>
      </c>
    </row>
    <row r="40" spans="2:31" x14ac:dyDescent="0.25">
      <c r="B40" s="164">
        <v>30</v>
      </c>
      <c r="C40" s="163" t="s">
        <v>12</v>
      </c>
      <c r="D40" s="162">
        <v>371</v>
      </c>
      <c r="E40" s="162">
        <v>39</v>
      </c>
      <c r="F40" s="162">
        <v>873821</v>
      </c>
      <c r="G40" s="162">
        <v>0</v>
      </c>
      <c r="H40" s="162">
        <v>47441</v>
      </c>
      <c r="I40" s="162">
        <v>74672</v>
      </c>
      <c r="J40" s="162">
        <v>4319355</v>
      </c>
      <c r="K40" s="162">
        <v>1558896</v>
      </c>
      <c r="L40" s="161">
        <v>7187059</v>
      </c>
      <c r="M40" s="161">
        <v>30391780.818999998</v>
      </c>
      <c r="N40" s="161">
        <v>3220684</v>
      </c>
      <c r="O40" s="161">
        <v>23457937.232999999</v>
      </c>
      <c r="P40" s="161">
        <v>0</v>
      </c>
      <c r="Q40" s="161">
        <v>0</v>
      </c>
      <c r="R40" s="161">
        <v>44077</v>
      </c>
      <c r="S40" s="161">
        <v>140310.67264999999</v>
      </c>
      <c r="T40" s="161">
        <v>276774</v>
      </c>
      <c r="U40" s="161">
        <v>612893.674</v>
      </c>
      <c r="V40" s="161">
        <v>117681</v>
      </c>
      <c r="W40" s="161">
        <v>467582.41600000003</v>
      </c>
      <c r="X40" s="161">
        <v>120</v>
      </c>
      <c r="Y40" s="161">
        <v>7162.0719900000004</v>
      </c>
      <c r="Z40" s="161">
        <v>640645</v>
      </c>
      <c r="AA40" s="161">
        <v>3157272.31</v>
      </c>
      <c r="AB40" s="161">
        <v>0</v>
      </c>
      <c r="AC40" s="161">
        <v>0</v>
      </c>
      <c r="AE40" s="339">
        <f t="shared" si="0"/>
        <v>640645</v>
      </c>
    </row>
    <row r="41" spans="2:31" x14ac:dyDescent="0.25">
      <c r="B41" s="164">
        <v>31</v>
      </c>
      <c r="C41" s="163" t="s">
        <v>30</v>
      </c>
      <c r="D41" s="162">
        <v>858</v>
      </c>
      <c r="E41" s="162">
        <v>419</v>
      </c>
      <c r="F41" s="162">
        <v>14260</v>
      </c>
      <c r="G41" s="162">
        <v>0</v>
      </c>
      <c r="H41" s="162">
        <v>6362</v>
      </c>
      <c r="I41" s="162">
        <v>71576</v>
      </c>
      <c r="J41" s="162">
        <v>195708</v>
      </c>
      <c r="K41" s="162">
        <v>3723175</v>
      </c>
      <c r="L41" s="161">
        <v>520294</v>
      </c>
      <c r="M41" s="161">
        <v>1611604.1470000001</v>
      </c>
      <c r="N41" s="161">
        <v>444731</v>
      </c>
      <c r="O41" s="161">
        <v>2905153.8110000002</v>
      </c>
      <c r="P41" s="161">
        <v>0</v>
      </c>
      <c r="Q41" s="161">
        <v>0</v>
      </c>
      <c r="R41" s="161">
        <v>0</v>
      </c>
      <c r="S41" s="161">
        <v>0</v>
      </c>
      <c r="T41" s="161">
        <v>1713802</v>
      </c>
      <c r="U41" s="161">
        <v>3288343.61</v>
      </c>
      <c r="V41" s="161">
        <v>288334</v>
      </c>
      <c r="W41" s="161">
        <v>860345.24529999995</v>
      </c>
      <c r="X41" s="161">
        <v>0</v>
      </c>
      <c r="Y41" s="161">
        <v>0</v>
      </c>
      <c r="Z41" s="161">
        <v>3156602</v>
      </c>
      <c r="AA41" s="161">
        <v>14254095</v>
      </c>
      <c r="AB41" s="161">
        <v>0</v>
      </c>
      <c r="AC41" s="161">
        <v>0</v>
      </c>
      <c r="AE41" s="339">
        <f t="shared" si="0"/>
        <v>3156602</v>
      </c>
    </row>
    <row r="42" spans="2:31" x14ac:dyDescent="0.25">
      <c r="B42" s="164">
        <v>32</v>
      </c>
      <c r="C42" s="163" t="s">
        <v>39</v>
      </c>
      <c r="D42" s="162">
        <v>482</v>
      </c>
      <c r="E42" s="162">
        <v>666</v>
      </c>
      <c r="F42" s="162">
        <v>5916</v>
      </c>
      <c r="G42" s="162">
        <v>0</v>
      </c>
      <c r="H42" s="162">
        <v>0</v>
      </c>
      <c r="I42" s="162">
        <v>0</v>
      </c>
      <c r="J42" s="162">
        <v>40939</v>
      </c>
      <c r="K42" s="162">
        <v>2169669</v>
      </c>
      <c r="L42" s="161">
        <v>58003</v>
      </c>
      <c r="M42" s="161">
        <v>253207.44</v>
      </c>
      <c r="N42" s="161">
        <v>12658</v>
      </c>
      <c r="O42" s="161">
        <v>64623.972299999994</v>
      </c>
      <c r="P42" s="161">
        <v>0</v>
      </c>
      <c r="Q42" s="161">
        <v>0</v>
      </c>
      <c r="R42" s="161">
        <v>2424</v>
      </c>
      <c r="S42" s="161">
        <v>9138.2999999999993</v>
      </c>
      <c r="T42" s="161">
        <v>456269</v>
      </c>
      <c r="U42" s="161">
        <v>1013301.4</v>
      </c>
      <c r="V42" s="161">
        <v>96470</v>
      </c>
      <c r="W42" s="161">
        <v>192889.90599999999</v>
      </c>
      <c r="X42" s="161">
        <v>85</v>
      </c>
      <c r="Y42" s="161">
        <v>257.39100000000002</v>
      </c>
      <c r="Z42" s="161">
        <v>4883615</v>
      </c>
      <c r="AA42" s="161">
        <v>20451724.600000001</v>
      </c>
      <c r="AB42" s="161">
        <v>0</v>
      </c>
      <c r="AC42" s="161">
        <v>0</v>
      </c>
      <c r="AE42" s="339">
        <f t="shared" si="0"/>
        <v>4883615</v>
      </c>
    </row>
    <row r="43" spans="2:31" x14ac:dyDescent="0.25">
      <c r="B43" s="164">
        <v>33</v>
      </c>
      <c r="C43" s="163" t="s">
        <v>17</v>
      </c>
      <c r="D43" s="162">
        <v>1078</v>
      </c>
      <c r="E43" s="162">
        <v>185</v>
      </c>
      <c r="F43" s="162">
        <v>67952</v>
      </c>
      <c r="G43" s="162">
        <v>84223</v>
      </c>
      <c r="H43" s="162">
        <v>357572</v>
      </c>
      <c r="I43" s="162">
        <v>136154954</v>
      </c>
      <c r="J43" s="162">
        <v>1354214</v>
      </c>
      <c r="K43" s="162">
        <v>4221468</v>
      </c>
      <c r="L43" s="161">
        <v>2128313</v>
      </c>
      <c r="M43" s="161">
        <v>7035237.2878999999</v>
      </c>
      <c r="N43" s="161">
        <v>935588</v>
      </c>
      <c r="O43" s="161">
        <v>7405432.9220699994</v>
      </c>
      <c r="P43" s="161">
        <v>0</v>
      </c>
      <c r="Q43" s="161">
        <v>0</v>
      </c>
      <c r="R43" s="161">
        <v>22000</v>
      </c>
      <c r="S43" s="161">
        <v>97310.45</v>
      </c>
      <c r="T43" s="161">
        <v>1084456</v>
      </c>
      <c r="U43" s="161">
        <v>2329896.8045000001</v>
      </c>
      <c r="V43" s="161">
        <v>479468</v>
      </c>
      <c r="W43" s="161">
        <v>1410544.7093900002</v>
      </c>
      <c r="X43" s="161">
        <v>44</v>
      </c>
      <c r="Y43" s="161">
        <v>961.81415000000004</v>
      </c>
      <c r="Z43" s="161">
        <v>2881116</v>
      </c>
      <c r="AA43" s="161">
        <v>13365460.300000001</v>
      </c>
      <c r="AB43" s="161">
        <v>635</v>
      </c>
      <c r="AC43" s="161">
        <v>632.79999999999995</v>
      </c>
      <c r="AE43" s="339">
        <f t="shared" si="0"/>
        <v>2881751</v>
      </c>
    </row>
    <row r="44" spans="2:31" x14ac:dyDescent="0.25">
      <c r="B44" s="158" t="s">
        <v>18</v>
      </c>
      <c r="C44" s="157"/>
      <c r="D44" s="166"/>
      <c r="E44" s="166"/>
      <c r="F44" s="166"/>
      <c r="G44" s="166"/>
      <c r="H44" s="166"/>
      <c r="I44" s="166"/>
      <c r="J44" s="166"/>
      <c r="K44" s="166"/>
      <c r="L44" s="165"/>
      <c r="M44" s="165"/>
      <c r="N44" s="165"/>
      <c r="O44" s="165"/>
      <c r="P44" s="165"/>
      <c r="Q44" s="165"/>
      <c r="R44" s="165"/>
      <c r="S44" s="165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E44" s="339">
        <f t="shared" si="0"/>
        <v>0</v>
      </c>
    </row>
    <row r="45" spans="2:31" x14ac:dyDescent="0.25">
      <c r="B45" s="164">
        <v>34</v>
      </c>
      <c r="C45" s="163" t="s">
        <v>19</v>
      </c>
      <c r="D45" s="162">
        <v>0</v>
      </c>
      <c r="E45" s="162">
        <v>0</v>
      </c>
      <c r="F45" s="162">
        <v>51207</v>
      </c>
      <c r="G45" s="162">
        <v>0</v>
      </c>
      <c r="H45" s="162">
        <v>0</v>
      </c>
      <c r="I45" s="162">
        <v>0</v>
      </c>
      <c r="J45" s="162">
        <v>1326051</v>
      </c>
      <c r="K45" s="162">
        <v>0</v>
      </c>
      <c r="L45" s="161">
        <v>1094967</v>
      </c>
      <c r="M45" s="161">
        <v>8108053.4630000005</v>
      </c>
      <c r="N45" s="161">
        <v>3094806</v>
      </c>
      <c r="O45" s="161">
        <v>23604038.756000001</v>
      </c>
      <c r="P45" s="161">
        <v>0</v>
      </c>
      <c r="Q45" s="161">
        <v>0</v>
      </c>
      <c r="R45" s="161">
        <v>0</v>
      </c>
      <c r="S45" s="161">
        <v>0</v>
      </c>
      <c r="T45" s="161">
        <v>0</v>
      </c>
      <c r="U45" s="161">
        <v>0</v>
      </c>
      <c r="V45" s="161">
        <v>0</v>
      </c>
      <c r="W45" s="161">
        <v>0</v>
      </c>
      <c r="X45" s="161">
        <v>0</v>
      </c>
      <c r="Y45" s="161">
        <v>0</v>
      </c>
      <c r="Z45" s="161">
        <v>0</v>
      </c>
      <c r="AA45" s="161">
        <v>0</v>
      </c>
      <c r="AB45" s="161">
        <v>0</v>
      </c>
      <c r="AC45" s="161">
        <v>0</v>
      </c>
      <c r="AE45" s="339">
        <f t="shared" si="0"/>
        <v>0</v>
      </c>
    </row>
    <row r="46" spans="2:31" x14ac:dyDescent="0.25">
      <c r="B46" s="164">
        <v>35</v>
      </c>
      <c r="C46" s="163" t="s">
        <v>55</v>
      </c>
      <c r="D46" s="162">
        <v>0</v>
      </c>
      <c r="E46" s="162">
        <v>0</v>
      </c>
      <c r="F46" s="162">
        <v>0</v>
      </c>
      <c r="G46" s="162">
        <v>0</v>
      </c>
      <c r="H46" s="162">
        <v>0</v>
      </c>
      <c r="I46" s="162">
        <v>0</v>
      </c>
      <c r="J46" s="162">
        <v>3</v>
      </c>
      <c r="K46" s="162">
        <v>0</v>
      </c>
      <c r="L46" s="161">
        <v>0</v>
      </c>
      <c r="M46" s="161">
        <v>0</v>
      </c>
      <c r="N46" s="161">
        <v>0</v>
      </c>
      <c r="O46" s="161">
        <v>0</v>
      </c>
      <c r="P46" s="161">
        <v>0</v>
      </c>
      <c r="Q46" s="161">
        <v>0</v>
      </c>
      <c r="R46" s="161">
        <v>0</v>
      </c>
      <c r="S46" s="161">
        <v>0</v>
      </c>
      <c r="T46" s="161">
        <v>0</v>
      </c>
      <c r="U46" s="161">
        <v>0</v>
      </c>
      <c r="V46" s="161">
        <v>0</v>
      </c>
      <c r="W46" s="161">
        <v>0</v>
      </c>
      <c r="X46" s="161">
        <v>0</v>
      </c>
      <c r="Y46" s="161">
        <v>0</v>
      </c>
      <c r="Z46" s="161">
        <v>0</v>
      </c>
      <c r="AA46" s="161">
        <v>0</v>
      </c>
      <c r="AB46" s="161">
        <v>0</v>
      </c>
      <c r="AC46" s="161">
        <v>0</v>
      </c>
      <c r="AE46" s="339">
        <f t="shared" si="0"/>
        <v>0</v>
      </c>
    </row>
    <row r="47" spans="2:31" x14ac:dyDescent="0.25">
      <c r="B47" s="164">
        <v>36</v>
      </c>
      <c r="C47" s="163" t="s">
        <v>57</v>
      </c>
      <c r="D47" s="162">
        <v>0</v>
      </c>
      <c r="E47" s="162">
        <v>361</v>
      </c>
      <c r="F47" s="162">
        <v>0</v>
      </c>
      <c r="G47" s="162">
        <v>0</v>
      </c>
      <c r="H47" s="162">
        <v>1</v>
      </c>
      <c r="I47" s="162">
        <v>0</v>
      </c>
      <c r="J47" s="162">
        <v>0</v>
      </c>
      <c r="K47" s="162">
        <v>890</v>
      </c>
      <c r="L47" s="161">
        <v>0</v>
      </c>
      <c r="M47" s="161">
        <v>0</v>
      </c>
      <c r="N47" s="161">
        <v>0</v>
      </c>
      <c r="O47" s="161">
        <v>0</v>
      </c>
      <c r="P47" s="161">
        <v>0</v>
      </c>
      <c r="Q47" s="161">
        <v>0</v>
      </c>
      <c r="R47" s="161">
        <v>0</v>
      </c>
      <c r="S47" s="161">
        <v>0</v>
      </c>
      <c r="T47" s="161">
        <v>18</v>
      </c>
      <c r="U47" s="161">
        <v>132.97994</v>
      </c>
      <c r="V47" s="161">
        <v>1</v>
      </c>
      <c r="W47" s="161">
        <v>23</v>
      </c>
      <c r="X47" s="161">
        <v>0</v>
      </c>
      <c r="Y47" s="161">
        <v>0</v>
      </c>
      <c r="Z47" s="161">
        <v>287</v>
      </c>
      <c r="AA47" s="161">
        <v>2449.5</v>
      </c>
      <c r="AB47" s="161">
        <v>0</v>
      </c>
      <c r="AC47" s="161">
        <v>0</v>
      </c>
      <c r="AE47" s="339">
        <f t="shared" si="0"/>
        <v>287</v>
      </c>
    </row>
    <row r="48" spans="2:31" x14ac:dyDescent="0.25">
      <c r="B48" s="164">
        <v>37</v>
      </c>
      <c r="C48" s="163" t="s">
        <v>32</v>
      </c>
      <c r="D48" s="162">
        <v>430</v>
      </c>
      <c r="E48" s="162">
        <v>47</v>
      </c>
      <c r="F48" s="162">
        <v>0</v>
      </c>
      <c r="G48" s="162">
        <v>0</v>
      </c>
      <c r="H48" s="162">
        <v>0</v>
      </c>
      <c r="I48" s="162">
        <v>0</v>
      </c>
      <c r="J48" s="162">
        <v>2477654</v>
      </c>
      <c r="K48" s="162">
        <v>1237591</v>
      </c>
      <c r="L48" s="161">
        <v>8666792</v>
      </c>
      <c r="M48" s="161">
        <v>23629110.298840001</v>
      </c>
      <c r="N48" s="161">
        <v>2985272</v>
      </c>
      <c r="O48" s="161">
        <v>18167027.279909998</v>
      </c>
      <c r="P48" s="161">
        <v>0</v>
      </c>
      <c r="Q48" s="161">
        <v>0</v>
      </c>
      <c r="R48" s="161">
        <v>11451</v>
      </c>
      <c r="S48" s="161">
        <v>67892.399999999994</v>
      </c>
      <c r="T48" s="161">
        <v>723109</v>
      </c>
      <c r="U48" s="161">
        <v>1940295.0029500003</v>
      </c>
      <c r="V48" s="161">
        <v>770574</v>
      </c>
      <c r="W48" s="161">
        <v>2601919.0627400004</v>
      </c>
      <c r="X48" s="161">
        <v>0</v>
      </c>
      <c r="Y48" s="161">
        <v>0</v>
      </c>
      <c r="Z48" s="161">
        <v>766718</v>
      </c>
      <c r="AA48" s="161">
        <v>4288467.2860000003</v>
      </c>
      <c r="AB48" s="161">
        <v>0</v>
      </c>
      <c r="AC48" s="161">
        <v>0</v>
      </c>
      <c r="AE48" s="339">
        <f t="shared" si="0"/>
        <v>766718</v>
      </c>
    </row>
    <row r="49" spans="1:31" x14ac:dyDescent="0.25">
      <c r="B49" s="164">
        <v>38</v>
      </c>
      <c r="C49" s="163" t="s">
        <v>29</v>
      </c>
      <c r="D49" s="162">
        <v>449</v>
      </c>
      <c r="E49" s="162">
        <v>499</v>
      </c>
      <c r="F49" s="162">
        <v>473</v>
      </c>
      <c r="G49" s="162">
        <v>83</v>
      </c>
      <c r="H49" s="162">
        <v>0</v>
      </c>
      <c r="I49" s="162">
        <v>3457</v>
      </c>
      <c r="J49" s="162">
        <v>171575</v>
      </c>
      <c r="K49" s="162">
        <v>1841460</v>
      </c>
      <c r="L49" s="161">
        <v>199132</v>
      </c>
      <c r="M49" s="161">
        <v>733832.31918996689</v>
      </c>
      <c r="N49" s="161">
        <v>123739</v>
      </c>
      <c r="O49" s="161">
        <v>1048166.1024300058</v>
      </c>
      <c r="P49" s="161">
        <v>0</v>
      </c>
      <c r="Q49" s="161">
        <v>0</v>
      </c>
      <c r="R49" s="161">
        <v>2845</v>
      </c>
      <c r="S49" s="161">
        <v>8847</v>
      </c>
      <c r="T49" s="161">
        <v>475765</v>
      </c>
      <c r="U49" s="161">
        <v>802631.00492000021</v>
      </c>
      <c r="V49" s="161">
        <v>140323</v>
      </c>
      <c r="W49" s="161">
        <v>303198.32238999999</v>
      </c>
      <c r="X49" s="161">
        <v>0</v>
      </c>
      <c r="Y49" s="161">
        <v>0</v>
      </c>
      <c r="Z49" s="161">
        <v>1061234</v>
      </c>
      <c r="AA49" s="161">
        <v>4836852.1550000003</v>
      </c>
      <c r="AB49" s="161">
        <v>0</v>
      </c>
      <c r="AC49" s="161">
        <v>0</v>
      </c>
      <c r="AE49" s="339">
        <f t="shared" si="0"/>
        <v>1061234</v>
      </c>
    </row>
    <row r="50" spans="1:31" x14ac:dyDescent="0.25">
      <c r="B50" s="164">
        <v>39</v>
      </c>
      <c r="C50" s="163" t="s">
        <v>58</v>
      </c>
      <c r="D50" s="162">
        <v>13</v>
      </c>
      <c r="E50" s="162">
        <v>18</v>
      </c>
      <c r="F50" s="162">
        <v>0</v>
      </c>
      <c r="G50" s="162">
        <v>0</v>
      </c>
      <c r="H50" s="162">
        <v>0</v>
      </c>
      <c r="I50" s="162">
        <v>4</v>
      </c>
      <c r="J50" s="162">
        <v>0</v>
      </c>
      <c r="K50" s="162">
        <v>116575</v>
      </c>
      <c r="L50" s="161">
        <v>0</v>
      </c>
      <c r="M50" s="161">
        <v>0</v>
      </c>
      <c r="N50" s="161">
        <v>0</v>
      </c>
      <c r="O50" s="161">
        <v>0</v>
      </c>
      <c r="P50" s="161">
        <v>0</v>
      </c>
      <c r="Q50" s="161">
        <v>0</v>
      </c>
      <c r="R50" s="161">
        <v>0</v>
      </c>
      <c r="S50" s="161">
        <v>0</v>
      </c>
      <c r="T50" s="161">
        <v>48637</v>
      </c>
      <c r="U50" s="161">
        <v>129075.139</v>
      </c>
      <c r="V50" s="161">
        <v>23217</v>
      </c>
      <c r="W50" s="161">
        <v>69721.491299999994</v>
      </c>
      <c r="X50" s="161">
        <v>0</v>
      </c>
      <c r="Y50" s="161">
        <v>0</v>
      </c>
      <c r="Z50" s="161">
        <v>46228</v>
      </c>
      <c r="AA50" s="161">
        <v>254339.94200000001</v>
      </c>
      <c r="AB50" s="161">
        <v>0</v>
      </c>
      <c r="AC50" s="161">
        <v>0</v>
      </c>
      <c r="AE50" s="339">
        <f t="shared" si="0"/>
        <v>46228</v>
      </c>
    </row>
    <row r="51" spans="1:31" x14ac:dyDescent="0.25">
      <c r="B51" s="164">
        <v>40</v>
      </c>
      <c r="C51" s="163" t="s">
        <v>25</v>
      </c>
      <c r="D51" s="162">
        <v>46</v>
      </c>
      <c r="E51" s="162">
        <v>28</v>
      </c>
      <c r="F51" s="162">
        <v>0</v>
      </c>
      <c r="G51" s="162">
        <v>0</v>
      </c>
      <c r="H51" s="162">
        <v>0</v>
      </c>
      <c r="I51" s="162">
        <v>0</v>
      </c>
      <c r="J51" s="162">
        <v>684237</v>
      </c>
      <c r="K51" s="162">
        <v>574279</v>
      </c>
      <c r="L51" s="161">
        <v>738636</v>
      </c>
      <c r="M51" s="161">
        <v>2437867.1667995378</v>
      </c>
      <c r="N51" s="161">
        <v>1045794</v>
      </c>
      <c r="O51" s="161">
        <v>4904598.3811102565</v>
      </c>
      <c r="P51" s="161">
        <v>0</v>
      </c>
      <c r="Q51" s="161">
        <v>0</v>
      </c>
      <c r="R51" s="161">
        <v>1663</v>
      </c>
      <c r="S51" s="161">
        <v>13031.383400000001</v>
      </c>
      <c r="T51" s="161">
        <v>320258</v>
      </c>
      <c r="U51" s="161">
        <v>989933.31738999463</v>
      </c>
      <c r="V51" s="161">
        <v>0</v>
      </c>
      <c r="W51" s="161">
        <v>0</v>
      </c>
      <c r="X51" s="161">
        <v>0</v>
      </c>
      <c r="Y51" s="161">
        <v>0</v>
      </c>
      <c r="Z51" s="161">
        <v>254343</v>
      </c>
      <c r="AA51" s="161">
        <v>1432087.1117199997</v>
      </c>
      <c r="AB51" s="161">
        <v>0</v>
      </c>
      <c r="AC51" s="161">
        <v>0</v>
      </c>
      <c r="AE51" s="339">
        <f t="shared" si="0"/>
        <v>254343</v>
      </c>
    </row>
    <row r="52" spans="1:31" s="174" customFormat="1" x14ac:dyDescent="0.25">
      <c r="A52" s="179"/>
      <c r="B52" s="178">
        <v>41</v>
      </c>
      <c r="C52" s="177" t="s">
        <v>26</v>
      </c>
      <c r="D52" s="176">
        <v>0</v>
      </c>
      <c r="E52" s="176">
        <v>0</v>
      </c>
      <c r="F52" s="176">
        <v>0</v>
      </c>
      <c r="G52" s="176">
        <v>346949</v>
      </c>
      <c r="H52" s="176">
        <v>0</v>
      </c>
      <c r="I52" s="176">
        <v>0</v>
      </c>
      <c r="J52" s="176">
        <v>1003949</v>
      </c>
      <c r="K52" s="176">
        <v>535402</v>
      </c>
      <c r="L52" s="175">
        <v>492103</v>
      </c>
      <c r="M52" s="175">
        <v>1706836.5330000001</v>
      </c>
      <c r="N52" s="175">
        <v>1165679</v>
      </c>
      <c r="O52" s="175">
        <v>4123518.5279999999</v>
      </c>
      <c r="P52" s="175">
        <v>0</v>
      </c>
      <c r="Q52" s="175">
        <v>0</v>
      </c>
      <c r="R52" s="175">
        <v>46580</v>
      </c>
      <c r="S52" s="175">
        <v>283404.61800000002</v>
      </c>
      <c r="T52" s="175">
        <v>52162</v>
      </c>
      <c r="U52" s="175">
        <v>83484.616999999998</v>
      </c>
      <c r="V52" s="175">
        <v>29496</v>
      </c>
      <c r="W52" s="175">
        <v>105328.524</v>
      </c>
      <c r="X52" s="175">
        <v>0</v>
      </c>
      <c r="Y52" s="175">
        <v>0</v>
      </c>
      <c r="Z52" s="175">
        <v>82711</v>
      </c>
      <c r="AA52" s="175">
        <v>191510.83</v>
      </c>
      <c r="AB52" s="175">
        <v>0</v>
      </c>
      <c r="AC52" s="175">
        <v>0</v>
      </c>
      <c r="AE52" s="339">
        <f t="shared" si="0"/>
        <v>82711</v>
      </c>
    </row>
    <row r="53" spans="1:31" x14ac:dyDescent="0.25">
      <c r="B53" s="164">
        <v>42</v>
      </c>
      <c r="C53" s="157" t="s">
        <v>24</v>
      </c>
      <c r="D53" s="162">
        <v>103</v>
      </c>
      <c r="E53" s="162">
        <v>73</v>
      </c>
      <c r="F53" s="162">
        <v>0</v>
      </c>
      <c r="G53" s="162">
        <v>0</v>
      </c>
      <c r="H53" s="162">
        <v>0</v>
      </c>
      <c r="I53" s="162">
        <v>0</v>
      </c>
      <c r="J53" s="162">
        <v>1066900</v>
      </c>
      <c r="K53" s="162">
        <v>1153786</v>
      </c>
      <c r="L53" s="161">
        <v>1526305</v>
      </c>
      <c r="M53" s="161">
        <v>4752186.966</v>
      </c>
      <c r="N53" s="161">
        <v>1383115</v>
      </c>
      <c r="O53" s="161">
        <v>6290158.3370000003</v>
      </c>
      <c r="P53" s="161">
        <v>0</v>
      </c>
      <c r="Q53" s="161">
        <v>0</v>
      </c>
      <c r="R53" s="161">
        <v>2761</v>
      </c>
      <c r="S53" s="161">
        <v>16750.2</v>
      </c>
      <c r="T53" s="161">
        <v>958437</v>
      </c>
      <c r="U53" s="161">
        <v>2056326.203</v>
      </c>
      <c r="V53" s="161">
        <v>126914</v>
      </c>
      <c r="W53" s="161">
        <v>608825.61300000001</v>
      </c>
      <c r="X53" s="161">
        <v>39</v>
      </c>
      <c r="Y53" s="161">
        <v>632.69899999999996</v>
      </c>
      <c r="Z53" s="161">
        <v>872297</v>
      </c>
      <c r="AA53" s="161">
        <v>4105762.3569999998</v>
      </c>
      <c r="AB53" s="161">
        <v>0</v>
      </c>
      <c r="AC53" s="161">
        <v>0</v>
      </c>
      <c r="AE53" s="339">
        <f t="shared" si="0"/>
        <v>872297</v>
      </c>
    </row>
    <row r="54" spans="1:31" x14ac:dyDescent="0.25">
      <c r="B54" s="164">
        <v>43</v>
      </c>
      <c r="C54" s="157" t="s">
        <v>62</v>
      </c>
      <c r="D54" s="162">
        <v>0</v>
      </c>
      <c r="E54" s="162">
        <v>0</v>
      </c>
      <c r="F54" s="162">
        <v>0</v>
      </c>
      <c r="G54" s="162">
        <v>0</v>
      </c>
      <c r="H54" s="162">
        <v>0</v>
      </c>
      <c r="I54" s="162">
        <v>0</v>
      </c>
      <c r="J54" s="162">
        <v>0</v>
      </c>
      <c r="K54" s="162">
        <v>949</v>
      </c>
      <c r="L54" s="161">
        <v>0</v>
      </c>
      <c r="M54" s="161">
        <v>0</v>
      </c>
      <c r="N54" s="161">
        <v>0</v>
      </c>
      <c r="O54" s="161">
        <v>0</v>
      </c>
      <c r="P54" s="161">
        <v>0</v>
      </c>
      <c r="Q54" s="161">
        <v>0</v>
      </c>
      <c r="R54" s="161">
        <v>0</v>
      </c>
      <c r="S54" s="161">
        <v>0</v>
      </c>
      <c r="T54" s="161">
        <v>4523</v>
      </c>
      <c r="U54" s="161">
        <v>13110.5728</v>
      </c>
      <c r="V54" s="161">
        <v>1386</v>
      </c>
      <c r="W54" s="161">
        <v>5110.43246</v>
      </c>
      <c r="X54" s="161">
        <v>0</v>
      </c>
      <c r="Y54" s="161">
        <v>0</v>
      </c>
      <c r="Z54" s="161">
        <v>1234</v>
      </c>
      <c r="AA54" s="161">
        <v>8526.2330000000002</v>
      </c>
      <c r="AB54" s="161">
        <v>0</v>
      </c>
      <c r="AC54" s="161">
        <v>0</v>
      </c>
      <c r="AE54" s="339">
        <f t="shared" si="0"/>
        <v>1234</v>
      </c>
    </row>
    <row r="55" spans="1:31" x14ac:dyDescent="0.25">
      <c r="B55" s="158" t="s">
        <v>63</v>
      </c>
      <c r="C55" s="157"/>
      <c r="D55" s="162"/>
      <c r="E55" s="162"/>
      <c r="F55" s="162"/>
      <c r="G55" s="162"/>
      <c r="H55" s="162"/>
      <c r="I55" s="162"/>
      <c r="J55" s="162"/>
      <c r="K55" s="162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E55" s="339">
        <f t="shared" si="0"/>
        <v>0</v>
      </c>
    </row>
    <row r="56" spans="1:31" s="167" customFormat="1" x14ac:dyDescent="0.25">
      <c r="A56" s="172"/>
      <c r="B56" s="171">
        <v>44</v>
      </c>
      <c r="C56" s="173" t="s">
        <v>64</v>
      </c>
      <c r="D56" s="169">
        <v>0</v>
      </c>
      <c r="E56" s="169">
        <v>0</v>
      </c>
      <c r="F56" s="169">
        <v>0</v>
      </c>
      <c r="G56" s="169">
        <v>48575</v>
      </c>
      <c r="H56" s="169">
        <v>0</v>
      </c>
      <c r="I56" s="169">
        <v>4459903</v>
      </c>
      <c r="J56" s="169">
        <v>0</v>
      </c>
      <c r="K56" s="169">
        <v>3817705</v>
      </c>
      <c r="L56" s="168">
        <v>0</v>
      </c>
      <c r="M56" s="168">
        <v>0</v>
      </c>
      <c r="N56" s="168">
        <v>0</v>
      </c>
      <c r="O56" s="168">
        <v>0</v>
      </c>
      <c r="P56" s="168">
        <v>0</v>
      </c>
      <c r="Q56" s="168">
        <v>0</v>
      </c>
      <c r="R56" s="168">
        <v>0</v>
      </c>
      <c r="S56" s="168">
        <v>0</v>
      </c>
      <c r="T56" s="168">
        <v>0</v>
      </c>
      <c r="U56" s="168">
        <v>0</v>
      </c>
      <c r="V56" s="168">
        <v>254817</v>
      </c>
      <c r="W56" s="168">
        <v>193167.22099999999</v>
      </c>
      <c r="X56" s="168">
        <v>0</v>
      </c>
      <c r="Y56" s="168">
        <v>0</v>
      </c>
      <c r="Z56" s="168">
        <v>3</v>
      </c>
      <c r="AA56" s="168">
        <v>1.5</v>
      </c>
      <c r="AB56" s="168">
        <v>0</v>
      </c>
      <c r="AC56" s="168">
        <v>0</v>
      </c>
      <c r="AE56" s="339">
        <f t="shared" si="0"/>
        <v>3</v>
      </c>
    </row>
    <row r="57" spans="1:31" s="167" customFormat="1" x14ac:dyDescent="0.25">
      <c r="A57" s="172"/>
      <c r="B57" s="171">
        <v>45</v>
      </c>
      <c r="C57" s="173" t="s">
        <v>65</v>
      </c>
      <c r="D57" s="169">
        <v>0</v>
      </c>
      <c r="E57" s="169">
        <v>0</v>
      </c>
      <c r="F57" s="169">
        <v>0</v>
      </c>
      <c r="G57" s="169">
        <v>360336</v>
      </c>
      <c r="H57" s="169">
        <v>0</v>
      </c>
      <c r="I57" s="169">
        <v>18713</v>
      </c>
      <c r="J57" s="169">
        <v>0</v>
      </c>
      <c r="K57" s="169">
        <v>6219214</v>
      </c>
      <c r="L57" s="168">
        <v>0</v>
      </c>
      <c r="M57" s="168">
        <v>0</v>
      </c>
      <c r="N57" s="168">
        <v>0</v>
      </c>
      <c r="O57" s="168">
        <v>0</v>
      </c>
      <c r="P57" s="168">
        <v>0</v>
      </c>
      <c r="Q57" s="168">
        <v>0</v>
      </c>
      <c r="R57" s="168">
        <v>0</v>
      </c>
      <c r="S57" s="168">
        <v>0</v>
      </c>
      <c r="T57" s="168">
        <v>204988</v>
      </c>
      <c r="U57" s="168">
        <v>455859.60973000003</v>
      </c>
      <c r="V57" s="168">
        <v>15928</v>
      </c>
      <c r="W57" s="168">
        <v>20391.826530000002</v>
      </c>
      <c r="X57" s="168">
        <v>0</v>
      </c>
      <c r="Y57" s="168">
        <v>0</v>
      </c>
      <c r="Z57" s="168">
        <v>1842123</v>
      </c>
      <c r="AA57" s="168">
        <v>5811602.8810000001</v>
      </c>
      <c r="AB57" s="168">
        <v>189</v>
      </c>
      <c r="AC57" s="168">
        <v>111.49</v>
      </c>
      <c r="AE57" s="339">
        <f t="shared" si="0"/>
        <v>1842312</v>
      </c>
    </row>
    <row r="58" spans="1:31" s="167" customFormat="1" x14ac:dyDescent="0.25">
      <c r="A58" s="172"/>
      <c r="B58" s="171">
        <v>46</v>
      </c>
      <c r="C58" s="173" t="s">
        <v>66</v>
      </c>
      <c r="D58" s="169">
        <v>0</v>
      </c>
      <c r="E58" s="169">
        <v>0</v>
      </c>
      <c r="F58" s="169">
        <v>0</v>
      </c>
      <c r="G58" s="169">
        <v>149611</v>
      </c>
      <c r="H58" s="169">
        <v>0</v>
      </c>
      <c r="I58" s="169">
        <v>122293</v>
      </c>
      <c r="J58" s="169">
        <v>0</v>
      </c>
      <c r="K58" s="169">
        <v>8884477</v>
      </c>
      <c r="L58" s="168">
        <v>0</v>
      </c>
      <c r="M58" s="168">
        <v>0</v>
      </c>
      <c r="N58" s="168">
        <v>0</v>
      </c>
      <c r="O58" s="168">
        <v>0</v>
      </c>
      <c r="P58" s="168">
        <v>0</v>
      </c>
      <c r="Q58" s="168">
        <v>0</v>
      </c>
      <c r="R58" s="168">
        <v>0</v>
      </c>
      <c r="S58" s="168">
        <v>0</v>
      </c>
      <c r="T58" s="168">
        <v>0</v>
      </c>
      <c r="U58" s="168">
        <v>0</v>
      </c>
      <c r="V58" s="168">
        <v>448910</v>
      </c>
      <c r="W58" s="168">
        <v>588058.71739999996</v>
      </c>
      <c r="X58" s="168">
        <v>0</v>
      </c>
      <c r="Y58" s="168">
        <v>0</v>
      </c>
      <c r="Z58" s="168">
        <v>0</v>
      </c>
      <c r="AA58" s="168">
        <v>0</v>
      </c>
      <c r="AB58" s="168">
        <v>0</v>
      </c>
      <c r="AC58" s="168">
        <v>0</v>
      </c>
      <c r="AE58" s="339">
        <f t="shared" si="0"/>
        <v>0</v>
      </c>
    </row>
    <row r="59" spans="1:31" s="167" customFormat="1" x14ac:dyDescent="0.25">
      <c r="A59" s="172"/>
      <c r="B59" s="171">
        <v>47</v>
      </c>
      <c r="C59" s="173" t="s">
        <v>67</v>
      </c>
      <c r="D59" s="169">
        <v>0</v>
      </c>
      <c r="E59" s="169">
        <v>0</v>
      </c>
      <c r="F59" s="169">
        <v>0</v>
      </c>
      <c r="G59" s="169">
        <v>0</v>
      </c>
      <c r="H59" s="169">
        <v>0</v>
      </c>
      <c r="I59" s="169">
        <v>0</v>
      </c>
      <c r="J59" s="169">
        <v>0</v>
      </c>
      <c r="K59" s="169">
        <v>0</v>
      </c>
      <c r="L59" s="168">
        <v>0</v>
      </c>
      <c r="M59" s="168">
        <v>0</v>
      </c>
      <c r="N59" s="168">
        <v>0</v>
      </c>
      <c r="O59" s="168">
        <v>0</v>
      </c>
      <c r="P59" s="168">
        <v>0</v>
      </c>
      <c r="Q59" s="168">
        <v>0</v>
      </c>
      <c r="R59" s="168">
        <v>0</v>
      </c>
      <c r="S59" s="168">
        <v>0</v>
      </c>
      <c r="T59" s="168">
        <v>0</v>
      </c>
      <c r="U59" s="168">
        <v>0</v>
      </c>
      <c r="V59" s="168">
        <v>0</v>
      </c>
      <c r="W59" s="168">
        <v>0</v>
      </c>
      <c r="X59" s="168">
        <v>0</v>
      </c>
      <c r="Y59" s="168">
        <v>0</v>
      </c>
      <c r="Z59" s="168">
        <v>0</v>
      </c>
      <c r="AA59" s="168">
        <v>0</v>
      </c>
      <c r="AB59" s="168">
        <v>0</v>
      </c>
      <c r="AC59" s="168">
        <v>0</v>
      </c>
      <c r="AE59" s="339">
        <f t="shared" si="0"/>
        <v>0</v>
      </c>
    </row>
    <row r="60" spans="1:31" s="167" customFormat="1" x14ac:dyDescent="0.25">
      <c r="A60" s="172"/>
      <c r="B60" s="171">
        <v>48</v>
      </c>
      <c r="C60" s="173" t="s">
        <v>68</v>
      </c>
      <c r="D60" s="169">
        <v>0</v>
      </c>
      <c r="E60" s="169">
        <v>0</v>
      </c>
      <c r="F60" s="169">
        <v>0</v>
      </c>
      <c r="G60" s="169">
        <v>247004</v>
      </c>
      <c r="H60" s="169">
        <v>0</v>
      </c>
      <c r="I60" s="169">
        <v>0</v>
      </c>
      <c r="J60" s="169">
        <v>0</v>
      </c>
      <c r="K60" s="169">
        <v>480639</v>
      </c>
      <c r="L60" s="168">
        <v>0</v>
      </c>
      <c r="M60" s="168">
        <v>0</v>
      </c>
      <c r="N60" s="168">
        <v>0</v>
      </c>
      <c r="O60" s="168">
        <v>0</v>
      </c>
      <c r="P60" s="168">
        <v>0</v>
      </c>
      <c r="Q60" s="168">
        <v>0</v>
      </c>
      <c r="R60" s="168">
        <v>0</v>
      </c>
      <c r="S60" s="168">
        <v>0</v>
      </c>
      <c r="T60" s="168">
        <v>794</v>
      </c>
      <c r="U60" s="168">
        <v>752.55491000000006</v>
      </c>
      <c r="V60" s="168">
        <v>36230</v>
      </c>
      <c r="W60" s="168">
        <v>18872.853489999998</v>
      </c>
      <c r="X60" s="168">
        <v>0</v>
      </c>
      <c r="Y60" s="168">
        <v>0</v>
      </c>
      <c r="Z60" s="168">
        <v>4235</v>
      </c>
      <c r="AA60" s="168">
        <v>16127.365</v>
      </c>
      <c r="AB60" s="168">
        <v>0</v>
      </c>
      <c r="AC60" s="168">
        <v>0</v>
      </c>
      <c r="AE60" s="339">
        <f t="shared" si="0"/>
        <v>4235</v>
      </c>
    </row>
    <row r="61" spans="1:31" s="167" customFormat="1" x14ac:dyDescent="0.25">
      <c r="A61" s="172"/>
      <c r="B61" s="171">
        <v>49</v>
      </c>
      <c r="C61" s="170" t="s">
        <v>69</v>
      </c>
      <c r="D61" s="169">
        <v>1</v>
      </c>
      <c r="E61" s="169">
        <v>62</v>
      </c>
      <c r="F61" s="169">
        <v>571971</v>
      </c>
      <c r="G61" s="169">
        <v>0</v>
      </c>
      <c r="H61" s="169">
        <v>0</v>
      </c>
      <c r="I61" s="169">
        <v>28036489</v>
      </c>
      <c r="J61" s="169">
        <v>0</v>
      </c>
      <c r="K61" s="169">
        <v>37850239</v>
      </c>
      <c r="L61" s="168">
        <v>0</v>
      </c>
      <c r="M61" s="168">
        <v>0</v>
      </c>
      <c r="N61" s="168">
        <v>0</v>
      </c>
      <c r="O61" s="168">
        <v>0</v>
      </c>
      <c r="P61" s="168">
        <v>0</v>
      </c>
      <c r="Q61" s="168">
        <v>0</v>
      </c>
      <c r="R61" s="168">
        <v>0</v>
      </c>
      <c r="S61" s="168">
        <v>0</v>
      </c>
      <c r="T61" s="168">
        <v>481539</v>
      </c>
      <c r="U61" s="168">
        <v>605297.75604999997</v>
      </c>
      <c r="V61" s="168">
        <v>1368463</v>
      </c>
      <c r="W61" s="168">
        <v>2172130.5533000003</v>
      </c>
      <c r="X61" s="168">
        <v>0</v>
      </c>
      <c r="Y61" s="168">
        <v>0</v>
      </c>
      <c r="Z61" s="168">
        <v>1563406</v>
      </c>
      <c r="AA61" s="168">
        <v>6280297.324</v>
      </c>
      <c r="AB61" s="168">
        <v>0</v>
      </c>
      <c r="AC61" s="168">
        <v>0</v>
      </c>
      <c r="AE61" s="339">
        <f t="shared" si="0"/>
        <v>1563406</v>
      </c>
    </row>
    <row r="62" spans="1:31" x14ac:dyDescent="0.25">
      <c r="B62" s="158" t="s">
        <v>21</v>
      </c>
      <c r="C62" s="157"/>
      <c r="D62" s="166"/>
      <c r="E62" s="166"/>
      <c r="F62" s="166"/>
      <c r="G62" s="166"/>
      <c r="H62" s="166"/>
      <c r="I62" s="166"/>
      <c r="J62" s="166"/>
      <c r="K62" s="166"/>
      <c r="L62" s="165"/>
      <c r="M62" s="165"/>
      <c r="N62" s="165"/>
      <c r="O62" s="165"/>
      <c r="P62" s="165"/>
      <c r="Q62" s="165"/>
      <c r="R62" s="165"/>
      <c r="S62" s="165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E62" s="339">
        <f t="shared" si="0"/>
        <v>0</v>
      </c>
    </row>
    <row r="63" spans="1:31" x14ac:dyDescent="0.25">
      <c r="B63" s="164">
        <v>50</v>
      </c>
      <c r="C63" s="163" t="s">
        <v>22</v>
      </c>
      <c r="D63" s="162">
        <v>485</v>
      </c>
      <c r="E63" s="162">
        <v>3</v>
      </c>
      <c r="F63" s="162">
        <v>0</v>
      </c>
      <c r="G63" s="162">
        <v>356</v>
      </c>
      <c r="H63" s="162">
        <v>0</v>
      </c>
      <c r="I63" s="162">
        <v>928370</v>
      </c>
      <c r="J63" s="162">
        <v>418680</v>
      </c>
      <c r="K63" s="162">
        <v>2425014</v>
      </c>
      <c r="L63" s="161">
        <v>601536</v>
      </c>
      <c r="M63" s="161">
        <v>3328694.199</v>
      </c>
      <c r="N63" s="161">
        <v>709219</v>
      </c>
      <c r="O63" s="161">
        <v>4302551.9450000003</v>
      </c>
      <c r="P63" s="161">
        <v>1665</v>
      </c>
      <c r="Q63" s="161">
        <v>835.98800000000006</v>
      </c>
      <c r="R63" s="161">
        <v>5374</v>
      </c>
      <c r="S63" s="161">
        <v>33231.1</v>
      </c>
      <c r="T63" s="161">
        <v>238273</v>
      </c>
      <c r="U63" s="161">
        <v>609225.67200000002</v>
      </c>
      <c r="V63" s="161">
        <v>251550</v>
      </c>
      <c r="W63" s="161">
        <v>662656.33299999998</v>
      </c>
      <c r="X63" s="161">
        <v>175</v>
      </c>
      <c r="Y63" s="161">
        <v>2738.6379999999999</v>
      </c>
      <c r="Z63" s="161">
        <v>979181</v>
      </c>
      <c r="AA63" s="161">
        <v>6308578.4500000002</v>
      </c>
      <c r="AB63" s="161">
        <v>338</v>
      </c>
      <c r="AC63" s="161">
        <v>334.8</v>
      </c>
      <c r="AE63" s="339">
        <f t="shared" si="0"/>
        <v>979519</v>
      </c>
    </row>
    <row r="64" spans="1:31" x14ac:dyDescent="0.25">
      <c r="B64" s="164">
        <v>51</v>
      </c>
      <c r="C64" s="163" t="s">
        <v>70</v>
      </c>
      <c r="D64" s="162">
        <v>168</v>
      </c>
      <c r="E64" s="162">
        <v>2</v>
      </c>
      <c r="F64" s="162">
        <v>0</v>
      </c>
      <c r="G64" s="162">
        <v>0</v>
      </c>
      <c r="H64" s="162">
        <v>0</v>
      </c>
      <c r="I64" s="162">
        <v>0</v>
      </c>
      <c r="J64" s="162">
        <v>0</v>
      </c>
      <c r="K64" s="162">
        <v>207556</v>
      </c>
      <c r="L64" s="161">
        <v>0</v>
      </c>
      <c r="M64" s="161">
        <v>0</v>
      </c>
      <c r="N64" s="161">
        <v>0</v>
      </c>
      <c r="O64" s="161">
        <v>0</v>
      </c>
      <c r="P64" s="161">
        <v>0</v>
      </c>
      <c r="Q64" s="161">
        <v>0</v>
      </c>
      <c r="R64" s="161">
        <v>0</v>
      </c>
      <c r="S64" s="161">
        <v>0</v>
      </c>
      <c r="T64" s="161">
        <v>39130</v>
      </c>
      <c r="U64" s="161">
        <v>112537.12028999999</v>
      </c>
      <c r="V64" s="161">
        <v>11658</v>
      </c>
      <c r="W64" s="161">
        <v>31272.834579999839</v>
      </c>
      <c r="X64" s="161">
        <v>0</v>
      </c>
      <c r="Y64" s="161">
        <v>0</v>
      </c>
      <c r="Z64" s="161">
        <v>124582</v>
      </c>
      <c r="AA64" s="161">
        <v>698867.10600000003</v>
      </c>
      <c r="AB64" s="161">
        <v>0</v>
      </c>
      <c r="AC64" s="161">
        <v>0</v>
      </c>
      <c r="AE64" s="339">
        <f t="shared" si="0"/>
        <v>124582</v>
      </c>
    </row>
    <row r="65" spans="1:31" x14ac:dyDescent="0.25">
      <c r="B65" s="164">
        <v>52</v>
      </c>
      <c r="C65" s="163" t="s">
        <v>47</v>
      </c>
      <c r="D65" s="162">
        <v>345</v>
      </c>
      <c r="E65" s="162">
        <v>3</v>
      </c>
      <c r="F65" s="162">
        <v>22008</v>
      </c>
      <c r="G65" s="162">
        <v>287</v>
      </c>
      <c r="H65" s="162">
        <v>41285</v>
      </c>
      <c r="I65" s="162">
        <v>0</v>
      </c>
      <c r="J65" s="162">
        <v>0</v>
      </c>
      <c r="K65" s="162">
        <v>3237558</v>
      </c>
      <c r="L65" s="161">
        <v>0</v>
      </c>
      <c r="M65" s="161">
        <v>0</v>
      </c>
      <c r="N65" s="161">
        <v>0</v>
      </c>
      <c r="O65" s="161">
        <v>0</v>
      </c>
      <c r="P65" s="161">
        <v>0</v>
      </c>
      <c r="Q65" s="161">
        <v>0</v>
      </c>
      <c r="R65" s="161">
        <v>0</v>
      </c>
      <c r="S65" s="161">
        <v>0</v>
      </c>
      <c r="T65" s="161">
        <v>245605</v>
      </c>
      <c r="U65" s="161">
        <v>412623.64983000001</v>
      </c>
      <c r="V65" s="161">
        <v>75002</v>
      </c>
      <c r="W65" s="161">
        <v>302062.90685999999</v>
      </c>
      <c r="X65" s="161">
        <v>0</v>
      </c>
      <c r="Y65" s="161">
        <v>0</v>
      </c>
      <c r="Z65" s="161">
        <v>1267202</v>
      </c>
      <c r="AA65" s="161">
        <v>3577094.2629999998</v>
      </c>
      <c r="AB65" s="161">
        <v>0</v>
      </c>
      <c r="AC65" s="161">
        <v>0</v>
      </c>
      <c r="AE65" s="339">
        <f t="shared" si="0"/>
        <v>1267202</v>
      </c>
    </row>
    <row r="66" spans="1:31" x14ac:dyDescent="0.25">
      <c r="B66" s="164">
        <v>53</v>
      </c>
      <c r="C66" s="163" t="s">
        <v>44</v>
      </c>
      <c r="D66" s="162">
        <v>501</v>
      </c>
      <c r="E66" s="162">
        <v>2</v>
      </c>
      <c r="F66" s="162">
        <v>0</v>
      </c>
      <c r="G66" s="162">
        <v>1802</v>
      </c>
      <c r="H66" s="162">
        <v>0</v>
      </c>
      <c r="I66" s="162">
        <v>0</v>
      </c>
      <c r="J66" s="162">
        <v>0</v>
      </c>
      <c r="K66" s="162">
        <v>4920739</v>
      </c>
      <c r="L66" s="161">
        <v>0</v>
      </c>
      <c r="M66" s="161">
        <v>0</v>
      </c>
      <c r="N66" s="161">
        <v>0</v>
      </c>
      <c r="O66" s="161">
        <v>0</v>
      </c>
      <c r="P66" s="161">
        <v>0</v>
      </c>
      <c r="Q66" s="161">
        <v>0</v>
      </c>
      <c r="R66" s="161">
        <v>0</v>
      </c>
      <c r="S66" s="161">
        <v>0</v>
      </c>
      <c r="T66" s="161">
        <v>257621</v>
      </c>
      <c r="U66" s="161">
        <v>343930.13</v>
      </c>
      <c r="V66" s="161">
        <v>17068</v>
      </c>
      <c r="W66" s="161">
        <v>33985.854200000002</v>
      </c>
      <c r="X66" s="161">
        <v>0</v>
      </c>
      <c r="Y66" s="161">
        <v>0</v>
      </c>
      <c r="Z66" s="161">
        <v>995372</v>
      </c>
      <c r="AA66" s="161">
        <v>4645290.773</v>
      </c>
      <c r="AB66" s="161">
        <v>51</v>
      </c>
      <c r="AC66" s="161">
        <v>35.9</v>
      </c>
      <c r="AE66" s="339">
        <f t="shared" si="0"/>
        <v>995423</v>
      </c>
    </row>
    <row r="67" spans="1:31" x14ac:dyDescent="0.25">
      <c r="B67" s="164">
        <v>54</v>
      </c>
      <c r="C67" s="163" t="s">
        <v>313</v>
      </c>
      <c r="D67" s="162">
        <v>138</v>
      </c>
      <c r="E67" s="162">
        <v>0</v>
      </c>
      <c r="F67" s="162">
        <v>0</v>
      </c>
      <c r="G67" s="162">
        <v>0</v>
      </c>
      <c r="H67" s="162">
        <v>0</v>
      </c>
      <c r="I67" s="162">
        <v>0</v>
      </c>
      <c r="J67" s="162">
        <v>0</v>
      </c>
      <c r="K67" s="162">
        <v>4249826</v>
      </c>
      <c r="L67" s="161">
        <v>0</v>
      </c>
      <c r="M67" s="161">
        <v>0</v>
      </c>
      <c r="N67" s="161">
        <v>0</v>
      </c>
      <c r="O67" s="161">
        <v>0</v>
      </c>
      <c r="P67" s="161">
        <v>0</v>
      </c>
      <c r="Q67" s="161">
        <v>0</v>
      </c>
      <c r="R67" s="161">
        <v>0</v>
      </c>
      <c r="S67" s="161">
        <v>0</v>
      </c>
      <c r="T67" s="161">
        <v>48300</v>
      </c>
      <c r="U67" s="161">
        <v>62346.350829999996</v>
      </c>
      <c r="V67" s="161">
        <v>5817</v>
      </c>
      <c r="W67" s="161">
        <v>10944.21903</v>
      </c>
      <c r="X67" s="161">
        <v>0</v>
      </c>
      <c r="Y67" s="161">
        <v>0</v>
      </c>
      <c r="Z67" s="161">
        <v>784622</v>
      </c>
      <c r="AA67" s="161">
        <v>3921973.0269999998</v>
      </c>
      <c r="AB67" s="161">
        <v>0</v>
      </c>
      <c r="AC67" s="161">
        <v>0</v>
      </c>
      <c r="AE67" s="339">
        <f t="shared" si="0"/>
        <v>784622</v>
      </c>
    </row>
    <row r="68" spans="1:31" x14ac:dyDescent="0.25">
      <c r="B68" s="164">
        <v>55</v>
      </c>
      <c r="C68" s="163" t="s">
        <v>71</v>
      </c>
      <c r="D68" s="162">
        <v>59</v>
      </c>
      <c r="E68" s="162">
        <v>2</v>
      </c>
      <c r="F68" s="162">
        <v>0</v>
      </c>
      <c r="G68" s="162">
        <v>159</v>
      </c>
      <c r="H68" s="162">
        <v>0</v>
      </c>
      <c r="I68" s="162">
        <v>494587</v>
      </c>
      <c r="J68" s="162">
        <v>0</v>
      </c>
      <c r="K68" s="162">
        <v>2668149</v>
      </c>
      <c r="L68" s="161">
        <v>0</v>
      </c>
      <c r="M68" s="161">
        <v>0</v>
      </c>
      <c r="N68" s="161">
        <v>0</v>
      </c>
      <c r="O68" s="161">
        <v>0</v>
      </c>
      <c r="P68" s="161">
        <v>0</v>
      </c>
      <c r="Q68" s="161">
        <v>0</v>
      </c>
      <c r="R68" s="161">
        <v>0</v>
      </c>
      <c r="S68" s="161">
        <v>0</v>
      </c>
      <c r="T68" s="161">
        <v>54858</v>
      </c>
      <c r="U68" s="161">
        <v>92520.175569999992</v>
      </c>
      <c r="V68" s="161">
        <v>8146</v>
      </c>
      <c r="W68" s="161">
        <v>18957.070520000001</v>
      </c>
      <c r="X68" s="161">
        <v>0</v>
      </c>
      <c r="Y68" s="161">
        <v>0</v>
      </c>
      <c r="Z68" s="161">
        <v>386609</v>
      </c>
      <c r="AA68" s="161">
        <v>2012098.7</v>
      </c>
      <c r="AB68" s="161">
        <v>0</v>
      </c>
      <c r="AC68" s="161">
        <v>0</v>
      </c>
      <c r="AE68" s="339">
        <f t="shared" si="0"/>
        <v>386609</v>
      </c>
    </row>
    <row r="69" spans="1:31" x14ac:dyDescent="0.25">
      <c r="B69" s="164">
        <v>56</v>
      </c>
      <c r="C69" s="163" t="s">
        <v>72</v>
      </c>
      <c r="D69" s="162">
        <v>10</v>
      </c>
      <c r="E69" s="162">
        <v>1</v>
      </c>
      <c r="F69" s="162">
        <v>0</v>
      </c>
      <c r="G69" s="162">
        <v>0</v>
      </c>
      <c r="H69" s="162">
        <v>0</v>
      </c>
      <c r="I69" s="162">
        <v>0</v>
      </c>
      <c r="J69" s="162">
        <v>0</v>
      </c>
      <c r="K69" s="162">
        <v>381660</v>
      </c>
      <c r="L69" s="161">
        <v>0</v>
      </c>
      <c r="M69" s="161">
        <v>0</v>
      </c>
      <c r="N69" s="161">
        <v>0</v>
      </c>
      <c r="O69" s="161">
        <v>0</v>
      </c>
      <c r="P69" s="161">
        <v>0</v>
      </c>
      <c r="Q69" s="161">
        <v>0</v>
      </c>
      <c r="R69" s="161">
        <v>0</v>
      </c>
      <c r="S69" s="161">
        <v>0</v>
      </c>
      <c r="T69" s="161">
        <v>13372</v>
      </c>
      <c r="U69" s="161">
        <v>18587.160920000002</v>
      </c>
      <c r="V69" s="161">
        <v>0</v>
      </c>
      <c r="W69" s="161">
        <v>0</v>
      </c>
      <c r="X69" s="161">
        <v>0</v>
      </c>
      <c r="Y69" s="161">
        <v>0</v>
      </c>
      <c r="Z69" s="161">
        <v>52294</v>
      </c>
      <c r="AA69" s="161">
        <v>209241.122</v>
      </c>
      <c r="AB69" s="161">
        <v>0</v>
      </c>
      <c r="AC69" s="161">
        <v>0</v>
      </c>
      <c r="AE69" s="339">
        <f t="shared" si="0"/>
        <v>52294</v>
      </c>
    </row>
    <row r="70" spans="1:31" x14ac:dyDescent="0.25">
      <c r="B70" s="164">
        <v>57</v>
      </c>
      <c r="C70" s="163" t="s">
        <v>73</v>
      </c>
      <c r="D70" s="162">
        <v>32</v>
      </c>
      <c r="E70" s="162">
        <v>1</v>
      </c>
      <c r="F70" s="162">
        <v>0</v>
      </c>
      <c r="G70" s="162">
        <v>279</v>
      </c>
      <c r="H70" s="162">
        <v>0</v>
      </c>
      <c r="I70" s="162">
        <v>0</v>
      </c>
      <c r="J70" s="162">
        <v>0</v>
      </c>
      <c r="K70" s="162">
        <v>88305</v>
      </c>
      <c r="L70" s="161">
        <v>0</v>
      </c>
      <c r="M70" s="161">
        <v>0</v>
      </c>
      <c r="N70" s="161">
        <v>0</v>
      </c>
      <c r="O70" s="161">
        <v>0</v>
      </c>
      <c r="P70" s="161">
        <v>0</v>
      </c>
      <c r="Q70" s="161">
        <v>0</v>
      </c>
      <c r="R70" s="161">
        <v>0</v>
      </c>
      <c r="S70" s="161">
        <v>0</v>
      </c>
      <c r="T70" s="161">
        <v>6341</v>
      </c>
      <c r="U70" s="161">
        <v>14452.703099999999</v>
      </c>
      <c r="V70" s="161">
        <v>5265</v>
      </c>
      <c r="W70" s="161">
        <v>16136.554099999999</v>
      </c>
      <c r="X70" s="161">
        <v>0</v>
      </c>
      <c r="Y70" s="161">
        <v>0</v>
      </c>
      <c r="Z70" s="161">
        <v>36973</v>
      </c>
      <c r="AA70" s="161">
        <v>195039.1</v>
      </c>
      <c r="AB70" s="161">
        <v>0</v>
      </c>
      <c r="AC70" s="161">
        <v>0</v>
      </c>
      <c r="AE70" s="339">
        <f t="shared" si="0"/>
        <v>36973</v>
      </c>
    </row>
    <row r="71" spans="1:31" x14ac:dyDescent="0.25">
      <c r="B71" s="164">
        <v>58</v>
      </c>
      <c r="C71" s="163" t="s">
        <v>46</v>
      </c>
      <c r="D71" s="162">
        <v>0</v>
      </c>
      <c r="E71" s="162">
        <v>0</v>
      </c>
      <c r="F71" s="162">
        <v>0</v>
      </c>
      <c r="G71" s="162">
        <v>67</v>
      </c>
      <c r="H71" s="162">
        <v>0</v>
      </c>
      <c r="I71" s="162">
        <v>0</v>
      </c>
      <c r="J71" s="162">
        <v>0</v>
      </c>
      <c r="K71" s="162">
        <v>557093</v>
      </c>
      <c r="L71" s="161">
        <v>0</v>
      </c>
      <c r="M71" s="161">
        <v>0</v>
      </c>
      <c r="N71" s="161">
        <v>0</v>
      </c>
      <c r="O71" s="161">
        <v>0</v>
      </c>
      <c r="P71" s="161">
        <v>0</v>
      </c>
      <c r="Q71" s="161">
        <v>0</v>
      </c>
      <c r="R71" s="161">
        <v>0</v>
      </c>
      <c r="S71" s="161">
        <v>0</v>
      </c>
      <c r="T71" s="161">
        <v>19072</v>
      </c>
      <c r="U71" s="161">
        <v>25513.867189999997</v>
      </c>
      <c r="V71" s="161">
        <v>2055</v>
      </c>
      <c r="W71" s="161">
        <v>5407.3891199999998</v>
      </c>
      <c r="X71" s="161">
        <v>0</v>
      </c>
      <c r="Y71" s="161">
        <v>0</v>
      </c>
      <c r="Z71" s="161">
        <v>185693</v>
      </c>
      <c r="AA71" s="161">
        <v>567078.25899999996</v>
      </c>
      <c r="AB71" s="161">
        <v>0</v>
      </c>
      <c r="AC71" s="161">
        <v>0</v>
      </c>
      <c r="AE71" s="339">
        <f t="shared" si="0"/>
        <v>185693</v>
      </c>
    </row>
    <row r="72" spans="1:31" ht="13" x14ac:dyDescent="0.3">
      <c r="B72" s="164">
        <v>59</v>
      </c>
      <c r="C72" s="163" t="s">
        <v>74</v>
      </c>
      <c r="D72" s="162">
        <v>508</v>
      </c>
      <c r="E72" s="162">
        <v>3</v>
      </c>
      <c r="F72" s="162">
        <v>0</v>
      </c>
      <c r="G72" s="162">
        <v>0</v>
      </c>
      <c r="H72" s="162">
        <v>0</v>
      </c>
      <c r="I72" s="162">
        <v>325958</v>
      </c>
      <c r="J72" s="162">
        <v>0</v>
      </c>
      <c r="K72" s="162">
        <v>8416877</v>
      </c>
      <c r="L72" s="161">
        <v>0</v>
      </c>
      <c r="M72" s="161">
        <v>0</v>
      </c>
      <c r="N72" s="161">
        <v>0</v>
      </c>
      <c r="O72" s="161">
        <v>0</v>
      </c>
      <c r="P72" s="161">
        <v>0</v>
      </c>
      <c r="Q72" s="161">
        <v>0</v>
      </c>
      <c r="R72" s="161">
        <v>0</v>
      </c>
      <c r="S72" s="161">
        <v>0</v>
      </c>
      <c r="T72" s="161">
        <v>301846</v>
      </c>
      <c r="U72" s="161">
        <v>462341.19364000001</v>
      </c>
      <c r="V72" s="161">
        <v>117265</v>
      </c>
      <c r="W72" s="161">
        <v>259287.88093000001</v>
      </c>
      <c r="X72" s="161">
        <v>0</v>
      </c>
      <c r="Y72" s="161">
        <v>0</v>
      </c>
      <c r="Z72" s="161">
        <v>3530737</v>
      </c>
      <c r="AA72" s="161">
        <v>15606242.945</v>
      </c>
      <c r="AB72" s="161">
        <v>125</v>
      </c>
      <c r="AC72" s="161">
        <v>101.7</v>
      </c>
      <c r="AE72" s="341">
        <f t="shared" si="0"/>
        <v>3530862</v>
      </c>
    </row>
    <row r="73" spans="1:31" x14ac:dyDescent="0.25">
      <c r="B73" s="164">
        <v>60</v>
      </c>
      <c r="C73" s="163" t="s">
        <v>75</v>
      </c>
      <c r="D73" s="162">
        <v>231</v>
      </c>
      <c r="E73" s="162">
        <v>0</v>
      </c>
      <c r="F73" s="162">
        <v>0</v>
      </c>
      <c r="G73" s="162">
        <v>0</v>
      </c>
      <c r="H73" s="162">
        <v>0</v>
      </c>
      <c r="I73" s="162">
        <v>0</v>
      </c>
      <c r="J73" s="162">
        <v>0</v>
      </c>
      <c r="K73" s="162">
        <v>0</v>
      </c>
      <c r="L73" s="161">
        <v>0</v>
      </c>
      <c r="M73" s="161">
        <v>0</v>
      </c>
      <c r="N73" s="161">
        <v>0</v>
      </c>
      <c r="O73" s="161">
        <v>0</v>
      </c>
      <c r="P73" s="161">
        <v>0</v>
      </c>
      <c r="Q73" s="161">
        <v>0</v>
      </c>
      <c r="R73" s="161">
        <v>0</v>
      </c>
      <c r="S73" s="161">
        <v>0</v>
      </c>
      <c r="T73" s="161">
        <v>0</v>
      </c>
      <c r="U73" s="161">
        <v>0</v>
      </c>
      <c r="V73" s="161">
        <v>0</v>
      </c>
      <c r="W73" s="161">
        <v>0</v>
      </c>
      <c r="X73" s="161">
        <v>0</v>
      </c>
      <c r="Y73" s="161">
        <v>0</v>
      </c>
      <c r="Z73" s="161">
        <v>0</v>
      </c>
      <c r="AA73" s="161">
        <v>0</v>
      </c>
      <c r="AB73" s="161">
        <v>0</v>
      </c>
      <c r="AC73" s="161">
        <v>0</v>
      </c>
    </row>
    <row r="74" spans="1:31" x14ac:dyDescent="0.25">
      <c r="B74" s="164">
        <v>61</v>
      </c>
      <c r="C74" s="163" t="s">
        <v>36</v>
      </c>
      <c r="D74" s="162">
        <v>267</v>
      </c>
      <c r="E74" s="162">
        <v>7</v>
      </c>
      <c r="F74" s="162">
        <v>0</v>
      </c>
      <c r="G74" s="162">
        <v>529</v>
      </c>
      <c r="H74" s="162">
        <v>0</v>
      </c>
      <c r="I74" s="162">
        <v>14431</v>
      </c>
      <c r="J74" s="162">
        <v>0</v>
      </c>
      <c r="K74" s="162">
        <v>1515458</v>
      </c>
      <c r="L74" s="161">
        <v>0</v>
      </c>
      <c r="M74" s="161">
        <v>0</v>
      </c>
      <c r="N74" s="161">
        <v>0</v>
      </c>
      <c r="O74" s="161">
        <v>0</v>
      </c>
      <c r="P74" s="161">
        <v>0</v>
      </c>
      <c r="Q74" s="161">
        <v>0</v>
      </c>
      <c r="R74" s="161">
        <v>0</v>
      </c>
      <c r="S74" s="161">
        <v>0</v>
      </c>
      <c r="T74" s="161">
        <v>36601</v>
      </c>
      <c r="U74" s="161">
        <v>61945.142</v>
      </c>
      <c r="V74" s="161">
        <v>9811</v>
      </c>
      <c r="W74" s="161">
        <v>21930.59</v>
      </c>
      <c r="X74" s="161">
        <v>13</v>
      </c>
      <c r="Y74" s="161">
        <v>183.49799999999999</v>
      </c>
      <c r="Z74" s="161">
        <v>287942</v>
      </c>
      <c r="AA74" s="161">
        <v>1215179.892</v>
      </c>
      <c r="AB74" s="161">
        <v>0</v>
      </c>
      <c r="AC74" s="161">
        <v>0</v>
      </c>
    </row>
    <row r="75" spans="1:31" s="155" customFormat="1" ht="13" x14ac:dyDescent="0.25">
      <c r="A75" s="159"/>
      <c r="B75" s="285" t="s">
        <v>76</v>
      </c>
      <c r="C75" s="280" t="s">
        <v>76</v>
      </c>
      <c r="D75" s="156">
        <f t="shared" ref="D75:AC75" si="1">SUM(D10:D74)</f>
        <v>121894</v>
      </c>
      <c r="E75" s="156">
        <f t="shared" si="1"/>
        <v>96243</v>
      </c>
      <c r="F75" s="156">
        <f t="shared" si="1"/>
        <v>7657412</v>
      </c>
      <c r="G75" s="156">
        <f t="shared" si="1"/>
        <v>1474548</v>
      </c>
      <c r="H75" s="156">
        <f t="shared" si="1"/>
        <v>5057494</v>
      </c>
      <c r="I75" s="156">
        <f t="shared" si="1"/>
        <v>244234238</v>
      </c>
      <c r="J75" s="156">
        <f t="shared" si="1"/>
        <v>82452029</v>
      </c>
      <c r="K75" s="156">
        <f t="shared" si="1"/>
        <v>945581088</v>
      </c>
      <c r="L75" s="156">
        <f t="shared" si="1"/>
        <v>140918856</v>
      </c>
      <c r="M75" s="156">
        <f t="shared" si="1"/>
        <v>489340711.06868947</v>
      </c>
      <c r="N75" s="156">
        <f t="shared" si="1"/>
        <v>118431487</v>
      </c>
      <c r="O75" s="156">
        <f t="shared" si="1"/>
        <v>787480908.49746048</v>
      </c>
      <c r="P75" s="156">
        <f t="shared" si="1"/>
        <v>1711</v>
      </c>
      <c r="Q75" s="156">
        <f t="shared" si="1"/>
        <v>2336.0277999999998</v>
      </c>
      <c r="R75" s="156">
        <f t="shared" si="1"/>
        <v>812571</v>
      </c>
      <c r="S75" s="156">
        <f t="shared" si="1"/>
        <v>3854950.9337400007</v>
      </c>
      <c r="T75" s="156">
        <f t="shared" si="1"/>
        <v>174250574</v>
      </c>
      <c r="U75" s="156">
        <f t="shared" si="1"/>
        <v>375204272.42988998</v>
      </c>
      <c r="V75" s="156">
        <f t="shared" si="1"/>
        <v>76582588</v>
      </c>
      <c r="W75" s="156">
        <f t="shared" si="1"/>
        <v>179669527.69856003</v>
      </c>
      <c r="X75" s="156">
        <f t="shared" si="1"/>
        <v>175932</v>
      </c>
      <c r="Y75" s="156">
        <f t="shared" si="1"/>
        <v>2905727.3401700002</v>
      </c>
      <c r="Z75" s="160">
        <f t="shared" si="1"/>
        <v>570948261</v>
      </c>
      <c r="AA75" s="160">
        <f t="shared" si="1"/>
        <v>2705953436.5441794</v>
      </c>
      <c r="AB75" s="156">
        <f t="shared" si="1"/>
        <v>242054</v>
      </c>
      <c r="AC75" s="156">
        <f t="shared" si="1"/>
        <v>238065.51395999998</v>
      </c>
    </row>
    <row r="76" spans="1:31" s="155" customFormat="1" ht="12.75" customHeight="1" x14ac:dyDescent="0.25">
      <c r="A76" s="159"/>
      <c r="B76" s="158"/>
      <c r="C76" s="157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</row>
    <row r="77" spans="1:31" x14ac:dyDescent="0.25">
      <c r="A77" s="154" t="s">
        <v>235</v>
      </c>
      <c r="B77" s="455" t="s">
        <v>236</v>
      </c>
      <c r="C77" s="455"/>
      <c r="D77" s="455"/>
      <c r="E77" s="455"/>
      <c r="F77" s="455"/>
      <c r="G77" s="455"/>
      <c r="H77" s="455"/>
      <c r="I77" s="455"/>
      <c r="J77" s="455"/>
      <c r="K77" s="455"/>
      <c r="L77" s="455"/>
      <c r="M77" s="455"/>
      <c r="N77" s="455"/>
      <c r="O77" s="455"/>
      <c r="P77" s="455"/>
      <c r="Q77" s="455"/>
      <c r="R77" s="455"/>
      <c r="S77" s="455"/>
      <c r="T77" s="455"/>
      <c r="U77" s="455"/>
      <c r="V77" s="455"/>
      <c r="W77" s="455"/>
      <c r="X77" s="455"/>
      <c r="Y77" s="455"/>
      <c r="Z77" s="455"/>
      <c r="AA77" s="455"/>
      <c r="AB77" s="455"/>
      <c r="AC77" s="455"/>
    </row>
    <row r="78" spans="1:31" x14ac:dyDescent="0.25">
      <c r="A78" s="150">
        <v>1</v>
      </c>
      <c r="B78" s="455" t="s">
        <v>314</v>
      </c>
      <c r="C78" s="455"/>
      <c r="D78" s="455"/>
      <c r="E78" s="455"/>
      <c r="F78" s="455"/>
      <c r="G78" s="455"/>
      <c r="H78" s="455"/>
      <c r="I78" s="455"/>
      <c r="J78" s="455"/>
      <c r="K78" s="455"/>
      <c r="L78" s="455"/>
      <c r="M78" s="455"/>
      <c r="N78" s="455"/>
      <c r="O78" s="455"/>
      <c r="P78" s="455"/>
      <c r="Q78" s="455"/>
      <c r="R78" s="455"/>
      <c r="S78" s="455"/>
      <c r="T78" s="455"/>
      <c r="U78" s="455"/>
      <c r="V78" s="455"/>
      <c r="W78" s="455"/>
      <c r="X78" s="455"/>
      <c r="Y78" s="455"/>
      <c r="Z78" s="455"/>
      <c r="AA78" s="455"/>
      <c r="AB78" s="455"/>
      <c r="AC78" s="455"/>
    </row>
    <row r="79" spans="1:31" x14ac:dyDescent="0.25">
      <c r="A79" s="150">
        <v>2</v>
      </c>
      <c r="B79" s="455" t="s">
        <v>315</v>
      </c>
      <c r="C79" s="455"/>
      <c r="D79" s="455"/>
      <c r="E79" s="455"/>
      <c r="F79" s="455"/>
      <c r="G79" s="455"/>
      <c r="H79" s="455"/>
      <c r="I79" s="455"/>
      <c r="J79" s="455"/>
      <c r="K79" s="455"/>
      <c r="L79" s="455"/>
      <c r="M79" s="455"/>
      <c r="N79" s="455"/>
      <c r="O79" s="455"/>
      <c r="P79" s="455"/>
      <c r="Q79" s="455"/>
      <c r="R79" s="455"/>
      <c r="S79" s="455"/>
      <c r="T79" s="455"/>
      <c r="U79" s="455"/>
      <c r="V79" s="455"/>
      <c r="W79" s="455"/>
      <c r="X79" s="455"/>
      <c r="Y79" s="455"/>
      <c r="Z79" s="455"/>
      <c r="AA79" s="455"/>
      <c r="AB79" s="455"/>
      <c r="AC79" s="455"/>
    </row>
    <row r="80" spans="1:31" s="149" customFormat="1" x14ac:dyDescent="0.25">
      <c r="A80" s="150">
        <v>3</v>
      </c>
      <c r="B80" s="455" t="s">
        <v>239</v>
      </c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  <c r="Y80" s="455"/>
      <c r="Z80" s="455"/>
      <c r="AA80" s="455"/>
      <c r="AB80" s="455"/>
      <c r="AC80" s="455"/>
    </row>
    <row r="81" spans="1:30" s="149" customFormat="1" x14ac:dyDescent="0.25">
      <c r="A81" s="150">
        <v>4</v>
      </c>
      <c r="B81" s="455" t="s">
        <v>240</v>
      </c>
      <c r="C81" s="455"/>
      <c r="D81" s="455"/>
      <c r="E81" s="455"/>
      <c r="F81" s="455"/>
      <c r="G81" s="455"/>
      <c r="H81" s="455"/>
      <c r="I81" s="455"/>
      <c r="J81" s="455"/>
      <c r="K81" s="455"/>
      <c r="L81" s="455"/>
      <c r="M81" s="455"/>
      <c r="N81" s="455"/>
      <c r="O81" s="455"/>
      <c r="P81" s="455"/>
      <c r="Q81" s="455"/>
      <c r="R81" s="455"/>
      <c r="S81" s="455"/>
      <c r="T81" s="455"/>
      <c r="U81" s="455"/>
      <c r="V81" s="455"/>
      <c r="W81" s="455"/>
      <c r="X81" s="455"/>
      <c r="Y81" s="455"/>
      <c r="Z81" s="455"/>
      <c r="AA81" s="455"/>
      <c r="AB81" s="455"/>
      <c r="AC81" s="455"/>
    </row>
    <row r="82" spans="1:30" s="149" customFormat="1" x14ac:dyDescent="0.25">
      <c r="A82" s="150">
        <v>5</v>
      </c>
      <c r="B82" s="455" t="s">
        <v>241</v>
      </c>
      <c r="C82" s="455"/>
      <c r="D82" s="455"/>
      <c r="E82" s="455"/>
      <c r="F82" s="455"/>
      <c r="G82" s="455"/>
      <c r="H82" s="455"/>
      <c r="I82" s="455"/>
      <c r="J82" s="455"/>
      <c r="K82" s="455"/>
      <c r="L82" s="455"/>
      <c r="M82" s="455"/>
      <c r="N82" s="455"/>
      <c r="O82" s="455"/>
      <c r="P82" s="455"/>
      <c r="Q82" s="455"/>
      <c r="R82" s="455"/>
      <c r="S82" s="455"/>
      <c r="T82" s="455"/>
      <c r="U82" s="455"/>
      <c r="V82" s="455"/>
      <c r="W82" s="455"/>
      <c r="X82" s="455"/>
      <c r="Y82" s="455"/>
      <c r="Z82" s="455"/>
      <c r="AA82" s="455"/>
      <c r="AB82" s="455"/>
      <c r="AC82" s="455"/>
    </row>
    <row r="83" spans="1:30" s="149" customFormat="1" x14ac:dyDescent="0.25">
      <c r="A83" s="150">
        <v>6</v>
      </c>
      <c r="B83" s="455" t="s">
        <v>242</v>
      </c>
      <c r="C83" s="455"/>
      <c r="D83" s="455"/>
      <c r="E83" s="455"/>
      <c r="F83" s="455"/>
      <c r="G83" s="455"/>
      <c r="H83" s="455"/>
      <c r="I83" s="455"/>
      <c r="J83" s="455"/>
      <c r="K83" s="455"/>
      <c r="L83" s="455"/>
      <c r="M83" s="455"/>
      <c r="N83" s="455"/>
      <c r="O83" s="455"/>
      <c r="P83" s="455"/>
      <c r="Q83" s="455"/>
      <c r="R83" s="455"/>
      <c r="S83" s="455"/>
      <c r="T83" s="455"/>
      <c r="U83" s="455"/>
      <c r="V83" s="455"/>
      <c r="W83" s="455"/>
      <c r="X83" s="455"/>
      <c r="Y83" s="455"/>
      <c r="Z83" s="455"/>
      <c r="AA83" s="455"/>
      <c r="AB83" s="455"/>
      <c r="AC83" s="455"/>
    </row>
    <row r="84" spans="1:30" s="149" customFormat="1" x14ac:dyDescent="0.25">
      <c r="A84" s="150">
        <v>7</v>
      </c>
      <c r="B84" s="455" t="s">
        <v>243</v>
      </c>
      <c r="C84" s="455"/>
      <c r="D84" s="455"/>
      <c r="E84" s="455"/>
      <c r="F84" s="455"/>
      <c r="G84" s="455"/>
      <c r="H84" s="455"/>
      <c r="I84" s="455"/>
      <c r="J84" s="455"/>
      <c r="K84" s="455"/>
      <c r="L84" s="455"/>
      <c r="M84" s="455"/>
      <c r="N84" s="455"/>
      <c r="O84" s="455"/>
      <c r="P84" s="455"/>
      <c r="Q84" s="455"/>
      <c r="R84" s="455"/>
      <c r="S84" s="455"/>
      <c r="T84" s="455"/>
      <c r="U84" s="455"/>
      <c r="V84" s="455"/>
      <c r="W84" s="455"/>
      <c r="X84" s="455"/>
      <c r="Y84" s="455"/>
      <c r="Z84" s="455"/>
      <c r="AA84" s="455"/>
      <c r="AB84" s="455"/>
      <c r="AC84" s="455"/>
    </row>
    <row r="85" spans="1:30" s="149" customFormat="1" x14ac:dyDescent="0.25">
      <c r="A85" s="150">
        <v>8</v>
      </c>
      <c r="B85" s="455" t="s">
        <v>244</v>
      </c>
      <c r="C85" s="455"/>
      <c r="D85" s="455"/>
      <c r="E85" s="455"/>
      <c r="F85" s="455"/>
      <c r="G85" s="455"/>
      <c r="H85" s="455"/>
      <c r="I85" s="455"/>
      <c r="J85" s="455"/>
      <c r="K85" s="455"/>
      <c r="L85" s="455"/>
      <c r="M85" s="455"/>
      <c r="N85" s="455"/>
      <c r="O85" s="455"/>
      <c r="P85" s="455"/>
      <c r="Q85" s="455"/>
      <c r="R85" s="455"/>
      <c r="S85" s="455"/>
      <c r="T85" s="455"/>
      <c r="U85" s="455"/>
      <c r="V85" s="455"/>
      <c r="W85" s="455"/>
      <c r="X85" s="455"/>
      <c r="Y85" s="455"/>
      <c r="Z85" s="455"/>
      <c r="AA85" s="455"/>
      <c r="AB85" s="455"/>
      <c r="AC85" s="455"/>
    </row>
    <row r="86" spans="1:30" s="149" customFormat="1" x14ac:dyDescent="0.25">
      <c r="A86" s="150">
        <v>9</v>
      </c>
      <c r="B86" s="455" t="s">
        <v>245</v>
      </c>
      <c r="C86" s="455"/>
      <c r="D86" s="455"/>
      <c r="E86" s="455"/>
      <c r="F86" s="455"/>
      <c r="G86" s="455"/>
      <c r="H86" s="455"/>
      <c r="I86" s="455"/>
      <c r="J86" s="455"/>
      <c r="K86" s="455"/>
      <c r="L86" s="455"/>
      <c r="M86" s="455"/>
      <c r="N86" s="455"/>
      <c r="O86" s="455"/>
      <c r="P86" s="455"/>
      <c r="Q86" s="455"/>
      <c r="R86" s="455"/>
      <c r="S86" s="455"/>
      <c r="T86" s="455"/>
      <c r="U86" s="455"/>
      <c r="V86" s="455"/>
      <c r="W86" s="455"/>
      <c r="X86" s="455"/>
      <c r="Y86" s="455"/>
      <c r="Z86" s="455"/>
      <c r="AA86" s="455"/>
      <c r="AB86" s="455"/>
      <c r="AC86" s="455"/>
      <c r="AD86" s="153"/>
    </row>
    <row r="87" spans="1:30" s="149" customFormat="1" x14ac:dyDescent="0.25">
      <c r="A87" s="150">
        <v>10</v>
      </c>
      <c r="B87" s="455" t="s">
        <v>246</v>
      </c>
      <c r="C87" s="455"/>
      <c r="D87" s="455"/>
      <c r="E87" s="455"/>
      <c r="F87" s="455"/>
      <c r="G87" s="455"/>
      <c r="H87" s="455"/>
      <c r="I87" s="455"/>
      <c r="J87" s="455"/>
      <c r="K87" s="455"/>
      <c r="L87" s="455"/>
      <c r="M87" s="455"/>
      <c r="N87" s="455"/>
      <c r="O87" s="455"/>
      <c r="P87" s="455"/>
      <c r="Q87" s="455"/>
      <c r="R87" s="455"/>
      <c r="S87" s="455"/>
      <c r="T87" s="455"/>
      <c r="U87" s="455"/>
      <c r="V87" s="455"/>
      <c r="W87" s="455"/>
      <c r="X87" s="455"/>
      <c r="Y87" s="455"/>
      <c r="Z87" s="455"/>
      <c r="AA87" s="455"/>
      <c r="AB87" s="455"/>
      <c r="AC87" s="455"/>
    </row>
    <row r="88" spans="1:30" s="149" customFormat="1" x14ac:dyDescent="0.25">
      <c r="A88" s="150">
        <v>11</v>
      </c>
      <c r="B88" s="455" t="s">
        <v>247</v>
      </c>
      <c r="C88" s="455"/>
      <c r="D88" s="455"/>
      <c r="E88" s="455"/>
      <c r="F88" s="455"/>
      <c r="G88" s="455"/>
      <c r="H88" s="455"/>
      <c r="I88" s="455"/>
      <c r="J88" s="455"/>
      <c r="K88" s="455"/>
      <c r="L88" s="455"/>
      <c r="M88" s="455"/>
      <c r="N88" s="455"/>
      <c r="O88" s="455"/>
      <c r="P88" s="455"/>
      <c r="Q88" s="455"/>
      <c r="R88" s="455"/>
      <c r="S88" s="455"/>
      <c r="T88" s="455"/>
      <c r="U88" s="455"/>
      <c r="V88" s="455"/>
      <c r="W88" s="455"/>
      <c r="X88" s="455"/>
      <c r="Y88" s="455"/>
      <c r="Z88" s="455"/>
      <c r="AA88" s="455"/>
      <c r="AB88" s="455"/>
      <c r="AC88" s="455"/>
      <c r="AD88" s="153"/>
    </row>
    <row r="89" spans="1:30" s="149" customFormat="1" x14ac:dyDescent="0.25">
      <c r="A89" s="150">
        <v>12</v>
      </c>
      <c r="B89" s="455" t="s">
        <v>248</v>
      </c>
      <c r="C89" s="455"/>
      <c r="D89" s="455"/>
      <c r="E89" s="455"/>
      <c r="F89" s="455"/>
      <c r="G89" s="455"/>
      <c r="H89" s="455"/>
      <c r="I89" s="455"/>
      <c r="J89" s="455"/>
      <c r="K89" s="455"/>
      <c r="L89" s="455"/>
      <c r="M89" s="455"/>
      <c r="N89" s="455"/>
      <c r="O89" s="455"/>
      <c r="P89" s="455"/>
      <c r="Q89" s="455"/>
      <c r="R89" s="455"/>
      <c r="S89" s="455"/>
      <c r="T89" s="455"/>
      <c r="U89" s="455"/>
      <c r="V89" s="455"/>
      <c r="W89" s="455"/>
      <c r="X89" s="455"/>
      <c r="Y89" s="455"/>
      <c r="Z89" s="455"/>
      <c r="AA89" s="455"/>
      <c r="AB89" s="455"/>
      <c r="AC89" s="455"/>
    </row>
    <row r="90" spans="1:30" s="149" customFormat="1" x14ac:dyDescent="0.25">
      <c r="A90" s="150">
        <v>13</v>
      </c>
      <c r="B90" s="455" t="s">
        <v>249</v>
      </c>
      <c r="C90" s="455"/>
      <c r="D90" s="455"/>
      <c r="E90" s="455"/>
      <c r="F90" s="455"/>
      <c r="G90" s="455"/>
      <c r="H90" s="455"/>
      <c r="I90" s="455"/>
      <c r="J90" s="455"/>
      <c r="K90" s="455"/>
      <c r="L90" s="455"/>
      <c r="M90" s="455"/>
      <c r="N90" s="455"/>
      <c r="O90" s="455"/>
      <c r="P90" s="455"/>
      <c r="Q90" s="455"/>
      <c r="R90" s="455"/>
      <c r="S90" s="455"/>
      <c r="T90" s="455"/>
      <c r="U90" s="455"/>
      <c r="V90" s="455"/>
      <c r="W90" s="455"/>
      <c r="X90" s="455"/>
      <c r="Y90" s="455"/>
      <c r="Z90" s="455"/>
      <c r="AA90" s="455"/>
      <c r="AB90" s="455"/>
      <c r="AC90" s="455"/>
    </row>
    <row r="91" spans="1:30" s="149" customFormat="1" x14ac:dyDescent="0.25">
      <c r="A91" s="150">
        <v>14</v>
      </c>
      <c r="B91" s="455" t="s">
        <v>250</v>
      </c>
      <c r="C91" s="455"/>
      <c r="D91" s="455"/>
      <c r="E91" s="455"/>
      <c r="F91" s="455"/>
      <c r="G91" s="455"/>
      <c r="H91" s="455"/>
      <c r="I91" s="455"/>
      <c r="J91" s="455"/>
      <c r="K91" s="455"/>
      <c r="L91" s="455"/>
      <c r="M91" s="455"/>
      <c r="N91" s="455"/>
      <c r="O91" s="455"/>
      <c r="P91" s="455"/>
      <c r="Q91" s="455"/>
      <c r="R91" s="455"/>
      <c r="S91" s="455"/>
      <c r="T91" s="455"/>
      <c r="U91" s="455"/>
      <c r="V91" s="455"/>
      <c r="W91" s="455"/>
      <c r="X91" s="455"/>
      <c r="Y91" s="455"/>
      <c r="Z91" s="455"/>
      <c r="AA91" s="455"/>
      <c r="AB91" s="455"/>
      <c r="AC91" s="455"/>
    </row>
    <row r="92" spans="1:30" s="149" customFormat="1" x14ac:dyDescent="0.25">
      <c r="A92" s="150">
        <v>15</v>
      </c>
      <c r="B92" s="455" t="s">
        <v>251</v>
      </c>
      <c r="C92" s="455"/>
      <c r="D92" s="455"/>
      <c r="E92" s="455"/>
      <c r="F92" s="455"/>
      <c r="G92" s="455"/>
      <c r="H92" s="455"/>
      <c r="I92" s="455"/>
      <c r="J92" s="455"/>
      <c r="K92" s="455"/>
      <c r="L92" s="455"/>
      <c r="M92" s="455"/>
      <c r="N92" s="455"/>
      <c r="O92" s="455"/>
      <c r="P92" s="455"/>
      <c r="Q92" s="455"/>
      <c r="R92" s="455"/>
      <c r="S92" s="455"/>
      <c r="T92" s="455"/>
      <c r="U92" s="455"/>
      <c r="V92" s="455"/>
      <c r="W92" s="455"/>
      <c r="X92" s="455"/>
      <c r="Y92" s="455"/>
      <c r="Z92" s="455"/>
      <c r="AA92" s="455"/>
      <c r="AB92" s="455"/>
      <c r="AC92" s="455"/>
    </row>
    <row r="93" spans="1:30" s="149" customFormat="1" x14ac:dyDescent="0.25">
      <c r="A93" s="150">
        <v>16</v>
      </c>
      <c r="B93" s="455" t="s">
        <v>252</v>
      </c>
      <c r="C93" s="455"/>
      <c r="D93" s="455"/>
      <c r="E93" s="455"/>
      <c r="F93" s="455"/>
      <c r="G93" s="455"/>
      <c r="H93" s="455"/>
      <c r="I93" s="455"/>
      <c r="J93" s="455"/>
      <c r="K93" s="455"/>
      <c r="L93" s="455"/>
      <c r="M93" s="455"/>
      <c r="N93" s="455"/>
      <c r="O93" s="455"/>
      <c r="P93" s="455"/>
      <c r="Q93" s="455"/>
      <c r="R93" s="455"/>
      <c r="S93" s="455"/>
      <c r="T93" s="455"/>
      <c r="U93" s="455"/>
      <c r="V93" s="455"/>
      <c r="W93" s="455"/>
      <c r="X93" s="455"/>
      <c r="Y93" s="455"/>
      <c r="Z93" s="455"/>
      <c r="AA93" s="455"/>
      <c r="AB93" s="455"/>
      <c r="AC93" s="455"/>
    </row>
    <row r="94" spans="1:30" s="149" customFormat="1" x14ac:dyDescent="0.25">
      <c r="A94" s="150">
        <v>17</v>
      </c>
      <c r="B94" s="455" t="s">
        <v>253</v>
      </c>
      <c r="C94" s="455"/>
      <c r="D94" s="455"/>
      <c r="E94" s="455"/>
      <c r="F94" s="455"/>
      <c r="G94" s="455"/>
      <c r="H94" s="455"/>
      <c r="I94" s="455"/>
      <c r="J94" s="455"/>
      <c r="K94" s="455"/>
      <c r="L94" s="455"/>
      <c r="M94" s="455"/>
      <c r="N94" s="455"/>
      <c r="O94" s="455"/>
      <c r="P94" s="455"/>
      <c r="Q94" s="455"/>
      <c r="R94" s="455"/>
      <c r="S94" s="455"/>
      <c r="T94" s="455"/>
      <c r="U94" s="455"/>
      <c r="V94" s="455"/>
      <c r="W94" s="455"/>
      <c r="X94" s="455"/>
      <c r="Y94" s="455"/>
      <c r="Z94" s="455"/>
      <c r="AA94" s="455"/>
      <c r="AB94" s="455"/>
      <c r="AC94" s="455"/>
    </row>
    <row r="95" spans="1:30" s="149" customFormat="1" x14ac:dyDescent="0.25">
      <c r="A95" s="150">
        <v>18</v>
      </c>
      <c r="B95" s="455" t="s">
        <v>254</v>
      </c>
      <c r="C95" s="455"/>
      <c r="D95" s="455"/>
      <c r="E95" s="455"/>
      <c r="F95" s="455"/>
      <c r="G95" s="455"/>
      <c r="H95" s="455"/>
      <c r="I95" s="455"/>
      <c r="J95" s="455"/>
      <c r="K95" s="455"/>
      <c r="L95" s="455"/>
      <c r="M95" s="455"/>
      <c r="N95" s="455"/>
      <c r="O95" s="455"/>
      <c r="P95" s="455"/>
      <c r="Q95" s="455"/>
      <c r="R95" s="455"/>
      <c r="S95" s="455"/>
      <c r="T95" s="455"/>
      <c r="U95" s="455"/>
      <c r="V95" s="455"/>
      <c r="W95" s="455"/>
      <c r="X95" s="455"/>
      <c r="Y95" s="455"/>
      <c r="Z95" s="455"/>
      <c r="AA95" s="455"/>
      <c r="AB95" s="455"/>
      <c r="AC95" s="455"/>
    </row>
    <row r="96" spans="1:30" s="149" customFormat="1" x14ac:dyDescent="0.25">
      <c r="A96" s="150">
        <v>19</v>
      </c>
      <c r="B96" s="455" t="s">
        <v>255</v>
      </c>
      <c r="C96" s="455"/>
      <c r="D96" s="455"/>
      <c r="E96" s="455"/>
      <c r="F96" s="455"/>
      <c r="G96" s="455"/>
      <c r="H96" s="455"/>
      <c r="I96" s="455"/>
      <c r="J96" s="455"/>
      <c r="K96" s="455"/>
      <c r="L96" s="455"/>
      <c r="M96" s="455"/>
      <c r="N96" s="455"/>
      <c r="O96" s="455"/>
      <c r="P96" s="455"/>
      <c r="Q96" s="455"/>
      <c r="R96" s="455"/>
      <c r="S96" s="455"/>
      <c r="T96" s="455"/>
      <c r="U96" s="455"/>
      <c r="V96" s="455"/>
      <c r="W96" s="455"/>
      <c r="X96" s="455"/>
      <c r="Y96" s="455"/>
      <c r="Z96" s="455"/>
      <c r="AA96" s="455"/>
      <c r="AB96" s="455"/>
      <c r="AC96" s="455"/>
    </row>
    <row r="97" spans="1:31" s="149" customFormat="1" x14ac:dyDescent="0.25">
      <c r="A97" s="152">
        <v>20</v>
      </c>
      <c r="B97" s="455" t="s">
        <v>256</v>
      </c>
      <c r="C97" s="455"/>
      <c r="D97" s="455"/>
      <c r="E97" s="455"/>
      <c r="F97" s="455"/>
      <c r="G97" s="455"/>
      <c r="H97" s="455"/>
      <c r="I97" s="455"/>
      <c r="J97" s="455"/>
      <c r="K97" s="455"/>
      <c r="L97" s="455"/>
      <c r="M97" s="455"/>
      <c r="N97" s="455"/>
      <c r="O97" s="455"/>
      <c r="P97" s="455"/>
      <c r="Q97" s="455"/>
      <c r="R97" s="455"/>
      <c r="S97" s="455"/>
      <c r="T97" s="455"/>
      <c r="U97" s="455"/>
      <c r="V97" s="455"/>
      <c r="W97" s="455"/>
      <c r="X97" s="455"/>
      <c r="Y97" s="455"/>
      <c r="Z97" s="455"/>
      <c r="AA97" s="455"/>
      <c r="AB97" s="455"/>
      <c r="AC97" s="455"/>
      <c r="AD97" s="151"/>
      <c r="AE97" s="151"/>
    </row>
    <row r="98" spans="1:31" s="149" customFormat="1" x14ac:dyDescent="0.25">
      <c r="A98" s="150">
        <v>21</v>
      </c>
      <c r="B98" s="455" t="s">
        <v>257</v>
      </c>
      <c r="C98" s="455"/>
      <c r="D98" s="455"/>
      <c r="E98" s="455"/>
      <c r="F98" s="455"/>
      <c r="G98" s="455"/>
      <c r="H98" s="455"/>
      <c r="I98" s="455"/>
      <c r="J98" s="455"/>
      <c r="K98" s="455"/>
      <c r="L98" s="455"/>
      <c r="M98" s="455"/>
      <c r="N98" s="455"/>
      <c r="O98" s="455"/>
      <c r="P98" s="455"/>
      <c r="Q98" s="455"/>
      <c r="R98" s="455"/>
      <c r="S98" s="455"/>
      <c r="T98" s="455"/>
      <c r="U98" s="455"/>
      <c r="V98" s="455"/>
      <c r="W98" s="455"/>
      <c r="X98" s="455"/>
      <c r="Y98" s="455"/>
      <c r="Z98" s="455"/>
      <c r="AA98" s="455"/>
      <c r="AB98" s="455"/>
      <c r="AC98" s="455"/>
    </row>
    <row r="99" spans="1:31" s="149" customFormat="1" x14ac:dyDescent="0.25">
      <c r="A99" s="150">
        <v>22</v>
      </c>
      <c r="B99" s="455" t="s">
        <v>258</v>
      </c>
      <c r="C99" s="455"/>
      <c r="D99" s="455"/>
      <c r="E99" s="455"/>
      <c r="F99" s="455"/>
      <c r="G99" s="455"/>
      <c r="H99" s="455"/>
      <c r="I99" s="455"/>
      <c r="J99" s="455"/>
      <c r="K99" s="455"/>
      <c r="L99" s="455"/>
      <c r="M99" s="455"/>
      <c r="N99" s="455"/>
      <c r="O99" s="455"/>
      <c r="P99" s="455"/>
      <c r="Q99" s="455"/>
      <c r="R99" s="455"/>
      <c r="S99" s="455"/>
      <c r="T99" s="455"/>
      <c r="U99" s="455"/>
      <c r="V99" s="455"/>
      <c r="W99" s="455"/>
      <c r="X99" s="455"/>
      <c r="Y99" s="455"/>
      <c r="Z99" s="455"/>
      <c r="AA99" s="455"/>
      <c r="AB99" s="455"/>
      <c r="AC99" s="455"/>
    </row>
    <row r="100" spans="1:31" s="149" customFormat="1" x14ac:dyDescent="0.25">
      <c r="A100" s="150">
        <v>23</v>
      </c>
      <c r="B100" s="455" t="s">
        <v>259</v>
      </c>
      <c r="C100" s="455"/>
      <c r="D100" s="455"/>
      <c r="E100" s="455"/>
      <c r="F100" s="455"/>
      <c r="G100" s="455"/>
      <c r="H100" s="455"/>
      <c r="I100" s="455"/>
      <c r="J100" s="455"/>
      <c r="K100" s="455"/>
      <c r="L100" s="455"/>
      <c r="M100" s="455"/>
      <c r="N100" s="455"/>
      <c r="O100" s="455"/>
      <c r="P100" s="455"/>
      <c r="Q100" s="455"/>
      <c r="R100" s="455"/>
      <c r="S100" s="455"/>
      <c r="T100" s="455"/>
      <c r="U100" s="455"/>
      <c r="V100" s="455"/>
      <c r="W100" s="455"/>
      <c r="X100" s="455"/>
      <c r="Y100" s="455"/>
      <c r="Z100" s="455"/>
      <c r="AA100" s="455"/>
      <c r="AB100" s="455"/>
      <c r="AC100" s="455"/>
    </row>
    <row r="101" spans="1:31" s="149" customFormat="1" x14ac:dyDescent="0.25">
      <c r="A101" s="150">
        <v>24</v>
      </c>
      <c r="B101" s="455" t="s">
        <v>260</v>
      </c>
      <c r="C101" s="455"/>
      <c r="D101" s="455"/>
      <c r="E101" s="455"/>
      <c r="F101" s="455"/>
      <c r="G101" s="455"/>
      <c r="H101" s="455"/>
      <c r="I101" s="455"/>
      <c r="J101" s="455"/>
      <c r="K101" s="455"/>
      <c r="L101" s="455"/>
      <c r="M101" s="455"/>
      <c r="N101" s="455"/>
      <c r="O101" s="455"/>
      <c r="P101" s="455"/>
      <c r="Q101" s="455"/>
      <c r="R101" s="455"/>
      <c r="S101" s="455"/>
      <c r="T101" s="455"/>
      <c r="U101" s="455"/>
      <c r="V101" s="455"/>
      <c r="W101" s="455"/>
      <c r="X101" s="455"/>
      <c r="Y101" s="455"/>
      <c r="Z101" s="455"/>
      <c r="AA101" s="455"/>
      <c r="AB101" s="455"/>
      <c r="AC101" s="455"/>
    </row>
    <row r="102" spans="1:31" s="149" customFormat="1" x14ac:dyDescent="0.25">
      <c r="A102" s="150">
        <v>25</v>
      </c>
      <c r="B102" s="455" t="s">
        <v>261</v>
      </c>
      <c r="C102" s="455"/>
      <c r="D102" s="455"/>
      <c r="E102" s="455"/>
      <c r="F102" s="455"/>
      <c r="G102" s="455"/>
      <c r="H102" s="455"/>
      <c r="I102" s="455"/>
      <c r="J102" s="455"/>
      <c r="K102" s="455"/>
      <c r="L102" s="455"/>
      <c r="M102" s="455"/>
      <c r="N102" s="455"/>
      <c r="O102" s="455"/>
      <c r="P102" s="455"/>
      <c r="Q102" s="455"/>
      <c r="R102" s="455"/>
      <c r="S102" s="455"/>
      <c r="T102" s="455"/>
      <c r="U102" s="455"/>
      <c r="V102" s="455"/>
      <c r="W102" s="455"/>
      <c r="X102" s="455"/>
      <c r="Y102" s="455"/>
      <c r="Z102" s="455"/>
      <c r="AA102" s="455"/>
      <c r="AB102" s="455"/>
      <c r="AC102" s="455"/>
    </row>
    <row r="103" spans="1:31" s="149" customFormat="1" x14ac:dyDescent="0.25">
      <c r="A103" s="150">
        <v>26</v>
      </c>
      <c r="B103" s="455" t="s">
        <v>262</v>
      </c>
      <c r="C103" s="455"/>
      <c r="D103" s="455"/>
      <c r="E103" s="455"/>
      <c r="F103" s="455"/>
      <c r="G103" s="455"/>
      <c r="H103" s="455"/>
      <c r="I103" s="455"/>
      <c r="J103" s="455"/>
      <c r="K103" s="455"/>
      <c r="L103" s="455"/>
      <c r="M103" s="455"/>
      <c r="N103" s="455"/>
      <c r="O103" s="455"/>
      <c r="P103" s="455"/>
      <c r="Q103" s="455"/>
      <c r="R103" s="455"/>
      <c r="S103" s="455"/>
      <c r="T103" s="455"/>
      <c r="U103" s="455"/>
      <c r="V103" s="455"/>
      <c r="W103" s="455"/>
      <c r="X103" s="455"/>
      <c r="Y103" s="455"/>
      <c r="Z103" s="455"/>
      <c r="AA103" s="455"/>
      <c r="AB103" s="455"/>
      <c r="AC103" s="455"/>
    </row>
  </sheetData>
  <mergeCells count="55"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J4:J6"/>
    <mergeCell ref="K4:K6"/>
    <mergeCell ref="R4:S4"/>
    <mergeCell ref="T4:Y4"/>
    <mergeCell ref="Z4:AC4"/>
    <mergeCell ref="L5:M5"/>
    <mergeCell ref="N5:O5"/>
    <mergeCell ref="P5:Q5"/>
    <mergeCell ref="R5:S5"/>
    <mergeCell ref="T5:U5"/>
    <mergeCell ref="V5:W5"/>
    <mergeCell ref="X5:Y5"/>
    <mergeCell ref="L4:Q4"/>
    <mergeCell ref="B77:AC77"/>
    <mergeCell ref="B78:AC78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79:AC79"/>
    <mergeCell ref="B103:AC103"/>
    <mergeCell ref="B92:AC92"/>
    <mergeCell ref="B93:AC93"/>
    <mergeCell ref="B94:AC94"/>
    <mergeCell ref="B95:AC95"/>
    <mergeCell ref="B102:AC102"/>
    <mergeCell ref="B96:AC96"/>
    <mergeCell ref="B97:AC97"/>
    <mergeCell ref="B98:AC98"/>
    <mergeCell ref="B99:AC99"/>
    <mergeCell ref="B100:AC100"/>
    <mergeCell ref="B101:AC101"/>
  </mergeCells>
  <pageMargins left="7.874015748031496E-2" right="3.937007874015748E-2" top="0.11811023622047245" bottom="7.874015748031496E-2" header="7.874015748031496E-2" footer="3.937007874015748E-2"/>
  <pageSetup scale="4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D4BA-783E-4AF4-A969-D6F6D9FAB56A}">
  <dimension ref="A2:AF104"/>
  <sheetViews>
    <sheetView workbookViewId="0">
      <pane xSplit="3" ySplit="8" topLeftCell="V17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1.5" x14ac:dyDescent="0.25"/>
  <cols>
    <col min="1" max="1" width="4.453125" style="148" customWidth="1"/>
    <col min="2" max="2" width="5.1796875" style="146" customWidth="1"/>
    <col min="3" max="3" width="39.453125" style="146" customWidth="1"/>
    <col min="4" max="4" width="8.1796875" style="147" customWidth="1"/>
    <col min="5" max="5" width="7.453125" style="147" customWidth="1"/>
    <col min="6" max="6" width="8" style="146" bestFit="1" customWidth="1"/>
    <col min="7" max="7" width="8.453125" style="146" customWidth="1"/>
    <col min="8" max="8" width="9.1796875" style="146" customWidth="1"/>
    <col min="9" max="9" width="10.453125" style="146" customWidth="1"/>
    <col min="10" max="10" width="9.1796875" style="146" customWidth="1"/>
    <col min="11" max="11" width="10.81640625" style="146" customWidth="1"/>
    <col min="12" max="15" width="10" style="146" bestFit="1" customWidth="1"/>
    <col min="16" max="16" width="7.81640625" style="146" customWidth="1"/>
    <col min="17" max="17" width="7.453125" style="146" customWidth="1"/>
    <col min="18" max="18" width="8" style="146" customWidth="1"/>
    <col min="19" max="19" width="8" style="146" bestFit="1" customWidth="1"/>
    <col min="20" max="21" width="10" style="146" bestFit="1" customWidth="1"/>
    <col min="22" max="22" width="9.453125" style="146" bestFit="1" customWidth="1"/>
    <col min="23" max="23" width="10" style="146" bestFit="1" customWidth="1"/>
    <col min="24" max="24" width="7.81640625" style="146" customWidth="1"/>
    <col min="25" max="25" width="8" style="146" bestFit="1" customWidth="1"/>
    <col min="26" max="26" width="10" style="146" bestFit="1" customWidth="1"/>
    <col min="27" max="27" width="11" style="146" bestFit="1" customWidth="1"/>
    <col min="28" max="28" width="8.1796875" style="146" customWidth="1"/>
    <col min="29" max="29" width="7.453125" style="146" customWidth="1"/>
    <col min="30" max="30" width="12.1796875" style="146" customWidth="1"/>
    <col min="31" max="31" width="12" style="146" customWidth="1"/>
    <col min="32" max="16384" width="8.81640625" style="146"/>
  </cols>
  <sheetData>
    <row r="2" spans="1:32" x14ac:dyDescent="0.25">
      <c r="B2" s="457" t="s">
        <v>317</v>
      </c>
      <c r="C2" s="457"/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457"/>
      <c r="Z2" s="457"/>
      <c r="AA2" s="457"/>
      <c r="AB2" s="457"/>
      <c r="AC2" s="457"/>
    </row>
    <row r="3" spans="1:32" x14ac:dyDescent="0.25">
      <c r="B3" s="456" t="s">
        <v>220</v>
      </c>
      <c r="C3" s="457" t="s">
        <v>145</v>
      </c>
      <c r="D3" s="459" t="s">
        <v>221</v>
      </c>
      <c r="E3" s="459"/>
      <c r="F3" s="459"/>
      <c r="G3" s="459"/>
      <c r="H3" s="459"/>
      <c r="I3" s="459"/>
      <c r="J3" s="459"/>
      <c r="K3" s="459"/>
      <c r="L3" s="457" t="s">
        <v>222</v>
      </c>
      <c r="M3" s="457"/>
      <c r="N3" s="457"/>
      <c r="O3" s="457"/>
      <c r="P3" s="457"/>
      <c r="Q3" s="457"/>
      <c r="R3" s="457"/>
      <c r="S3" s="457"/>
      <c r="T3" s="457"/>
      <c r="U3" s="457"/>
      <c r="V3" s="457"/>
      <c r="W3" s="457"/>
      <c r="X3" s="457"/>
      <c r="Y3" s="457"/>
      <c r="Z3" s="457"/>
      <c r="AA3" s="457"/>
      <c r="AB3" s="457"/>
      <c r="AC3" s="457"/>
    </row>
    <row r="4" spans="1:32" x14ac:dyDescent="0.25">
      <c r="B4" s="456"/>
      <c r="C4" s="457"/>
      <c r="D4" s="456" t="s">
        <v>223</v>
      </c>
      <c r="E4" s="456"/>
      <c r="F4" s="456"/>
      <c r="G4" s="456"/>
      <c r="H4" s="456"/>
      <c r="I4" s="456"/>
      <c r="J4" s="456"/>
      <c r="K4" s="456"/>
      <c r="L4" s="457" t="s">
        <v>224</v>
      </c>
      <c r="M4" s="457"/>
      <c r="N4" s="457"/>
      <c r="O4" s="457"/>
      <c r="P4" s="457"/>
      <c r="Q4" s="457"/>
      <c r="R4" s="457"/>
      <c r="S4" s="457"/>
      <c r="T4" s="457" t="s">
        <v>225</v>
      </c>
      <c r="U4" s="457"/>
      <c r="V4" s="457"/>
      <c r="W4" s="457"/>
      <c r="X4" s="457"/>
      <c r="Y4" s="457"/>
      <c r="Z4" s="457"/>
      <c r="AA4" s="457"/>
      <c r="AB4" s="457"/>
      <c r="AC4" s="457"/>
    </row>
    <row r="5" spans="1:32" x14ac:dyDescent="0.25">
      <c r="B5" s="456"/>
      <c r="C5" s="457"/>
      <c r="D5" s="456" t="s">
        <v>216</v>
      </c>
      <c r="E5" s="456"/>
      <c r="F5" s="456" t="s">
        <v>175</v>
      </c>
      <c r="G5" s="456" t="s">
        <v>176</v>
      </c>
      <c r="H5" s="456" t="s">
        <v>226</v>
      </c>
      <c r="I5" s="456" t="s">
        <v>227</v>
      </c>
      <c r="J5" s="456" t="s">
        <v>147</v>
      </c>
      <c r="K5" s="456" t="s">
        <v>148</v>
      </c>
      <c r="L5" s="457" t="s">
        <v>228</v>
      </c>
      <c r="M5" s="457"/>
      <c r="N5" s="457"/>
      <c r="O5" s="457"/>
      <c r="P5" s="457"/>
      <c r="Q5" s="457"/>
      <c r="R5" s="457" t="s">
        <v>229</v>
      </c>
      <c r="S5" s="457"/>
      <c r="T5" s="457" t="s">
        <v>228</v>
      </c>
      <c r="U5" s="457"/>
      <c r="V5" s="457"/>
      <c r="W5" s="457"/>
      <c r="X5" s="457"/>
      <c r="Y5" s="457"/>
      <c r="Z5" s="457" t="s">
        <v>229</v>
      </c>
      <c r="AA5" s="457"/>
      <c r="AB5" s="457"/>
      <c r="AC5" s="457"/>
    </row>
    <row r="6" spans="1:32" x14ac:dyDescent="0.25">
      <c r="B6" s="456"/>
      <c r="C6" s="457"/>
      <c r="D6" s="456"/>
      <c r="E6" s="456"/>
      <c r="F6" s="456"/>
      <c r="G6" s="456"/>
      <c r="H6" s="456"/>
      <c r="I6" s="456"/>
      <c r="J6" s="456"/>
      <c r="K6" s="456"/>
      <c r="L6" s="456" t="s">
        <v>230</v>
      </c>
      <c r="M6" s="456"/>
      <c r="N6" s="456" t="s">
        <v>231</v>
      </c>
      <c r="O6" s="456"/>
      <c r="P6" s="457" t="s">
        <v>141</v>
      </c>
      <c r="Q6" s="457"/>
      <c r="R6" s="457" t="s">
        <v>232</v>
      </c>
      <c r="S6" s="457"/>
      <c r="T6" s="456" t="s">
        <v>230</v>
      </c>
      <c r="U6" s="456"/>
      <c r="V6" s="456" t="s">
        <v>231</v>
      </c>
      <c r="W6" s="456"/>
      <c r="X6" s="457" t="s">
        <v>141</v>
      </c>
      <c r="Y6" s="457"/>
      <c r="Z6" s="456" t="s">
        <v>157</v>
      </c>
      <c r="AA6" s="456"/>
      <c r="AB6" s="456" t="s">
        <v>175</v>
      </c>
      <c r="AC6" s="456"/>
    </row>
    <row r="7" spans="1:32" s="184" customFormat="1" ht="34.5" x14ac:dyDescent="0.35">
      <c r="A7" s="187"/>
      <c r="B7" s="456"/>
      <c r="C7" s="457"/>
      <c r="D7" s="182" t="s">
        <v>149</v>
      </c>
      <c r="E7" s="186" t="s">
        <v>150</v>
      </c>
      <c r="F7" s="456"/>
      <c r="G7" s="456"/>
      <c r="H7" s="456"/>
      <c r="I7" s="456"/>
      <c r="J7" s="456"/>
      <c r="K7" s="456"/>
      <c r="L7" s="185" t="s">
        <v>318</v>
      </c>
      <c r="M7" s="185" t="s">
        <v>319</v>
      </c>
      <c r="N7" s="185" t="s">
        <v>307</v>
      </c>
      <c r="O7" s="185" t="s">
        <v>320</v>
      </c>
      <c r="P7" s="185" t="s">
        <v>318</v>
      </c>
      <c r="Q7" s="185" t="s">
        <v>321</v>
      </c>
      <c r="R7" s="185" t="s">
        <v>306</v>
      </c>
      <c r="S7" s="185" t="s">
        <v>305</v>
      </c>
      <c r="T7" s="185" t="s">
        <v>304</v>
      </c>
      <c r="U7" s="185" t="s">
        <v>319</v>
      </c>
      <c r="V7" s="185" t="s">
        <v>318</v>
      </c>
      <c r="W7" s="185" t="s">
        <v>320</v>
      </c>
      <c r="X7" s="185" t="s">
        <v>307</v>
      </c>
      <c r="Y7" s="185" t="s">
        <v>319</v>
      </c>
      <c r="Z7" s="185" t="s">
        <v>306</v>
      </c>
      <c r="AA7" s="185" t="s">
        <v>308</v>
      </c>
      <c r="AB7" s="185" t="s">
        <v>307</v>
      </c>
      <c r="AC7" s="185" t="s">
        <v>305</v>
      </c>
    </row>
    <row r="8" spans="1:32" x14ac:dyDescent="0.25">
      <c r="B8" s="183"/>
      <c r="C8" s="183"/>
      <c r="D8" s="182">
        <v>1</v>
      </c>
      <c r="E8" s="182">
        <v>2</v>
      </c>
      <c r="F8" s="182">
        <v>3</v>
      </c>
      <c r="G8" s="182">
        <v>4</v>
      </c>
      <c r="H8" s="182">
        <v>5</v>
      </c>
      <c r="I8" s="182">
        <v>6</v>
      </c>
      <c r="J8" s="182">
        <v>7</v>
      </c>
      <c r="K8" s="182">
        <v>8</v>
      </c>
      <c r="L8" s="182">
        <v>9</v>
      </c>
      <c r="M8" s="182">
        <v>10</v>
      </c>
      <c r="N8" s="182">
        <v>11</v>
      </c>
      <c r="O8" s="182">
        <v>12</v>
      </c>
      <c r="P8" s="182">
        <v>13</v>
      </c>
      <c r="Q8" s="182">
        <v>14</v>
      </c>
      <c r="R8" s="182">
        <v>15</v>
      </c>
      <c r="S8" s="182">
        <v>16</v>
      </c>
      <c r="T8" s="182">
        <v>17</v>
      </c>
      <c r="U8" s="182">
        <v>18</v>
      </c>
      <c r="V8" s="182">
        <v>19</v>
      </c>
      <c r="W8" s="182">
        <v>20</v>
      </c>
      <c r="X8" s="182">
        <v>21</v>
      </c>
      <c r="Y8" s="182">
        <v>22</v>
      </c>
      <c r="Z8" s="182">
        <v>23</v>
      </c>
      <c r="AA8" s="182">
        <v>24</v>
      </c>
      <c r="AB8" s="182">
        <v>25</v>
      </c>
      <c r="AC8" s="182">
        <v>26</v>
      </c>
    </row>
    <row r="9" spans="1:32" x14ac:dyDescent="0.25">
      <c r="B9" s="158" t="s">
        <v>8</v>
      </c>
      <c r="C9" s="158"/>
      <c r="D9" s="166"/>
      <c r="E9" s="166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</row>
    <row r="10" spans="1:32" x14ac:dyDescent="0.25">
      <c r="B10" s="158" t="s">
        <v>158</v>
      </c>
      <c r="C10" s="157"/>
      <c r="D10" s="166"/>
      <c r="E10" s="166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E10" s="146">
        <f>Z10+AB10</f>
        <v>0</v>
      </c>
    </row>
    <row r="11" spans="1:32" x14ac:dyDescent="0.25">
      <c r="B11" s="164">
        <v>1</v>
      </c>
      <c r="C11" s="163" t="s">
        <v>16</v>
      </c>
      <c r="D11" s="162">
        <v>8772</v>
      </c>
      <c r="E11" s="162">
        <v>2643</v>
      </c>
      <c r="F11" s="162">
        <v>22655</v>
      </c>
      <c r="G11" s="162">
        <v>41625</v>
      </c>
      <c r="H11" s="162">
        <v>7665</v>
      </c>
      <c r="I11" s="162">
        <v>1082680</v>
      </c>
      <c r="J11" s="162">
        <v>1888684</v>
      </c>
      <c r="K11" s="162">
        <v>81510140</v>
      </c>
      <c r="L11" s="161">
        <v>2059637</v>
      </c>
      <c r="M11" s="161">
        <v>6220913.1754899994</v>
      </c>
      <c r="N11" s="161">
        <v>1833158</v>
      </c>
      <c r="O11" s="161">
        <v>9767627.0580000002</v>
      </c>
      <c r="P11" s="161">
        <v>0</v>
      </c>
      <c r="Q11" s="161">
        <v>0</v>
      </c>
      <c r="R11" s="161">
        <v>9354</v>
      </c>
      <c r="S11" s="161">
        <v>46781.9</v>
      </c>
      <c r="T11" s="161">
        <v>5944404</v>
      </c>
      <c r="U11" s="161">
        <v>11688350.957480064</v>
      </c>
      <c r="V11" s="161">
        <v>1826493</v>
      </c>
      <c r="W11" s="161">
        <v>4942634.6135197775</v>
      </c>
      <c r="X11" s="161">
        <v>8</v>
      </c>
      <c r="Y11" s="161">
        <v>15.65</v>
      </c>
      <c r="Z11" s="161">
        <v>25280589</v>
      </c>
      <c r="AA11" s="161">
        <v>120196653.31200001</v>
      </c>
      <c r="AB11" s="161">
        <v>910</v>
      </c>
      <c r="AC11" s="161">
        <v>837.3904500000001</v>
      </c>
      <c r="AE11" s="146">
        <f t="shared" ref="AE11:AE72" si="0">Z11+AB11</f>
        <v>25281499</v>
      </c>
      <c r="AF11" s="339"/>
    </row>
    <row r="12" spans="1:32" x14ac:dyDescent="0.25">
      <c r="B12" s="164">
        <v>2</v>
      </c>
      <c r="C12" s="163" t="s">
        <v>35</v>
      </c>
      <c r="D12" s="162">
        <v>5323</v>
      </c>
      <c r="E12" s="162">
        <v>2886</v>
      </c>
      <c r="F12" s="162">
        <v>42701</v>
      </c>
      <c r="G12" s="162">
        <v>15608</v>
      </c>
      <c r="H12" s="162">
        <v>103</v>
      </c>
      <c r="I12" s="162">
        <v>608474</v>
      </c>
      <c r="J12" s="162">
        <v>84801</v>
      </c>
      <c r="K12" s="162">
        <v>47251202</v>
      </c>
      <c r="L12" s="161">
        <v>142422</v>
      </c>
      <c r="M12" s="161">
        <v>507585.41232999985</v>
      </c>
      <c r="N12" s="161">
        <v>62166</v>
      </c>
      <c r="O12" s="161">
        <v>224711.23160999996</v>
      </c>
      <c r="P12" s="161">
        <v>0</v>
      </c>
      <c r="Q12" s="161">
        <v>0</v>
      </c>
      <c r="R12" s="161">
        <v>9334</v>
      </c>
      <c r="S12" s="161">
        <v>55504.210799999993</v>
      </c>
      <c r="T12" s="161">
        <v>3928941</v>
      </c>
      <c r="U12" s="161">
        <v>6995597.4687200002</v>
      </c>
      <c r="V12" s="161">
        <v>1458387</v>
      </c>
      <c r="W12" s="161">
        <v>2336168.26719</v>
      </c>
      <c r="X12" s="161">
        <v>0</v>
      </c>
      <c r="Y12" s="161">
        <v>0</v>
      </c>
      <c r="Z12" s="161">
        <v>16614773</v>
      </c>
      <c r="AA12" s="161">
        <v>66267389.178000003</v>
      </c>
      <c r="AB12" s="161">
        <v>1988</v>
      </c>
      <c r="AC12" s="161">
        <v>1943.27856</v>
      </c>
      <c r="AE12" s="146">
        <f t="shared" si="0"/>
        <v>16616761</v>
      </c>
    </row>
    <row r="13" spans="1:32" x14ac:dyDescent="0.25">
      <c r="B13" s="164">
        <v>3</v>
      </c>
      <c r="C13" s="181" t="s">
        <v>40</v>
      </c>
      <c r="D13" s="180">
        <v>1884</v>
      </c>
      <c r="E13" s="180">
        <v>430</v>
      </c>
      <c r="F13" s="180">
        <v>1914</v>
      </c>
      <c r="G13" s="180">
        <v>1782</v>
      </c>
      <c r="H13" s="180">
        <v>355014</v>
      </c>
      <c r="I13" s="180">
        <v>1069836</v>
      </c>
      <c r="J13" s="180">
        <v>33639</v>
      </c>
      <c r="K13" s="180">
        <v>13296825</v>
      </c>
      <c r="L13" s="161">
        <v>51567</v>
      </c>
      <c r="M13" s="161">
        <v>208526.54397001397</v>
      </c>
      <c r="N13" s="161">
        <v>21402</v>
      </c>
      <c r="O13" s="161">
        <v>110223.78661999904</v>
      </c>
      <c r="P13" s="161">
        <v>0</v>
      </c>
      <c r="Q13" s="161">
        <v>0</v>
      </c>
      <c r="R13" s="161">
        <v>852</v>
      </c>
      <c r="S13" s="161">
        <v>3962.3</v>
      </c>
      <c r="T13" s="161">
        <v>1639749</v>
      </c>
      <c r="U13" s="161">
        <v>2570241.48685</v>
      </c>
      <c r="V13" s="161">
        <v>618127</v>
      </c>
      <c r="W13" s="161">
        <v>928453.70449000003</v>
      </c>
      <c r="X13" s="161">
        <v>7504</v>
      </c>
      <c r="Y13" s="161">
        <v>85000.614099999992</v>
      </c>
      <c r="Z13" s="161">
        <v>5932104</v>
      </c>
      <c r="AA13" s="161">
        <v>25729052.17876</v>
      </c>
      <c r="AB13" s="161">
        <v>0</v>
      </c>
      <c r="AC13" s="161">
        <v>0</v>
      </c>
      <c r="AE13" s="146">
        <f t="shared" si="0"/>
        <v>5932104</v>
      </c>
    </row>
    <row r="14" spans="1:32" x14ac:dyDescent="0.25">
      <c r="B14" s="164">
        <v>4</v>
      </c>
      <c r="C14" s="163" t="s">
        <v>23</v>
      </c>
      <c r="D14" s="162">
        <v>8100</v>
      </c>
      <c r="E14" s="162">
        <v>4028</v>
      </c>
      <c r="F14" s="162">
        <v>62673</v>
      </c>
      <c r="G14" s="162">
        <v>10997</v>
      </c>
      <c r="H14" s="162">
        <v>58</v>
      </c>
      <c r="I14" s="162">
        <v>2465795</v>
      </c>
      <c r="J14" s="162">
        <v>615427</v>
      </c>
      <c r="K14" s="162">
        <v>50582378</v>
      </c>
      <c r="L14" s="161">
        <v>691272</v>
      </c>
      <c r="M14" s="161">
        <v>2005915.8510699999</v>
      </c>
      <c r="N14" s="161">
        <v>301278</v>
      </c>
      <c r="O14" s="161">
        <v>1177480.2018800001</v>
      </c>
      <c r="P14" s="161">
        <v>0</v>
      </c>
      <c r="Q14" s="161">
        <v>0</v>
      </c>
      <c r="R14" s="161">
        <v>62469</v>
      </c>
      <c r="S14" s="161">
        <v>326006</v>
      </c>
      <c r="T14" s="161">
        <v>7720155</v>
      </c>
      <c r="U14" s="161">
        <v>16462205.659119999</v>
      </c>
      <c r="V14" s="161">
        <v>2200384</v>
      </c>
      <c r="W14" s="161">
        <v>4743194.4493300002</v>
      </c>
      <c r="X14" s="161">
        <v>5185</v>
      </c>
      <c r="Y14" s="161">
        <v>81981.638000000006</v>
      </c>
      <c r="Z14" s="161">
        <v>31913729</v>
      </c>
      <c r="AA14" s="161">
        <v>145135906.58129999</v>
      </c>
      <c r="AB14" s="161">
        <v>1309</v>
      </c>
      <c r="AC14" s="161">
        <v>1081.7950000000001</v>
      </c>
      <c r="AE14" s="146">
        <f t="shared" si="0"/>
        <v>31915038</v>
      </c>
    </row>
    <row r="15" spans="1:32" x14ac:dyDescent="0.25">
      <c r="B15" s="164">
        <v>5</v>
      </c>
      <c r="C15" s="163" t="s">
        <v>49</v>
      </c>
      <c r="D15" s="162">
        <v>1933</v>
      </c>
      <c r="E15" s="162">
        <v>324</v>
      </c>
      <c r="F15" s="162">
        <v>2103</v>
      </c>
      <c r="G15" s="162">
        <v>9254</v>
      </c>
      <c r="H15" s="162">
        <v>7098</v>
      </c>
      <c r="I15" s="162">
        <v>487993</v>
      </c>
      <c r="J15" s="162">
        <v>0</v>
      </c>
      <c r="K15" s="162">
        <v>28316825</v>
      </c>
      <c r="L15" s="161">
        <v>0</v>
      </c>
      <c r="M15" s="161">
        <v>0</v>
      </c>
      <c r="N15" s="161">
        <v>0</v>
      </c>
      <c r="O15" s="161">
        <v>0</v>
      </c>
      <c r="P15" s="161">
        <v>0</v>
      </c>
      <c r="Q15" s="161">
        <v>0</v>
      </c>
      <c r="R15" s="161">
        <v>0</v>
      </c>
      <c r="S15" s="161">
        <v>0</v>
      </c>
      <c r="T15" s="161">
        <v>2523211</v>
      </c>
      <c r="U15" s="161">
        <v>5566694.9040000001</v>
      </c>
      <c r="V15" s="161">
        <v>450742</v>
      </c>
      <c r="W15" s="161">
        <v>1037175.9</v>
      </c>
      <c r="X15" s="161">
        <v>0</v>
      </c>
      <c r="Y15" s="161">
        <v>0</v>
      </c>
      <c r="Z15" s="161">
        <v>8468892</v>
      </c>
      <c r="AA15" s="161">
        <v>38408258.903999999</v>
      </c>
      <c r="AB15" s="161">
        <v>9347</v>
      </c>
      <c r="AC15" s="161">
        <v>9826.3230000000003</v>
      </c>
      <c r="AE15" s="146">
        <f t="shared" si="0"/>
        <v>8478239</v>
      </c>
    </row>
    <row r="16" spans="1:32" x14ac:dyDescent="0.25">
      <c r="B16" s="164">
        <v>6</v>
      </c>
      <c r="C16" s="163" t="s">
        <v>31</v>
      </c>
      <c r="D16" s="162">
        <v>4354</v>
      </c>
      <c r="E16" s="162">
        <v>593</v>
      </c>
      <c r="F16" s="162">
        <v>14856</v>
      </c>
      <c r="G16" s="162">
        <v>10374</v>
      </c>
      <c r="H16" s="162">
        <v>0</v>
      </c>
      <c r="I16" s="162">
        <v>1545707</v>
      </c>
      <c r="J16" s="162">
        <v>159407</v>
      </c>
      <c r="K16" s="162">
        <v>31055145</v>
      </c>
      <c r="L16" s="161">
        <v>120530</v>
      </c>
      <c r="M16" s="161">
        <v>404719.61599999998</v>
      </c>
      <c r="N16" s="161">
        <v>61954</v>
      </c>
      <c r="O16" s="161">
        <v>261763.226</v>
      </c>
      <c r="P16" s="161">
        <v>0</v>
      </c>
      <c r="Q16" s="161">
        <v>0</v>
      </c>
      <c r="R16" s="161">
        <v>3091</v>
      </c>
      <c r="S16" s="161">
        <v>20612.256000000001</v>
      </c>
      <c r="T16" s="161">
        <v>4469710</v>
      </c>
      <c r="U16" s="161">
        <v>8706859.5263600014</v>
      </c>
      <c r="V16" s="161">
        <v>1798252</v>
      </c>
      <c r="W16" s="161">
        <v>3115453.5729999999</v>
      </c>
      <c r="X16" s="161">
        <v>4508</v>
      </c>
      <c r="Y16" s="161">
        <v>69887.182889999996</v>
      </c>
      <c r="Z16" s="161">
        <v>19320244</v>
      </c>
      <c r="AA16" s="161">
        <v>90745899.289110005</v>
      </c>
      <c r="AB16" s="161">
        <v>48682</v>
      </c>
      <c r="AC16" s="161">
        <v>48571.218639999999</v>
      </c>
      <c r="AE16" s="146">
        <f t="shared" si="0"/>
        <v>19368926</v>
      </c>
    </row>
    <row r="17" spans="2:31" x14ac:dyDescent="0.25">
      <c r="B17" s="164">
        <v>7</v>
      </c>
      <c r="C17" s="163" t="s">
        <v>37</v>
      </c>
      <c r="D17" s="162">
        <v>2687</v>
      </c>
      <c r="E17" s="162">
        <v>750</v>
      </c>
      <c r="F17" s="162">
        <v>0</v>
      </c>
      <c r="G17" s="162">
        <v>0</v>
      </c>
      <c r="H17" s="162">
        <v>0</v>
      </c>
      <c r="I17" s="162">
        <v>253833</v>
      </c>
      <c r="J17" s="162">
        <v>79323</v>
      </c>
      <c r="K17" s="162">
        <v>16291382</v>
      </c>
      <c r="L17" s="161">
        <v>65831</v>
      </c>
      <c r="M17" s="161">
        <v>168551.16047</v>
      </c>
      <c r="N17" s="161">
        <v>24453</v>
      </c>
      <c r="O17" s="161">
        <v>70853.27536</v>
      </c>
      <c r="P17" s="161">
        <v>0</v>
      </c>
      <c r="Q17" s="161">
        <v>0</v>
      </c>
      <c r="R17" s="161">
        <v>2241</v>
      </c>
      <c r="S17" s="161">
        <v>10226.254859999999</v>
      </c>
      <c r="T17" s="161">
        <v>2995806</v>
      </c>
      <c r="U17" s="161">
        <v>5596584.7608199995</v>
      </c>
      <c r="V17" s="161">
        <v>842094</v>
      </c>
      <c r="W17" s="161">
        <v>1561084.16007</v>
      </c>
      <c r="X17" s="161">
        <v>0</v>
      </c>
      <c r="Y17" s="161">
        <v>0</v>
      </c>
      <c r="Z17" s="161">
        <v>14343417</v>
      </c>
      <c r="AA17" s="161">
        <v>59915530.670709997</v>
      </c>
      <c r="AB17" s="161">
        <v>0</v>
      </c>
      <c r="AC17" s="161">
        <v>0</v>
      </c>
      <c r="AE17" s="146">
        <f t="shared" si="0"/>
        <v>14343417</v>
      </c>
    </row>
    <row r="18" spans="2:31" x14ac:dyDescent="0.25">
      <c r="B18" s="164">
        <v>8</v>
      </c>
      <c r="C18" s="163" t="s">
        <v>50</v>
      </c>
      <c r="D18" s="162">
        <v>807</v>
      </c>
      <c r="E18" s="162">
        <v>21</v>
      </c>
      <c r="F18" s="162">
        <v>996</v>
      </c>
      <c r="G18" s="162">
        <v>357</v>
      </c>
      <c r="H18" s="162">
        <v>1095</v>
      </c>
      <c r="I18" s="162">
        <v>35734</v>
      </c>
      <c r="J18" s="162">
        <v>0</v>
      </c>
      <c r="K18" s="162">
        <v>3688282</v>
      </c>
      <c r="L18" s="161">
        <v>0</v>
      </c>
      <c r="M18" s="161">
        <v>0</v>
      </c>
      <c r="N18" s="161">
        <v>0</v>
      </c>
      <c r="O18" s="161">
        <v>0</v>
      </c>
      <c r="P18" s="161">
        <v>0</v>
      </c>
      <c r="Q18" s="161">
        <v>0</v>
      </c>
      <c r="R18" s="161">
        <v>0</v>
      </c>
      <c r="S18" s="161">
        <v>0</v>
      </c>
      <c r="T18" s="161">
        <v>594623</v>
      </c>
      <c r="U18" s="161">
        <v>1327269.3701299999</v>
      </c>
      <c r="V18" s="161">
        <v>117159</v>
      </c>
      <c r="W18" s="161">
        <v>384077.76107999997</v>
      </c>
      <c r="X18" s="161">
        <v>0</v>
      </c>
      <c r="Y18" s="161">
        <v>0</v>
      </c>
      <c r="Z18" s="161">
        <v>1499413</v>
      </c>
      <c r="AA18" s="161">
        <v>7013109.4000000004</v>
      </c>
      <c r="AB18" s="161">
        <v>0</v>
      </c>
      <c r="AC18" s="161">
        <v>0</v>
      </c>
      <c r="AE18" s="146">
        <f t="shared" si="0"/>
        <v>1499413</v>
      </c>
    </row>
    <row r="19" spans="2:31" x14ac:dyDescent="0.25">
      <c r="B19" s="164">
        <v>9</v>
      </c>
      <c r="C19" s="163" t="s">
        <v>27</v>
      </c>
      <c r="D19" s="162">
        <v>8165</v>
      </c>
      <c r="E19" s="162">
        <v>4698</v>
      </c>
      <c r="F19" s="162">
        <v>46082</v>
      </c>
      <c r="G19" s="162">
        <v>11265</v>
      </c>
      <c r="H19" s="162">
        <v>627219</v>
      </c>
      <c r="I19" s="162">
        <v>94635</v>
      </c>
      <c r="J19" s="162">
        <v>330596</v>
      </c>
      <c r="K19" s="162">
        <v>41106028</v>
      </c>
      <c r="L19" s="161">
        <v>441492</v>
      </c>
      <c r="M19" s="161">
        <v>1512838.9480000001</v>
      </c>
      <c r="N19" s="161">
        <v>182271</v>
      </c>
      <c r="O19" s="161">
        <v>699052.30458</v>
      </c>
      <c r="P19" s="161">
        <v>0</v>
      </c>
      <c r="Q19" s="161">
        <v>0</v>
      </c>
      <c r="R19" s="161">
        <v>4414</v>
      </c>
      <c r="S19" s="161">
        <v>14279.433219999999</v>
      </c>
      <c r="T19" s="161">
        <v>6195621</v>
      </c>
      <c r="U19" s="161">
        <v>13903229.0515</v>
      </c>
      <c r="V19" s="161">
        <v>2881319</v>
      </c>
      <c r="W19" s="161">
        <v>5980761.4797700001</v>
      </c>
      <c r="X19" s="161">
        <v>0</v>
      </c>
      <c r="Y19" s="161">
        <v>0</v>
      </c>
      <c r="Z19" s="161">
        <v>26664323</v>
      </c>
      <c r="AA19" s="161">
        <v>133114136.74964999</v>
      </c>
      <c r="AB19" s="161">
        <v>0</v>
      </c>
      <c r="AC19" s="161">
        <v>0</v>
      </c>
      <c r="AE19" s="146">
        <f t="shared" si="0"/>
        <v>26664323</v>
      </c>
    </row>
    <row r="20" spans="2:31" x14ac:dyDescent="0.25">
      <c r="B20" s="164">
        <v>10</v>
      </c>
      <c r="C20" s="163" t="s">
        <v>9</v>
      </c>
      <c r="D20" s="162">
        <v>25635</v>
      </c>
      <c r="E20" s="162">
        <v>39993</v>
      </c>
      <c r="F20" s="162">
        <v>1144642</v>
      </c>
      <c r="G20" s="162">
        <v>51989</v>
      </c>
      <c r="H20" s="162">
        <v>582935</v>
      </c>
      <c r="I20" s="162">
        <v>2220361</v>
      </c>
      <c r="J20" s="162">
        <v>16505981</v>
      </c>
      <c r="K20" s="162">
        <v>273547554</v>
      </c>
      <c r="L20" s="161">
        <v>24634634</v>
      </c>
      <c r="M20" s="161">
        <v>75887454.475309998</v>
      </c>
      <c r="N20" s="161">
        <v>17811748</v>
      </c>
      <c r="O20" s="161">
        <v>144503601.97001001</v>
      </c>
      <c r="P20" s="161">
        <v>1678</v>
      </c>
      <c r="Q20" s="161">
        <v>0</v>
      </c>
      <c r="R20" s="161">
        <v>111052</v>
      </c>
      <c r="S20" s="161">
        <v>404748.18148999993</v>
      </c>
      <c r="T20" s="161">
        <v>46991238</v>
      </c>
      <c r="U20" s="161">
        <v>95370344.068619996</v>
      </c>
      <c r="V20" s="161">
        <v>18822889</v>
      </c>
      <c r="W20" s="161">
        <v>35812055.383510001</v>
      </c>
      <c r="X20" s="161">
        <v>1678</v>
      </c>
      <c r="Y20" s="161">
        <v>22508.29</v>
      </c>
      <c r="Z20" s="161">
        <v>183729048</v>
      </c>
      <c r="AA20" s="161">
        <v>898529464.09700191</v>
      </c>
      <c r="AB20" s="161">
        <v>44250</v>
      </c>
      <c r="AC20" s="161">
        <v>42230.259290000002</v>
      </c>
      <c r="AE20" s="146">
        <f t="shared" si="0"/>
        <v>183773298</v>
      </c>
    </row>
    <row r="21" spans="2:31" x14ac:dyDescent="0.25">
      <c r="B21" s="164">
        <v>11</v>
      </c>
      <c r="C21" s="163" t="s">
        <v>51</v>
      </c>
      <c r="D21" s="162">
        <v>2199</v>
      </c>
      <c r="E21" s="162">
        <v>217</v>
      </c>
      <c r="F21" s="162">
        <v>10566</v>
      </c>
      <c r="G21" s="162">
        <v>3568</v>
      </c>
      <c r="H21" s="162">
        <v>1358</v>
      </c>
      <c r="I21" s="162">
        <v>575707</v>
      </c>
      <c r="J21" s="162">
        <v>0</v>
      </c>
      <c r="K21" s="162">
        <v>12402099</v>
      </c>
      <c r="L21" s="161">
        <v>0</v>
      </c>
      <c r="M21" s="161">
        <v>0</v>
      </c>
      <c r="N21" s="161">
        <v>0</v>
      </c>
      <c r="O21" s="161">
        <v>0</v>
      </c>
      <c r="P21" s="161">
        <v>0</v>
      </c>
      <c r="Q21" s="161">
        <v>0</v>
      </c>
      <c r="R21" s="161">
        <v>0</v>
      </c>
      <c r="S21" s="161">
        <v>0</v>
      </c>
      <c r="T21" s="161">
        <v>1803263</v>
      </c>
      <c r="U21" s="161">
        <v>3420674.7671399997</v>
      </c>
      <c r="V21" s="161">
        <v>400451</v>
      </c>
      <c r="W21" s="161">
        <v>980375.12800000003</v>
      </c>
      <c r="X21" s="161">
        <v>882</v>
      </c>
      <c r="Y21" s="161">
        <v>14994.748</v>
      </c>
      <c r="Z21" s="161">
        <v>6776551</v>
      </c>
      <c r="AA21" s="161">
        <v>30547531.471999999</v>
      </c>
      <c r="AB21" s="161">
        <v>916</v>
      </c>
      <c r="AC21" s="161">
        <v>846.96503999999993</v>
      </c>
      <c r="AE21" s="146">
        <f t="shared" si="0"/>
        <v>6777467</v>
      </c>
    </row>
    <row r="22" spans="2:31" x14ac:dyDescent="0.25">
      <c r="B22" s="164">
        <v>12</v>
      </c>
      <c r="C22" s="163" t="s">
        <v>28</v>
      </c>
      <c r="D22" s="162">
        <v>8042</v>
      </c>
      <c r="E22" s="162">
        <v>3190</v>
      </c>
      <c r="F22" s="162">
        <v>40088</v>
      </c>
      <c r="G22" s="162">
        <v>8017</v>
      </c>
      <c r="H22" s="162">
        <v>47725</v>
      </c>
      <c r="I22" s="162">
        <v>238298</v>
      </c>
      <c r="J22" s="162">
        <v>633323</v>
      </c>
      <c r="K22" s="162">
        <v>47402239</v>
      </c>
      <c r="L22" s="161">
        <v>567176</v>
      </c>
      <c r="M22" s="161">
        <v>2005751.5025499999</v>
      </c>
      <c r="N22" s="161">
        <v>367453</v>
      </c>
      <c r="O22" s="161">
        <v>1432578.9707299999</v>
      </c>
      <c r="P22" s="161">
        <v>0</v>
      </c>
      <c r="Q22" s="161">
        <v>0</v>
      </c>
      <c r="R22" s="161">
        <v>7613</v>
      </c>
      <c r="S22" s="161">
        <v>64459.912810000002</v>
      </c>
      <c r="T22" s="161">
        <v>9090572</v>
      </c>
      <c r="U22" s="161">
        <v>13727443.007999999</v>
      </c>
      <c r="V22" s="161">
        <v>3910201</v>
      </c>
      <c r="W22" s="161">
        <v>6601574.5530000003</v>
      </c>
      <c r="X22" s="161">
        <v>2684</v>
      </c>
      <c r="Y22" s="161">
        <v>10086.052</v>
      </c>
      <c r="Z22" s="161">
        <v>44685265</v>
      </c>
      <c r="AA22" s="161">
        <v>134862053.41071001</v>
      </c>
      <c r="AB22" s="161">
        <v>15572</v>
      </c>
      <c r="AC22" s="161">
        <v>15519.78296</v>
      </c>
      <c r="AE22" s="146">
        <f t="shared" si="0"/>
        <v>44700837</v>
      </c>
    </row>
    <row r="23" spans="2:31" x14ac:dyDescent="0.25">
      <c r="B23" s="158" t="s">
        <v>6</v>
      </c>
      <c r="C23" s="157"/>
      <c r="D23" s="166"/>
      <c r="E23" s="166"/>
      <c r="F23" s="166"/>
      <c r="G23" s="166"/>
      <c r="H23" s="166"/>
      <c r="I23" s="166"/>
      <c r="J23" s="166"/>
      <c r="K23" s="166"/>
      <c r="L23" s="165"/>
      <c r="M23" s="165"/>
      <c r="N23" s="165"/>
      <c r="O23" s="165"/>
      <c r="P23" s="165"/>
      <c r="Q23" s="165"/>
      <c r="R23" s="165"/>
      <c r="S23" s="165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E23" s="146">
        <f t="shared" si="0"/>
        <v>0</v>
      </c>
    </row>
    <row r="24" spans="2:31" x14ac:dyDescent="0.25">
      <c r="B24" s="164">
        <v>13</v>
      </c>
      <c r="C24" s="163" t="s">
        <v>11</v>
      </c>
      <c r="D24" s="162">
        <v>5723</v>
      </c>
      <c r="E24" s="162">
        <v>9788</v>
      </c>
      <c r="F24" s="162">
        <v>1392838</v>
      </c>
      <c r="G24" s="162">
        <v>847</v>
      </c>
      <c r="H24" s="162">
        <v>571867</v>
      </c>
      <c r="I24" s="162">
        <v>54739397</v>
      </c>
      <c r="J24" s="162">
        <v>9785800</v>
      </c>
      <c r="K24" s="162">
        <v>29083053</v>
      </c>
      <c r="L24" s="161">
        <v>17664805</v>
      </c>
      <c r="M24" s="161">
        <v>55024117.672039993</v>
      </c>
      <c r="N24" s="161">
        <v>11624215</v>
      </c>
      <c r="O24" s="161">
        <v>51820168.968460001</v>
      </c>
      <c r="P24" s="161">
        <v>0</v>
      </c>
      <c r="Q24" s="161">
        <v>0</v>
      </c>
      <c r="R24" s="161">
        <v>60524</v>
      </c>
      <c r="S24" s="161">
        <v>242428.136</v>
      </c>
      <c r="T24" s="161">
        <v>8195807</v>
      </c>
      <c r="U24" s="161">
        <v>19735718.236580003</v>
      </c>
      <c r="V24" s="161">
        <v>3515862</v>
      </c>
      <c r="W24" s="161">
        <v>11771676.701020001</v>
      </c>
      <c r="X24" s="161">
        <v>17282</v>
      </c>
      <c r="Y24" s="161">
        <v>439772.55504000001</v>
      </c>
      <c r="Z24" s="161">
        <v>19361301</v>
      </c>
      <c r="AA24" s="161">
        <v>120874012.60097</v>
      </c>
      <c r="AB24" s="161">
        <v>0</v>
      </c>
      <c r="AC24" s="161">
        <v>0</v>
      </c>
      <c r="AE24" s="146">
        <f t="shared" si="0"/>
        <v>19361301</v>
      </c>
    </row>
    <row r="25" spans="2:31" x14ac:dyDescent="0.25">
      <c r="B25" s="164">
        <v>14</v>
      </c>
      <c r="C25" s="163" t="s">
        <v>52</v>
      </c>
      <c r="D25" s="162">
        <v>432</v>
      </c>
      <c r="E25" s="162">
        <v>5</v>
      </c>
      <c r="F25" s="162">
        <v>39248</v>
      </c>
      <c r="G25" s="162">
        <v>0</v>
      </c>
      <c r="H25" s="162">
        <v>0</v>
      </c>
      <c r="I25" s="162">
        <v>0</v>
      </c>
      <c r="J25" s="162">
        <v>0</v>
      </c>
      <c r="K25" s="162">
        <v>5372087</v>
      </c>
      <c r="L25" s="161">
        <v>0</v>
      </c>
      <c r="M25" s="161">
        <v>0</v>
      </c>
      <c r="N25" s="161">
        <v>0</v>
      </c>
      <c r="O25" s="161">
        <v>0</v>
      </c>
      <c r="P25" s="161">
        <v>0</v>
      </c>
      <c r="Q25" s="161">
        <v>0</v>
      </c>
      <c r="R25" s="161">
        <v>0</v>
      </c>
      <c r="S25" s="161">
        <v>0</v>
      </c>
      <c r="T25" s="161">
        <v>425516</v>
      </c>
      <c r="U25" s="161">
        <v>1090410.8765000002</v>
      </c>
      <c r="V25" s="161">
        <v>189067</v>
      </c>
      <c r="W25" s="161">
        <v>585010.41239000019</v>
      </c>
      <c r="X25" s="161">
        <v>0</v>
      </c>
      <c r="Y25" s="161">
        <v>0</v>
      </c>
      <c r="Z25" s="161">
        <v>2424377</v>
      </c>
      <c r="AA25" s="161">
        <v>12742861.927999999</v>
      </c>
      <c r="AB25" s="161">
        <v>28540</v>
      </c>
      <c r="AC25" s="161">
        <v>28758.666150000001</v>
      </c>
      <c r="AE25" s="146">
        <f t="shared" si="0"/>
        <v>2452917</v>
      </c>
    </row>
    <row r="26" spans="2:31" x14ac:dyDescent="0.25">
      <c r="B26" s="164">
        <v>15</v>
      </c>
      <c r="C26" s="163" t="s">
        <v>41</v>
      </c>
      <c r="D26" s="162">
        <v>1118</v>
      </c>
      <c r="E26" s="162">
        <v>554</v>
      </c>
      <c r="F26" s="162">
        <v>6990</v>
      </c>
      <c r="G26" s="162">
        <v>33187</v>
      </c>
      <c r="H26" s="162">
        <v>0</v>
      </c>
      <c r="I26" s="162">
        <v>44506</v>
      </c>
      <c r="J26" s="162">
        <v>4602</v>
      </c>
      <c r="K26" s="162">
        <v>2730473</v>
      </c>
      <c r="L26" s="161">
        <v>6679</v>
      </c>
      <c r="M26" s="161">
        <v>13485.777889999999</v>
      </c>
      <c r="N26" s="161">
        <v>2612</v>
      </c>
      <c r="O26" s="161">
        <v>10649.8927</v>
      </c>
      <c r="P26" s="161">
        <v>0</v>
      </c>
      <c r="Q26" s="161">
        <v>0</v>
      </c>
      <c r="R26" s="161">
        <v>52</v>
      </c>
      <c r="S26" s="161">
        <v>155.9</v>
      </c>
      <c r="T26" s="161">
        <v>687452</v>
      </c>
      <c r="U26" s="161">
        <v>1421277.4571099998</v>
      </c>
      <c r="V26" s="161">
        <v>112838</v>
      </c>
      <c r="W26" s="161">
        <v>244400.77374999999</v>
      </c>
      <c r="X26" s="161">
        <v>0</v>
      </c>
      <c r="Y26" s="161">
        <v>0</v>
      </c>
      <c r="Z26" s="161">
        <v>2538994</v>
      </c>
      <c r="AA26" s="161">
        <v>13530126.286350001</v>
      </c>
      <c r="AB26" s="161">
        <v>0</v>
      </c>
      <c r="AC26" s="161">
        <v>0</v>
      </c>
      <c r="AE26" s="146">
        <f t="shared" si="0"/>
        <v>2538994</v>
      </c>
    </row>
    <row r="27" spans="2:31" x14ac:dyDescent="0.25">
      <c r="B27" s="164">
        <v>16</v>
      </c>
      <c r="C27" s="163" t="s">
        <v>33</v>
      </c>
      <c r="D27" s="162">
        <v>469</v>
      </c>
      <c r="E27" s="162">
        <v>53</v>
      </c>
      <c r="F27" s="162">
        <v>0</v>
      </c>
      <c r="G27" s="162">
        <v>1188</v>
      </c>
      <c r="H27" s="162">
        <v>5849</v>
      </c>
      <c r="I27" s="162">
        <v>0</v>
      </c>
      <c r="J27" s="162">
        <v>3421</v>
      </c>
      <c r="K27" s="162">
        <v>878379</v>
      </c>
      <c r="L27" s="161">
        <v>4999</v>
      </c>
      <c r="M27" s="161">
        <v>23368.67008</v>
      </c>
      <c r="N27" s="161">
        <v>3482</v>
      </c>
      <c r="O27" s="161">
        <v>45337.619570000003</v>
      </c>
      <c r="P27" s="161">
        <v>0</v>
      </c>
      <c r="Q27" s="161">
        <v>0</v>
      </c>
      <c r="R27" s="161">
        <v>0</v>
      </c>
      <c r="S27" s="161">
        <v>0</v>
      </c>
      <c r="T27" s="161">
        <v>217583</v>
      </c>
      <c r="U27" s="161">
        <v>380290.57723</v>
      </c>
      <c r="V27" s="161">
        <v>28039</v>
      </c>
      <c r="W27" s="161">
        <v>64918.712530000004</v>
      </c>
      <c r="X27" s="161">
        <v>10</v>
      </c>
      <c r="Y27" s="161">
        <v>93.2</v>
      </c>
      <c r="Z27" s="161">
        <v>485803</v>
      </c>
      <c r="AA27" s="161">
        <v>2299175</v>
      </c>
      <c r="AB27" s="161">
        <v>18</v>
      </c>
      <c r="AC27" s="161">
        <v>14.5</v>
      </c>
      <c r="AE27" s="146">
        <f t="shared" si="0"/>
        <v>485821</v>
      </c>
    </row>
    <row r="28" spans="2:31" x14ac:dyDescent="0.25">
      <c r="B28" s="164">
        <v>17</v>
      </c>
      <c r="C28" s="163" t="s">
        <v>45</v>
      </c>
      <c r="D28" s="162">
        <v>388</v>
      </c>
      <c r="E28" s="162">
        <v>5</v>
      </c>
      <c r="F28" s="162">
        <v>8612</v>
      </c>
      <c r="G28" s="162">
        <v>0</v>
      </c>
      <c r="H28" s="162">
        <v>7992</v>
      </c>
      <c r="I28" s="162">
        <v>0</v>
      </c>
      <c r="J28" s="162">
        <v>0</v>
      </c>
      <c r="K28" s="162">
        <v>944720</v>
      </c>
      <c r="L28" s="161">
        <v>0</v>
      </c>
      <c r="M28" s="161">
        <v>0</v>
      </c>
      <c r="N28" s="161">
        <v>0</v>
      </c>
      <c r="O28" s="161">
        <v>0</v>
      </c>
      <c r="P28" s="161">
        <v>0</v>
      </c>
      <c r="Q28" s="161">
        <v>0</v>
      </c>
      <c r="R28" s="161">
        <v>0</v>
      </c>
      <c r="S28" s="161">
        <v>0</v>
      </c>
      <c r="T28" s="161">
        <v>126264</v>
      </c>
      <c r="U28" s="161">
        <v>310304.64282000001</v>
      </c>
      <c r="V28" s="161">
        <v>27816</v>
      </c>
      <c r="W28" s="161">
        <v>114646.05439999999</v>
      </c>
      <c r="X28" s="161">
        <v>356</v>
      </c>
      <c r="Y28" s="161">
        <v>12502.31</v>
      </c>
      <c r="Z28" s="161">
        <v>263776</v>
      </c>
      <c r="AA28" s="161">
        <v>1476875.7943600002</v>
      </c>
      <c r="AB28" s="161">
        <v>0</v>
      </c>
      <c r="AC28" s="161">
        <v>0</v>
      </c>
      <c r="AE28" s="146">
        <f t="shared" si="0"/>
        <v>263776</v>
      </c>
    </row>
    <row r="29" spans="2:31" x14ac:dyDescent="0.25">
      <c r="B29" s="164">
        <v>18</v>
      </c>
      <c r="C29" s="163" t="s">
        <v>42</v>
      </c>
      <c r="D29" s="162">
        <v>226</v>
      </c>
      <c r="E29" s="162">
        <v>42</v>
      </c>
      <c r="F29" s="162">
        <v>1481</v>
      </c>
      <c r="G29" s="162">
        <v>0</v>
      </c>
      <c r="H29" s="162">
        <v>0</v>
      </c>
      <c r="I29" s="162">
        <v>27705</v>
      </c>
      <c r="J29" s="162">
        <v>8973</v>
      </c>
      <c r="K29" s="162">
        <v>532329</v>
      </c>
      <c r="L29" s="161">
        <v>18879</v>
      </c>
      <c r="M29" s="161">
        <v>38873.814060000004</v>
      </c>
      <c r="N29" s="161">
        <v>5378</v>
      </c>
      <c r="O29" s="161">
        <v>18515.36004</v>
      </c>
      <c r="P29" s="161">
        <v>11</v>
      </c>
      <c r="Q29" s="161">
        <v>29.955119999999997</v>
      </c>
      <c r="R29" s="161">
        <v>189</v>
      </c>
      <c r="S29" s="161">
        <v>625.79999999999995</v>
      </c>
      <c r="T29" s="161">
        <v>224143</v>
      </c>
      <c r="U29" s="161">
        <v>360894.18087000004</v>
      </c>
      <c r="V29" s="161">
        <v>19871</v>
      </c>
      <c r="W29" s="161">
        <v>50525.032480000002</v>
      </c>
      <c r="X29" s="161">
        <v>0</v>
      </c>
      <c r="Y29" s="161">
        <v>0</v>
      </c>
      <c r="Z29" s="161">
        <v>458281</v>
      </c>
      <c r="AA29" s="161">
        <v>1985279.8547400001</v>
      </c>
      <c r="AB29" s="161">
        <v>0</v>
      </c>
      <c r="AC29" s="161">
        <v>0</v>
      </c>
      <c r="AE29" s="146">
        <f t="shared" si="0"/>
        <v>458281</v>
      </c>
    </row>
    <row r="30" spans="2:31" x14ac:dyDescent="0.25">
      <c r="B30" s="164">
        <v>19</v>
      </c>
      <c r="C30" s="163" t="s">
        <v>20</v>
      </c>
      <c r="D30" s="162">
        <v>1552</v>
      </c>
      <c r="E30" s="162">
        <v>350</v>
      </c>
      <c r="F30" s="162">
        <v>18428</v>
      </c>
      <c r="G30" s="162">
        <v>0</v>
      </c>
      <c r="H30" s="162">
        <v>55639</v>
      </c>
      <c r="I30" s="162">
        <v>3933461</v>
      </c>
      <c r="J30" s="162">
        <v>523742</v>
      </c>
      <c r="K30" s="162">
        <v>13154220</v>
      </c>
      <c r="L30" s="161">
        <v>1045804</v>
      </c>
      <c r="M30" s="161">
        <v>3137446.233</v>
      </c>
      <c r="N30" s="161">
        <v>963330</v>
      </c>
      <c r="O30" s="161">
        <v>5458839.1639999999</v>
      </c>
      <c r="P30" s="161">
        <v>0</v>
      </c>
      <c r="Q30" s="161">
        <v>0</v>
      </c>
      <c r="R30" s="161">
        <v>3798</v>
      </c>
      <c r="S30" s="161">
        <v>16246.3</v>
      </c>
      <c r="T30" s="161">
        <v>4425685</v>
      </c>
      <c r="U30" s="161">
        <v>7815451.0640000002</v>
      </c>
      <c r="V30" s="161">
        <v>1592458</v>
      </c>
      <c r="W30" s="161">
        <v>3838091.7910000002</v>
      </c>
      <c r="X30" s="161">
        <v>2185</v>
      </c>
      <c r="Y30" s="161">
        <v>26857.58754</v>
      </c>
      <c r="Z30" s="161">
        <v>8598528</v>
      </c>
      <c r="AA30" s="161">
        <v>41855934.932999998</v>
      </c>
      <c r="AB30" s="161">
        <v>178</v>
      </c>
      <c r="AC30" s="161">
        <v>156.51</v>
      </c>
      <c r="AE30" s="146">
        <f t="shared" si="0"/>
        <v>8598706</v>
      </c>
    </row>
    <row r="31" spans="2:31" x14ac:dyDescent="0.25">
      <c r="B31" s="164">
        <v>20</v>
      </c>
      <c r="C31" s="163" t="s">
        <v>7</v>
      </c>
      <c r="D31" s="162">
        <v>9834</v>
      </c>
      <c r="E31" s="162">
        <v>9391</v>
      </c>
      <c r="F31" s="162">
        <v>1604394</v>
      </c>
      <c r="G31" s="162">
        <v>4232</v>
      </c>
      <c r="H31" s="162">
        <v>1808370</v>
      </c>
      <c r="I31" s="162">
        <v>0</v>
      </c>
      <c r="J31" s="162">
        <v>17299140</v>
      </c>
      <c r="K31" s="162">
        <v>50793102</v>
      </c>
      <c r="L31" s="161">
        <v>29763846</v>
      </c>
      <c r="M31" s="161">
        <v>119374482.89495999</v>
      </c>
      <c r="N31" s="161">
        <v>26716589</v>
      </c>
      <c r="O31" s="161">
        <v>208793582.11544001</v>
      </c>
      <c r="P31" s="161">
        <v>0</v>
      </c>
      <c r="Q31" s="161">
        <v>0</v>
      </c>
      <c r="R31" s="161">
        <v>191170</v>
      </c>
      <c r="S31" s="161">
        <v>1112771.80556</v>
      </c>
      <c r="T31" s="161">
        <v>18447791</v>
      </c>
      <c r="U31" s="161">
        <v>47729776.964620002</v>
      </c>
      <c r="V31" s="161">
        <v>11999672</v>
      </c>
      <c r="W31" s="161">
        <v>34774477.349460006</v>
      </c>
      <c r="X31" s="161">
        <v>92015</v>
      </c>
      <c r="Y31" s="161">
        <v>1507304.3710000003</v>
      </c>
      <c r="Z31" s="161">
        <v>39009051</v>
      </c>
      <c r="AA31" s="161">
        <v>237023497.65054998</v>
      </c>
      <c r="AB31" s="161">
        <v>62788</v>
      </c>
      <c r="AC31" s="161">
        <v>62779.129040000007</v>
      </c>
      <c r="AE31" s="146">
        <f t="shared" si="0"/>
        <v>39071839</v>
      </c>
    </row>
    <row r="32" spans="2:31" x14ac:dyDescent="0.25">
      <c r="B32" s="164">
        <v>21</v>
      </c>
      <c r="C32" s="163" t="s">
        <v>10</v>
      </c>
      <c r="D32" s="162">
        <v>8926</v>
      </c>
      <c r="E32" s="162">
        <v>7647</v>
      </c>
      <c r="F32" s="162">
        <v>1240316</v>
      </c>
      <c r="G32" s="162">
        <v>9452</v>
      </c>
      <c r="H32" s="162">
        <v>558952</v>
      </c>
      <c r="I32" s="162">
        <v>3017002</v>
      </c>
      <c r="J32" s="162">
        <v>13738355</v>
      </c>
      <c r="K32" s="162">
        <v>32622979</v>
      </c>
      <c r="L32" s="161">
        <v>17457278</v>
      </c>
      <c r="M32" s="161">
        <v>60331002.678969666</v>
      </c>
      <c r="N32" s="161">
        <v>25009601</v>
      </c>
      <c r="O32" s="161">
        <v>138134685.06651101</v>
      </c>
      <c r="P32" s="161">
        <v>37</v>
      </c>
      <c r="Q32" s="161">
        <v>2026.9639999999999</v>
      </c>
      <c r="R32" s="161">
        <v>46969</v>
      </c>
      <c r="S32" s="161">
        <v>230383.3</v>
      </c>
      <c r="T32" s="161">
        <v>11674761</v>
      </c>
      <c r="U32" s="161">
        <v>31223687.350190058</v>
      </c>
      <c r="V32" s="161">
        <v>4545644</v>
      </c>
      <c r="W32" s="161">
        <v>17088640.888710093</v>
      </c>
      <c r="X32" s="161">
        <v>23477</v>
      </c>
      <c r="Y32" s="161">
        <v>230517.2205</v>
      </c>
      <c r="Z32" s="161">
        <v>20021229</v>
      </c>
      <c r="AA32" s="161">
        <v>133737020.749</v>
      </c>
      <c r="AB32" s="161">
        <v>13</v>
      </c>
      <c r="AC32" s="161">
        <v>6.5859399999999999</v>
      </c>
      <c r="AE32" s="146">
        <f t="shared" si="0"/>
        <v>20021242</v>
      </c>
    </row>
    <row r="33" spans="2:31" x14ac:dyDescent="0.25">
      <c r="B33" s="164">
        <v>22</v>
      </c>
      <c r="C33" s="163" t="s">
        <v>38</v>
      </c>
      <c r="D33" s="162">
        <v>2240</v>
      </c>
      <c r="E33" s="162">
        <v>1114</v>
      </c>
      <c r="F33" s="162">
        <v>22012</v>
      </c>
      <c r="G33" s="162">
        <v>191</v>
      </c>
      <c r="H33" s="162">
        <v>8212</v>
      </c>
      <c r="I33" s="162">
        <v>223991</v>
      </c>
      <c r="J33" s="162">
        <v>44360</v>
      </c>
      <c r="K33" s="162">
        <v>11433773</v>
      </c>
      <c r="L33" s="161">
        <v>64563</v>
      </c>
      <c r="M33" s="161">
        <v>199013.99871000001</v>
      </c>
      <c r="N33" s="161">
        <v>42034</v>
      </c>
      <c r="O33" s="161">
        <v>150325.18357000002</v>
      </c>
      <c r="P33" s="161">
        <v>0</v>
      </c>
      <c r="Q33" s="161">
        <v>0</v>
      </c>
      <c r="R33" s="161">
        <v>416</v>
      </c>
      <c r="S33" s="161">
        <v>2294.6999999999998</v>
      </c>
      <c r="T33" s="161">
        <v>1919154</v>
      </c>
      <c r="U33" s="161">
        <v>3830175.8417200041</v>
      </c>
      <c r="V33" s="161">
        <v>388196</v>
      </c>
      <c r="W33" s="161">
        <v>965059.27592999348</v>
      </c>
      <c r="X33" s="161">
        <v>0</v>
      </c>
      <c r="Y33" s="161">
        <v>0</v>
      </c>
      <c r="Z33" s="161">
        <v>5987381</v>
      </c>
      <c r="AA33" s="161">
        <v>29715971.77933</v>
      </c>
      <c r="AB33" s="161">
        <v>328</v>
      </c>
      <c r="AC33" s="161">
        <v>327.06946999999997</v>
      </c>
      <c r="AE33" s="146">
        <f t="shared" si="0"/>
        <v>5987709</v>
      </c>
    </row>
    <row r="34" spans="2:31" x14ac:dyDescent="0.25">
      <c r="B34" s="164">
        <v>23</v>
      </c>
      <c r="C34" s="163" t="s">
        <v>14</v>
      </c>
      <c r="D34" s="162">
        <v>646</v>
      </c>
      <c r="E34" s="162">
        <v>249</v>
      </c>
      <c r="F34" s="162">
        <v>36587</v>
      </c>
      <c r="G34" s="162">
        <v>10677</v>
      </c>
      <c r="H34" s="162">
        <v>0</v>
      </c>
      <c r="I34" s="162">
        <v>38079</v>
      </c>
      <c r="J34" s="162">
        <v>1480696</v>
      </c>
      <c r="K34" s="162">
        <v>6110755</v>
      </c>
      <c r="L34" s="161">
        <v>1894721</v>
      </c>
      <c r="M34" s="161">
        <v>6371934.0644700099</v>
      </c>
      <c r="N34" s="161">
        <v>1564042</v>
      </c>
      <c r="O34" s="161">
        <v>10425484.20349</v>
      </c>
      <c r="P34" s="161">
        <v>0</v>
      </c>
      <c r="Q34" s="161">
        <v>0</v>
      </c>
      <c r="R34" s="161">
        <v>22133</v>
      </c>
      <c r="S34" s="161">
        <v>82890.399999999994</v>
      </c>
      <c r="T34" s="161">
        <v>1007431</v>
      </c>
      <c r="U34" s="161">
        <v>2123957.4244599999</v>
      </c>
      <c r="V34" s="161">
        <v>352394</v>
      </c>
      <c r="W34" s="161">
        <v>1507503.0746500001</v>
      </c>
      <c r="X34" s="161">
        <v>0</v>
      </c>
      <c r="Y34" s="161">
        <v>0</v>
      </c>
      <c r="Z34" s="161">
        <v>3795572</v>
      </c>
      <c r="AA34" s="161">
        <v>18941001.894000001</v>
      </c>
      <c r="AB34" s="161">
        <v>0</v>
      </c>
      <c r="AC34" s="161">
        <v>0</v>
      </c>
      <c r="AE34" s="146">
        <f t="shared" si="0"/>
        <v>3795572</v>
      </c>
    </row>
    <row r="35" spans="2:31" x14ac:dyDescent="0.25">
      <c r="B35" s="164">
        <v>24</v>
      </c>
      <c r="C35" s="163" t="s">
        <v>15</v>
      </c>
      <c r="D35" s="162">
        <v>1669</v>
      </c>
      <c r="E35" s="162">
        <v>1217</v>
      </c>
      <c r="F35" s="162">
        <v>262383</v>
      </c>
      <c r="G35" s="162">
        <v>146</v>
      </c>
      <c r="H35" s="162">
        <v>58538</v>
      </c>
      <c r="I35" s="162">
        <v>3266944</v>
      </c>
      <c r="J35" s="162">
        <v>2169062</v>
      </c>
      <c r="K35" s="162">
        <v>8266884</v>
      </c>
      <c r="L35" s="161">
        <v>3305967</v>
      </c>
      <c r="M35" s="161">
        <v>16389976.818</v>
      </c>
      <c r="N35" s="161">
        <v>2181512</v>
      </c>
      <c r="O35" s="161">
        <v>48113698.278999999</v>
      </c>
      <c r="P35" s="161">
        <v>0</v>
      </c>
      <c r="Q35" s="161">
        <v>0</v>
      </c>
      <c r="R35" s="161">
        <v>24771</v>
      </c>
      <c r="S35" s="161">
        <v>123794.303</v>
      </c>
      <c r="T35" s="161">
        <v>1238518</v>
      </c>
      <c r="U35" s="161">
        <v>2854139.4670000002</v>
      </c>
      <c r="V35" s="161">
        <v>787832</v>
      </c>
      <c r="W35" s="161">
        <v>2690790.7760000001</v>
      </c>
      <c r="X35" s="161">
        <v>926</v>
      </c>
      <c r="Y35" s="161">
        <v>64887.015920000005</v>
      </c>
      <c r="Z35" s="161">
        <v>4650115</v>
      </c>
      <c r="AA35" s="161">
        <v>24639175.539874099</v>
      </c>
      <c r="AB35" s="161">
        <v>0</v>
      </c>
      <c r="AC35" s="161">
        <v>0</v>
      </c>
      <c r="AE35" s="146">
        <f t="shared" si="0"/>
        <v>4650115</v>
      </c>
    </row>
    <row r="36" spans="2:31" x14ac:dyDescent="0.25">
      <c r="B36" s="164">
        <v>25</v>
      </c>
      <c r="C36" s="163" t="s">
        <v>34</v>
      </c>
      <c r="D36" s="162">
        <v>859</v>
      </c>
      <c r="E36" s="162">
        <v>622</v>
      </c>
      <c r="F36" s="162">
        <v>11611</v>
      </c>
      <c r="G36" s="162">
        <v>945</v>
      </c>
      <c r="H36" s="162">
        <v>0</v>
      </c>
      <c r="I36" s="162">
        <v>123833</v>
      </c>
      <c r="J36" s="162">
        <v>83312</v>
      </c>
      <c r="K36" s="162">
        <v>3817331</v>
      </c>
      <c r="L36" s="161">
        <v>171584</v>
      </c>
      <c r="M36" s="161">
        <v>1130824.4512700001</v>
      </c>
      <c r="N36" s="161">
        <v>107018</v>
      </c>
      <c r="O36" s="161">
        <v>330443.47336</v>
      </c>
      <c r="P36" s="161">
        <v>0</v>
      </c>
      <c r="Q36" s="161">
        <v>0</v>
      </c>
      <c r="R36" s="161">
        <v>7331</v>
      </c>
      <c r="S36" s="161">
        <v>29640.3</v>
      </c>
      <c r="T36" s="161">
        <v>1808876</v>
      </c>
      <c r="U36" s="161">
        <v>2913483.8155799997</v>
      </c>
      <c r="V36" s="161">
        <v>1914238</v>
      </c>
      <c r="W36" s="161">
        <v>1059441.9315299999</v>
      </c>
      <c r="X36" s="161">
        <v>0</v>
      </c>
      <c r="Y36" s="161">
        <v>0</v>
      </c>
      <c r="Z36" s="161">
        <v>5656950</v>
      </c>
      <c r="AA36" s="161">
        <v>28308198.186999999</v>
      </c>
      <c r="AB36" s="161">
        <v>4</v>
      </c>
      <c r="AC36" s="161">
        <v>3.6</v>
      </c>
      <c r="AE36" s="146">
        <f t="shared" si="0"/>
        <v>5656954</v>
      </c>
    </row>
    <row r="37" spans="2:31" x14ac:dyDescent="0.25">
      <c r="B37" s="164">
        <v>26</v>
      </c>
      <c r="C37" s="163" t="s">
        <v>53</v>
      </c>
      <c r="D37" s="162">
        <v>876</v>
      </c>
      <c r="E37" s="162">
        <v>585</v>
      </c>
      <c r="F37" s="162">
        <v>9382</v>
      </c>
      <c r="G37" s="162">
        <v>0</v>
      </c>
      <c r="H37" s="162">
        <v>0</v>
      </c>
      <c r="I37" s="162">
        <v>49437</v>
      </c>
      <c r="J37" s="162">
        <v>0</v>
      </c>
      <c r="K37" s="162">
        <v>5189151</v>
      </c>
      <c r="L37" s="161">
        <v>0</v>
      </c>
      <c r="M37" s="161">
        <v>0</v>
      </c>
      <c r="N37" s="161">
        <v>0</v>
      </c>
      <c r="O37" s="161">
        <v>0</v>
      </c>
      <c r="P37" s="161">
        <v>0</v>
      </c>
      <c r="Q37" s="161">
        <v>0</v>
      </c>
      <c r="R37" s="161">
        <v>0</v>
      </c>
      <c r="S37" s="161">
        <v>0</v>
      </c>
      <c r="T37" s="161">
        <v>1398125</v>
      </c>
      <c r="U37" s="161">
        <v>2154753.2974500004</v>
      </c>
      <c r="V37" s="161">
        <v>178864</v>
      </c>
      <c r="W37" s="161">
        <v>393686.7157</v>
      </c>
      <c r="X37" s="161">
        <v>0</v>
      </c>
      <c r="Y37" s="161">
        <v>0</v>
      </c>
      <c r="Z37" s="161">
        <v>4019711</v>
      </c>
      <c r="AA37" s="161">
        <v>18294561.896000002</v>
      </c>
      <c r="AB37" s="161">
        <v>0</v>
      </c>
      <c r="AC37" s="161">
        <v>0</v>
      </c>
      <c r="AE37" s="146">
        <f t="shared" si="0"/>
        <v>4019711</v>
      </c>
    </row>
    <row r="38" spans="2:31" x14ac:dyDescent="0.25">
      <c r="B38" s="164">
        <v>27</v>
      </c>
      <c r="C38" s="163" t="s">
        <v>43</v>
      </c>
      <c r="D38" s="162">
        <v>1396</v>
      </c>
      <c r="E38" s="162">
        <v>841</v>
      </c>
      <c r="F38" s="162">
        <v>11534</v>
      </c>
      <c r="G38" s="162">
        <v>0</v>
      </c>
      <c r="H38" s="162">
        <v>0</v>
      </c>
      <c r="I38" s="162">
        <v>23807</v>
      </c>
      <c r="J38" s="162">
        <v>10453</v>
      </c>
      <c r="K38" s="162">
        <v>4247580</v>
      </c>
      <c r="L38" s="161">
        <v>27488</v>
      </c>
      <c r="M38" s="161">
        <v>179959.32554999879</v>
      </c>
      <c r="N38" s="161">
        <v>8743</v>
      </c>
      <c r="O38" s="161">
        <v>95219.712420000084</v>
      </c>
      <c r="P38" s="161">
        <v>0</v>
      </c>
      <c r="Q38" s="161">
        <v>0</v>
      </c>
      <c r="R38" s="161">
        <v>774</v>
      </c>
      <c r="S38" s="161">
        <v>6027.3855100000001</v>
      </c>
      <c r="T38" s="161">
        <v>1512239</v>
      </c>
      <c r="U38" s="161">
        <v>3278032.2323800018</v>
      </c>
      <c r="V38" s="161">
        <v>273527</v>
      </c>
      <c r="W38" s="161">
        <v>836385.68997000006</v>
      </c>
      <c r="X38" s="161">
        <v>8877</v>
      </c>
      <c r="Y38" s="161">
        <v>190999.38376000003</v>
      </c>
      <c r="Z38" s="161">
        <v>4547323</v>
      </c>
      <c r="AA38" s="161">
        <v>21811500.783580001</v>
      </c>
      <c r="AB38" s="161">
        <v>0</v>
      </c>
      <c r="AC38" s="161">
        <v>0</v>
      </c>
      <c r="AE38" s="146">
        <f t="shared" si="0"/>
        <v>4547323</v>
      </c>
    </row>
    <row r="39" spans="2:31" x14ac:dyDescent="0.25">
      <c r="B39" s="164">
        <v>28</v>
      </c>
      <c r="C39" s="163" t="s">
        <v>13</v>
      </c>
      <c r="D39" s="162">
        <v>1511</v>
      </c>
      <c r="E39" s="162">
        <v>1361</v>
      </c>
      <c r="F39" s="162">
        <v>74660</v>
      </c>
      <c r="G39" s="162">
        <v>11445</v>
      </c>
      <c r="H39" s="162">
        <v>52757</v>
      </c>
      <c r="I39" s="162">
        <v>413051</v>
      </c>
      <c r="J39" s="162">
        <v>4885328</v>
      </c>
      <c r="K39" s="162">
        <v>28037247</v>
      </c>
      <c r="L39" s="161">
        <v>4888809</v>
      </c>
      <c r="M39" s="161">
        <v>17776475.076190002</v>
      </c>
      <c r="N39" s="161">
        <v>3887077</v>
      </c>
      <c r="O39" s="161">
        <v>24800408.68152</v>
      </c>
      <c r="P39" s="161">
        <v>0</v>
      </c>
      <c r="Q39" s="161">
        <v>0</v>
      </c>
      <c r="R39" s="161">
        <v>44535</v>
      </c>
      <c r="S39" s="161">
        <v>168067.34038000001</v>
      </c>
      <c r="T39" s="161">
        <v>3782680</v>
      </c>
      <c r="U39" s="161">
        <v>7164917.110559999</v>
      </c>
      <c r="V39" s="161">
        <v>2670686</v>
      </c>
      <c r="W39" s="161">
        <v>6015969.4793199999</v>
      </c>
      <c r="X39" s="161">
        <v>0</v>
      </c>
      <c r="Y39" s="161">
        <v>0</v>
      </c>
      <c r="Z39" s="161">
        <v>10789985</v>
      </c>
      <c r="AA39" s="161">
        <v>49993916.832510002</v>
      </c>
      <c r="AB39" s="161">
        <v>0</v>
      </c>
      <c r="AC39" s="161">
        <v>0</v>
      </c>
      <c r="AE39" s="146">
        <f t="shared" si="0"/>
        <v>10789985</v>
      </c>
    </row>
    <row r="40" spans="2:31" x14ac:dyDescent="0.25">
      <c r="B40" s="164">
        <v>29</v>
      </c>
      <c r="C40" s="163" t="s">
        <v>54</v>
      </c>
      <c r="D40" s="162">
        <v>0</v>
      </c>
      <c r="E40" s="162">
        <v>0</v>
      </c>
      <c r="F40" s="162">
        <v>0</v>
      </c>
      <c r="G40" s="162">
        <v>0</v>
      </c>
      <c r="H40" s="162">
        <v>0</v>
      </c>
      <c r="I40" s="162">
        <v>0</v>
      </c>
      <c r="J40" s="162">
        <v>0</v>
      </c>
      <c r="K40" s="162">
        <v>203344</v>
      </c>
      <c r="L40" s="161">
        <v>0</v>
      </c>
      <c r="M40" s="161">
        <v>0</v>
      </c>
      <c r="N40" s="161">
        <v>0</v>
      </c>
      <c r="O40" s="161">
        <v>0</v>
      </c>
      <c r="P40" s="161">
        <v>0</v>
      </c>
      <c r="Q40" s="161">
        <v>0</v>
      </c>
      <c r="R40" s="161">
        <v>0</v>
      </c>
      <c r="S40" s="161">
        <v>0</v>
      </c>
      <c r="T40" s="161">
        <v>25514</v>
      </c>
      <c r="U40" s="161">
        <v>46314.973520000007</v>
      </c>
      <c r="V40" s="161">
        <v>13789</v>
      </c>
      <c r="W40" s="161">
        <v>30799.087030000002</v>
      </c>
      <c r="X40" s="161">
        <v>0</v>
      </c>
      <c r="Y40" s="161">
        <v>0</v>
      </c>
      <c r="Z40" s="161">
        <v>89346</v>
      </c>
      <c r="AA40" s="161">
        <v>416047.11</v>
      </c>
      <c r="AB40" s="161">
        <v>21</v>
      </c>
      <c r="AC40" s="161">
        <v>14</v>
      </c>
      <c r="AE40" s="146">
        <f t="shared" si="0"/>
        <v>89367</v>
      </c>
    </row>
    <row r="41" spans="2:31" x14ac:dyDescent="0.25">
      <c r="B41" s="164">
        <v>30</v>
      </c>
      <c r="C41" s="163" t="s">
        <v>12</v>
      </c>
      <c r="D41" s="162">
        <v>373</v>
      </c>
      <c r="E41" s="162">
        <v>39</v>
      </c>
      <c r="F41" s="162">
        <v>879893</v>
      </c>
      <c r="G41" s="162">
        <v>0</v>
      </c>
      <c r="H41" s="162">
        <v>47453</v>
      </c>
      <c r="I41" s="162">
        <v>76133</v>
      </c>
      <c r="J41" s="162">
        <v>4364662</v>
      </c>
      <c r="K41" s="162">
        <v>1581303</v>
      </c>
      <c r="L41" s="161">
        <v>6479739</v>
      </c>
      <c r="M41" s="161">
        <v>28447800.14796</v>
      </c>
      <c r="N41" s="161">
        <v>2959194</v>
      </c>
      <c r="O41" s="161">
        <v>23010713.574960001</v>
      </c>
      <c r="P41" s="161">
        <v>0</v>
      </c>
      <c r="Q41" s="161">
        <v>0</v>
      </c>
      <c r="R41" s="161">
        <v>39501</v>
      </c>
      <c r="S41" s="161">
        <v>132035.49228000001</v>
      </c>
      <c r="T41" s="161">
        <v>239053</v>
      </c>
      <c r="U41" s="161">
        <v>529623.94180999906</v>
      </c>
      <c r="V41" s="161">
        <v>100379</v>
      </c>
      <c r="W41" s="161">
        <v>449691.05047999707</v>
      </c>
      <c r="X41" s="161">
        <v>93</v>
      </c>
      <c r="Y41" s="161">
        <v>4378.4189999999999</v>
      </c>
      <c r="Z41" s="161">
        <v>597799</v>
      </c>
      <c r="AA41" s="161">
        <v>2981974.07</v>
      </c>
      <c r="AB41" s="161">
        <v>0</v>
      </c>
      <c r="AC41" s="161">
        <v>0</v>
      </c>
      <c r="AE41" s="146">
        <f t="shared" si="0"/>
        <v>597799</v>
      </c>
    </row>
    <row r="42" spans="2:31" x14ac:dyDescent="0.25">
      <c r="B42" s="164">
        <v>31</v>
      </c>
      <c r="C42" s="163" t="s">
        <v>30</v>
      </c>
      <c r="D42" s="162">
        <v>860</v>
      </c>
      <c r="E42" s="162">
        <v>418</v>
      </c>
      <c r="F42" s="162">
        <v>14629</v>
      </c>
      <c r="G42" s="162">
        <v>0</v>
      </c>
      <c r="H42" s="162">
        <v>6670</v>
      </c>
      <c r="I42" s="162">
        <v>73358</v>
      </c>
      <c r="J42" s="162">
        <v>198707</v>
      </c>
      <c r="K42" s="162">
        <v>3647979</v>
      </c>
      <c r="L42" s="161">
        <v>461710</v>
      </c>
      <c r="M42" s="161">
        <v>1442855.9394</v>
      </c>
      <c r="N42" s="161">
        <v>385762</v>
      </c>
      <c r="O42" s="161">
        <v>2674051.4977299999</v>
      </c>
      <c r="P42" s="161">
        <v>0</v>
      </c>
      <c r="Q42" s="161">
        <v>0</v>
      </c>
      <c r="R42" s="161">
        <v>0</v>
      </c>
      <c r="S42" s="161">
        <v>0</v>
      </c>
      <c r="T42" s="161">
        <v>1532878</v>
      </c>
      <c r="U42" s="161">
        <v>2808756.1702400004</v>
      </c>
      <c r="V42" s="161">
        <v>255717</v>
      </c>
      <c r="W42" s="161">
        <v>795072.99236999999</v>
      </c>
      <c r="X42" s="161">
        <v>0</v>
      </c>
      <c r="Y42" s="161">
        <v>0</v>
      </c>
      <c r="Z42" s="161">
        <v>2981508</v>
      </c>
      <c r="AA42" s="161">
        <v>13492756.646529999</v>
      </c>
      <c r="AB42" s="161">
        <v>0</v>
      </c>
      <c r="AC42" s="161">
        <v>0</v>
      </c>
      <c r="AE42" s="146">
        <f t="shared" si="0"/>
        <v>2981508</v>
      </c>
    </row>
    <row r="43" spans="2:31" x14ac:dyDescent="0.25">
      <c r="B43" s="164">
        <v>32</v>
      </c>
      <c r="C43" s="163" t="s">
        <v>39</v>
      </c>
      <c r="D43" s="162">
        <v>482</v>
      </c>
      <c r="E43" s="162">
        <v>667</v>
      </c>
      <c r="F43" s="162">
        <v>0</v>
      </c>
      <c r="G43" s="162">
        <v>0</v>
      </c>
      <c r="H43" s="162">
        <v>0</v>
      </c>
      <c r="I43" s="162">
        <v>0</v>
      </c>
      <c r="J43" s="162">
        <v>40979</v>
      </c>
      <c r="K43" s="162">
        <v>2173879</v>
      </c>
      <c r="L43" s="161">
        <v>43145</v>
      </c>
      <c r="M43" s="161">
        <v>194749.5889</v>
      </c>
      <c r="N43" s="161">
        <v>18294</v>
      </c>
      <c r="O43" s="161">
        <v>103463.30677</v>
      </c>
      <c r="P43" s="161">
        <v>0</v>
      </c>
      <c r="Q43" s="161">
        <v>0</v>
      </c>
      <c r="R43" s="161">
        <v>2502</v>
      </c>
      <c r="S43" s="161">
        <v>9660.2000000000007</v>
      </c>
      <c r="T43" s="161">
        <v>397251</v>
      </c>
      <c r="U43" s="161">
        <v>870472.1632999999</v>
      </c>
      <c r="V43" s="161">
        <v>83965</v>
      </c>
      <c r="W43" s="161">
        <v>175747.35844000001</v>
      </c>
      <c r="X43" s="161">
        <v>99</v>
      </c>
      <c r="Y43" s="161">
        <v>292.34500000000003</v>
      </c>
      <c r="Z43" s="161">
        <v>4758191</v>
      </c>
      <c r="AA43" s="161">
        <v>20209790.600000001</v>
      </c>
      <c r="AB43" s="161">
        <v>0</v>
      </c>
      <c r="AC43" s="161">
        <v>0</v>
      </c>
      <c r="AE43" s="146">
        <f t="shared" si="0"/>
        <v>4758191</v>
      </c>
    </row>
    <row r="44" spans="2:31" x14ac:dyDescent="0.25">
      <c r="B44" s="164">
        <v>33</v>
      </c>
      <c r="C44" s="163" t="s">
        <v>17</v>
      </c>
      <c r="D44" s="162">
        <v>1078</v>
      </c>
      <c r="E44" s="162">
        <v>185</v>
      </c>
      <c r="F44" s="162">
        <v>66743</v>
      </c>
      <c r="G44" s="162">
        <v>73685</v>
      </c>
      <c r="H44" s="162">
        <v>365610</v>
      </c>
      <c r="I44" s="162">
        <v>138121613</v>
      </c>
      <c r="J44" s="162">
        <v>1395685</v>
      </c>
      <c r="K44" s="162">
        <v>4339149</v>
      </c>
      <c r="L44" s="161">
        <v>1965411</v>
      </c>
      <c r="M44" s="161">
        <v>6898875.3516099993</v>
      </c>
      <c r="N44" s="161">
        <v>854364</v>
      </c>
      <c r="O44" s="161">
        <v>7343481.9840099998</v>
      </c>
      <c r="P44" s="161">
        <v>0</v>
      </c>
      <c r="Q44" s="161">
        <v>0</v>
      </c>
      <c r="R44" s="161">
        <v>20075</v>
      </c>
      <c r="S44" s="161">
        <v>91542.560849999994</v>
      </c>
      <c r="T44" s="161">
        <v>969888</v>
      </c>
      <c r="U44" s="161">
        <v>2067286.7671899952</v>
      </c>
      <c r="V44" s="161">
        <v>411557</v>
      </c>
      <c r="W44" s="161">
        <v>1242727.7822799771</v>
      </c>
      <c r="X44" s="161">
        <v>58</v>
      </c>
      <c r="Y44" s="161">
        <v>1120.576</v>
      </c>
      <c r="Z44" s="161">
        <v>2770767</v>
      </c>
      <c r="AA44" s="161">
        <v>12865624.85</v>
      </c>
      <c r="AB44" s="161">
        <v>564</v>
      </c>
      <c r="AC44" s="161">
        <v>561</v>
      </c>
      <c r="AE44" s="146">
        <f t="shared" si="0"/>
        <v>2771331</v>
      </c>
    </row>
    <row r="45" spans="2:31" x14ac:dyDescent="0.25">
      <c r="B45" s="158" t="s">
        <v>18</v>
      </c>
      <c r="C45" s="157"/>
      <c r="D45" s="166"/>
      <c r="E45" s="166"/>
      <c r="F45" s="166"/>
      <c r="G45" s="166"/>
      <c r="H45" s="166"/>
      <c r="I45" s="166"/>
      <c r="J45" s="166"/>
      <c r="K45" s="166"/>
      <c r="L45" s="165"/>
      <c r="M45" s="165"/>
      <c r="N45" s="165"/>
      <c r="O45" s="165"/>
      <c r="P45" s="165"/>
      <c r="Q45" s="165"/>
      <c r="R45" s="165"/>
      <c r="S45" s="165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E45" s="146">
        <f t="shared" si="0"/>
        <v>0</v>
      </c>
    </row>
    <row r="46" spans="2:31" x14ac:dyDescent="0.25">
      <c r="B46" s="164">
        <v>34</v>
      </c>
      <c r="C46" s="163" t="s">
        <v>19</v>
      </c>
      <c r="D46" s="162">
        <v>0</v>
      </c>
      <c r="E46" s="162">
        <v>0</v>
      </c>
      <c r="F46" s="162">
        <v>51914</v>
      </c>
      <c r="G46" s="162">
        <v>0</v>
      </c>
      <c r="H46" s="162">
        <v>0</v>
      </c>
      <c r="I46" s="162">
        <v>0</v>
      </c>
      <c r="J46" s="162">
        <v>1334755</v>
      </c>
      <c r="K46" s="162">
        <v>0</v>
      </c>
      <c r="L46" s="161">
        <v>981935</v>
      </c>
      <c r="M46" s="161">
        <v>7392595.9790000003</v>
      </c>
      <c r="N46" s="161">
        <v>3024791</v>
      </c>
      <c r="O46" s="161">
        <v>24941714.635000002</v>
      </c>
      <c r="P46" s="161">
        <v>0</v>
      </c>
      <c r="Q46" s="161">
        <v>0</v>
      </c>
      <c r="R46" s="161">
        <v>0</v>
      </c>
      <c r="S46" s="161">
        <v>0</v>
      </c>
      <c r="T46" s="161">
        <v>0</v>
      </c>
      <c r="U46" s="161">
        <v>0</v>
      </c>
      <c r="V46" s="161">
        <v>0</v>
      </c>
      <c r="W46" s="161">
        <v>0</v>
      </c>
      <c r="X46" s="161">
        <v>0</v>
      </c>
      <c r="Y46" s="161">
        <v>0</v>
      </c>
      <c r="Z46" s="161">
        <v>0</v>
      </c>
      <c r="AA46" s="161">
        <v>0</v>
      </c>
      <c r="AB46" s="161">
        <v>0</v>
      </c>
      <c r="AC46" s="161">
        <v>0</v>
      </c>
      <c r="AE46" s="146">
        <f t="shared" si="0"/>
        <v>0</v>
      </c>
    </row>
    <row r="47" spans="2:31" x14ac:dyDescent="0.25">
      <c r="B47" s="164">
        <v>35</v>
      </c>
      <c r="C47" s="163" t="s">
        <v>55</v>
      </c>
      <c r="D47" s="162">
        <v>0</v>
      </c>
      <c r="E47" s="162">
        <v>0</v>
      </c>
      <c r="F47" s="162">
        <v>0</v>
      </c>
      <c r="G47" s="162">
        <v>0</v>
      </c>
      <c r="H47" s="162">
        <v>0</v>
      </c>
      <c r="I47" s="162">
        <v>0</v>
      </c>
      <c r="J47" s="162">
        <v>0</v>
      </c>
      <c r="K47" s="162">
        <v>0</v>
      </c>
      <c r="L47" s="161">
        <v>0</v>
      </c>
      <c r="M47" s="161">
        <v>0</v>
      </c>
      <c r="N47" s="161">
        <v>0</v>
      </c>
      <c r="O47" s="161">
        <v>0</v>
      </c>
      <c r="P47" s="161">
        <v>0</v>
      </c>
      <c r="Q47" s="161">
        <v>0</v>
      </c>
      <c r="R47" s="161">
        <v>0</v>
      </c>
      <c r="S47" s="161">
        <v>0</v>
      </c>
      <c r="T47" s="161">
        <v>0</v>
      </c>
      <c r="U47" s="161">
        <v>0</v>
      </c>
      <c r="V47" s="161">
        <v>0</v>
      </c>
      <c r="W47" s="161">
        <v>0</v>
      </c>
      <c r="X47" s="161">
        <v>0</v>
      </c>
      <c r="Y47" s="161">
        <v>0</v>
      </c>
      <c r="Z47" s="161">
        <v>0</v>
      </c>
      <c r="AA47" s="161">
        <v>0</v>
      </c>
      <c r="AB47" s="161">
        <v>0</v>
      </c>
      <c r="AC47" s="161">
        <v>0</v>
      </c>
      <c r="AE47" s="146">
        <f t="shared" si="0"/>
        <v>0</v>
      </c>
    </row>
    <row r="48" spans="2:31" x14ac:dyDescent="0.25">
      <c r="B48" s="164">
        <v>36</v>
      </c>
      <c r="C48" s="163" t="s">
        <v>57</v>
      </c>
      <c r="D48" s="162">
        <v>0</v>
      </c>
      <c r="E48" s="162">
        <v>363</v>
      </c>
      <c r="F48" s="162">
        <v>0</v>
      </c>
      <c r="G48" s="162">
        <v>0</v>
      </c>
      <c r="H48" s="162">
        <v>1</v>
      </c>
      <c r="I48" s="162">
        <v>0</v>
      </c>
      <c r="J48" s="162">
        <v>0</v>
      </c>
      <c r="K48" s="162">
        <v>889</v>
      </c>
      <c r="L48" s="161">
        <v>0</v>
      </c>
      <c r="M48" s="161">
        <v>0</v>
      </c>
      <c r="N48" s="161">
        <v>0</v>
      </c>
      <c r="O48" s="161">
        <v>0</v>
      </c>
      <c r="P48" s="161">
        <v>0</v>
      </c>
      <c r="Q48" s="161">
        <v>0</v>
      </c>
      <c r="R48" s="161">
        <v>0</v>
      </c>
      <c r="S48" s="161">
        <v>0</v>
      </c>
      <c r="T48" s="161">
        <v>9</v>
      </c>
      <c r="U48" s="161">
        <v>79.060199999999995</v>
      </c>
      <c r="V48" s="161">
        <v>2</v>
      </c>
      <c r="W48" s="161">
        <v>0.68700000000000006</v>
      </c>
      <c r="X48" s="161">
        <v>0</v>
      </c>
      <c r="Y48" s="161">
        <v>0</v>
      </c>
      <c r="Z48" s="161">
        <v>285</v>
      </c>
      <c r="AA48" s="161">
        <v>2271.3000000000002</v>
      </c>
      <c r="AB48" s="161">
        <v>0</v>
      </c>
      <c r="AC48" s="161">
        <v>0</v>
      </c>
      <c r="AE48" s="146">
        <f t="shared" si="0"/>
        <v>285</v>
      </c>
    </row>
    <row r="49" spans="1:31" x14ac:dyDescent="0.25">
      <c r="B49" s="164">
        <v>37</v>
      </c>
      <c r="C49" s="163" t="s">
        <v>32</v>
      </c>
      <c r="D49" s="162">
        <v>0</v>
      </c>
      <c r="E49" s="162">
        <v>0</v>
      </c>
      <c r="F49" s="162">
        <v>0</v>
      </c>
      <c r="G49" s="162">
        <v>0</v>
      </c>
      <c r="H49" s="162">
        <v>0</v>
      </c>
      <c r="I49" s="162">
        <v>0</v>
      </c>
      <c r="J49" s="162">
        <v>2217801</v>
      </c>
      <c r="K49" s="162">
        <v>981783</v>
      </c>
      <c r="L49" s="161">
        <v>7340481</v>
      </c>
      <c r="M49" s="161">
        <v>20507637.166489996</v>
      </c>
      <c r="N49" s="161">
        <v>2571051</v>
      </c>
      <c r="O49" s="161">
        <v>16237067.224319933</v>
      </c>
      <c r="P49" s="161">
        <v>0</v>
      </c>
      <c r="Q49" s="161">
        <v>0</v>
      </c>
      <c r="R49" s="161">
        <v>9397</v>
      </c>
      <c r="S49" s="161">
        <v>58222.142</v>
      </c>
      <c r="T49" s="161">
        <v>607147</v>
      </c>
      <c r="U49" s="161">
        <v>1640706.9225800002</v>
      </c>
      <c r="V49" s="161">
        <v>673332</v>
      </c>
      <c r="W49" s="161">
        <v>2175877.3911699997</v>
      </c>
      <c r="X49" s="161">
        <v>0</v>
      </c>
      <c r="Y49" s="161">
        <v>0</v>
      </c>
      <c r="Z49" s="161">
        <v>688614</v>
      </c>
      <c r="AA49" s="161">
        <v>3893864.48324</v>
      </c>
      <c r="AB49" s="161">
        <v>0</v>
      </c>
      <c r="AC49" s="161">
        <v>0</v>
      </c>
      <c r="AE49" s="146">
        <f t="shared" si="0"/>
        <v>688614</v>
      </c>
    </row>
    <row r="50" spans="1:31" x14ac:dyDescent="0.25">
      <c r="B50" s="164">
        <v>38</v>
      </c>
      <c r="C50" s="163" t="s">
        <v>29</v>
      </c>
      <c r="D50" s="162">
        <v>449</v>
      </c>
      <c r="E50" s="162">
        <v>497</v>
      </c>
      <c r="F50" s="162">
        <v>478</v>
      </c>
      <c r="G50" s="162">
        <v>92</v>
      </c>
      <c r="H50" s="162">
        <v>0</v>
      </c>
      <c r="I50" s="162">
        <v>2942</v>
      </c>
      <c r="J50" s="162">
        <v>196282</v>
      </c>
      <c r="K50" s="162">
        <v>1854342</v>
      </c>
      <c r="L50" s="161">
        <v>191748</v>
      </c>
      <c r="M50" s="161">
        <v>726665.43777993612</v>
      </c>
      <c r="N50" s="161">
        <v>115783</v>
      </c>
      <c r="O50" s="161">
        <v>1018830.170750033</v>
      </c>
      <c r="P50" s="161">
        <v>0</v>
      </c>
      <c r="Q50" s="161">
        <v>0</v>
      </c>
      <c r="R50" s="161">
        <v>2720</v>
      </c>
      <c r="S50" s="161">
        <v>7912.5</v>
      </c>
      <c r="T50" s="161">
        <v>422444</v>
      </c>
      <c r="U50" s="161">
        <v>716075.36145000008</v>
      </c>
      <c r="V50" s="161">
        <v>127027</v>
      </c>
      <c r="W50" s="161">
        <v>281530.10334999999</v>
      </c>
      <c r="X50" s="161">
        <v>0</v>
      </c>
      <c r="Y50" s="161">
        <v>0</v>
      </c>
      <c r="Z50" s="161">
        <v>996902</v>
      </c>
      <c r="AA50" s="161">
        <v>4651814.9589999998</v>
      </c>
      <c r="AB50" s="161">
        <v>0</v>
      </c>
      <c r="AC50" s="161">
        <v>0</v>
      </c>
      <c r="AE50" s="146">
        <f t="shared" si="0"/>
        <v>996902</v>
      </c>
    </row>
    <row r="51" spans="1:31" x14ac:dyDescent="0.25">
      <c r="B51" s="164">
        <v>39</v>
      </c>
      <c r="C51" s="163" t="s">
        <v>58</v>
      </c>
      <c r="D51" s="162">
        <v>13</v>
      </c>
      <c r="E51" s="162">
        <v>18</v>
      </c>
      <c r="F51" s="162">
        <v>0</v>
      </c>
      <c r="G51" s="162">
        <v>0</v>
      </c>
      <c r="H51" s="162">
        <v>0</v>
      </c>
      <c r="I51" s="162">
        <v>6</v>
      </c>
      <c r="J51" s="162">
        <v>0</v>
      </c>
      <c r="K51" s="162">
        <v>117661</v>
      </c>
      <c r="L51" s="161">
        <v>0</v>
      </c>
      <c r="M51" s="161">
        <v>0</v>
      </c>
      <c r="N51" s="161">
        <v>0</v>
      </c>
      <c r="O51" s="161">
        <v>0</v>
      </c>
      <c r="P51" s="161">
        <v>0</v>
      </c>
      <c r="Q51" s="161">
        <v>0</v>
      </c>
      <c r="R51" s="161">
        <v>0</v>
      </c>
      <c r="S51" s="161">
        <v>0</v>
      </c>
      <c r="T51" s="161">
        <v>42892</v>
      </c>
      <c r="U51" s="161">
        <v>113805.35538999997</v>
      </c>
      <c r="V51" s="161">
        <v>20841</v>
      </c>
      <c r="W51" s="161">
        <v>59827.404520000222</v>
      </c>
      <c r="X51" s="161">
        <v>0</v>
      </c>
      <c r="Y51" s="161">
        <v>0</v>
      </c>
      <c r="Z51" s="161">
        <v>43002</v>
      </c>
      <c r="AA51" s="161">
        <v>242521.57</v>
      </c>
      <c r="AB51" s="161">
        <v>0</v>
      </c>
      <c r="AC51" s="161">
        <v>0</v>
      </c>
      <c r="AE51" s="146">
        <f t="shared" si="0"/>
        <v>43002</v>
      </c>
    </row>
    <row r="52" spans="1:31" x14ac:dyDescent="0.25">
      <c r="B52" s="164">
        <v>40</v>
      </c>
      <c r="C52" s="163" t="s">
        <v>25</v>
      </c>
      <c r="D52" s="162">
        <v>46</v>
      </c>
      <c r="E52" s="162">
        <v>28</v>
      </c>
      <c r="F52" s="162">
        <v>0</v>
      </c>
      <c r="G52" s="162">
        <v>0</v>
      </c>
      <c r="H52" s="162">
        <v>0</v>
      </c>
      <c r="I52" s="162">
        <v>0</v>
      </c>
      <c r="J52" s="162">
        <v>691183</v>
      </c>
      <c r="K52" s="162">
        <v>572083</v>
      </c>
      <c r="L52" s="161">
        <v>663096</v>
      </c>
      <c r="M52" s="161">
        <v>2228582.0051096887</v>
      </c>
      <c r="N52" s="161">
        <v>952704</v>
      </c>
      <c r="O52" s="161">
        <v>4310121.3778404482</v>
      </c>
      <c r="P52" s="161">
        <v>0</v>
      </c>
      <c r="Q52" s="161">
        <v>0</v>
      </c>
      <c r="R52" s="161">
        <v>1477</v>
      </c>
      <c r="S52" s="161">
        <v>12372.64616</v>
      </c>
      <c r="T52" s="161">
        <v>291532</v>
      </c>
      <c r="U52" s="161">
        <v>899481.80267999717</v>
      </c>
      <c r="V52" s="161">
        <v>0</v>
      </c>
      <c r="W52" s="161">
        <v>0</v>
      </c>
      <c r="X52" s="161">
        <v>0</v>
      </c>
      <c r="Y52" s="161">
        <v>0</v>
      </c>
      <c r="Z52" s="161">
        <v>237968</v>
      </c>
      <c r="AA52" s="161">
        <v>1337484.9434400001</v>
      </c>
      <c r="AB52" s="161">
        <v>0</v>
      </c>
      <c r="AC52" s="161">
        <v>0</v>
      </c>
      <c r="AE52" s="146">
        <f t="shared" si="0"/>
        <v>237968</v>
      </c>
    </row>
    <row r="53" spans="1:31" x14ac:dyDescent="0.25">
      <c r="A53" s="148" t="s">
        <v>159</v>
      </c>
      <c r="B53" s="164">
        <v>41</v>
      </c>
      <c r="C53" s="177" t="s">
        <v>26</v>
      </c>
      <c r="D53" s="162">
        <v>0</v>
      </c>
      <c r="E53" s="162">
        <v>0</v>
      </c>
      <c r="F53" s="162">
        <v>0</v>
      </c>
      <c r="G53" s="162">
        <v>364192</v>
      </c>
      <c r="H53" s="162">
        <v>0</v>
      </c>
      <c r="I53" s="162">
        <v>0</v>
      </c>
      <c r="J53" s="162">
        <v>1032427</v>
      </c>
      <c r="K53" s="162">
        <v>568106</v>
      </c>
      <c r="L53" s="161">
        <v>471457</v>
      </c>
      <c r="M53" s="161">
        <v>1870988.7665399939</v>
      </c>
      <c r="N53" s="161">
        <v>1101696</v>
      </c>
      <c r="O53" s="161">
        <v>4108542.6922999835</v>
      </c>
      <c r="P53" s="161">
        <v>0</v>
      </c>
      <c r="Q53" s="161">
        <v>0</v>
      </c>
      <c r="R53" s="161">
        <v>43139</v>
      </c>
      <c r="S53" s="161">
        <v>262121.91900999498</v>
      </c>
      <c r="T53" s="161">
        <v>40720</v>
      </c>
      <c r="U53" s="161">
        <v>62774.792639999985</v>
      </c>
      <c r="V53" s="161">
        <v>26276</v>
      </c>
      <c r="W53" s="161">
        <v>77793.524819999991</v>
      </c>
      <c r="X53" s="161">
        <v>0</v>
      </c>
      <c r="Y53" s="161">
        <v>0</v>
      </c>
      <c r="Z53" s="175">
        <v>76771</v>
      </c>
      <c r="AA53" s="175">
        <v>191956.83799999999</v>
      </c>
      <c r="AB53" s="161">
        <v>0</v>
      </c>
      <c r="AC53" s="161">
        <v>0</v>
      </c>
      <c r="AE53" s="146">
        <f t="shared" si="0"/>
        <v>76771</v>
      </c>
    </row>
    <row r="54" spans="1:31" x14ac:dyDescent="0.25">
      <c r="B54" s="164">
        <v>42</v>
      </c>
      <c r="C54" s="157" t="s">
        <v>24</v>
      </c>
      <c r="D54" s="162">
        <v>103</v>
      </c>
      <c r="E54" s="162">
        <v>71</v>
      </c>
      <c r="F54" s="162">
        <v>0</v>
      </c>
      <c r="G54" s="162">
        <v>0</v>
      </c>
      <c r="H54" s="162">
        <v>0</v>
      </c>
      <c r="I54" s="162">
        <v>0</v>
      </c>
      <c r="J54" s="162">
        <v>1067422</v>
      </c>
      <c r="K54" s="162">
        <v>1157081</v>
      </c>
      <c r="L54" s="161">
        <v>1310459</v>
      </c>
      <c r="M54" s="161">
        <v>4106872.1454592478</v>
      </c>
      <c r="N54" s="161">
        <v>1246066</v>
      </c>
      <c r="O54" s="161">
        <v>5899690.285821381</v>
      </c>
      <c r="P54" s="161">
        <v>0</v>
      </c>
      <c r="Q54" s="161">
        <v>0</v>
      </c>
      <c r="R54" s="161">
        <v>2483</v>
      </c>
      <c r="S54" s="161">
        <v>15264.4</v>
      </c>
      <c r="T54" s="161">
        <v>844052</v>
      </c>
      <c r="U54" s="161">
        <v>1821843.1457099966</v>
      </c>
      <c r="V54" s="161">
        <v>109663</v>
      </c>
      <c r="W54" s="161">
        <v>533172.14964999957</v>
      </c>
      <c r="X54" s="161">
        <v>40</v>
      </c>
      <c r="Y54" s="161">
        <v>738.87099999999998</v>
      </c>
      <c r="Z54" s="161">
        <v>794456</v>
      </c>
      <c r="AA54" s="161">
        <v>3797351.46808</v>
      </c>
      <c r="AB54" s="161">
        <v>0</v>
      </c>
      <c r="AC54" s="161">
        <v>0</v>
      </c>
      <c r="AE54" s="146">
        <f t="shared" si="0"/>
        <v>794456</v>
      </c>
    </row>
    <row r="55" spans="1:31" x14ac:dyDescent="0.25">
      <c r="B55" s="164">
        <v>43</v>
      </c>
      <c r="C55" s="157" t="s">
        <v>62</v>
      </c>
      <c r="D55" s="162"/>
      <c r="E55" s="162"/>
      <c r="F55" s="162">
        <v>0</v>
      </c>
      <c r="G55" s="162">
        <v>0</v>
      </c>
      <c r="H55" s="162">
        <v>0</v>
      </c>
      <c r="I55" s="162">
        <v>0</v>
      </c>
      <c r="J55" s="162">
        <v>0</v>
      </c>
      <c r="K55" s="162">
        <v>960</v>
      </c>
      <c r="L55" s="161">
        <v>0</v>
      </c>
      <c r="M55" s="161">
        <v>0</v>
      </c>
      <c r="N55" s="161">
        <v>0</v>
      </c>
      <c r="O55" s="161">
        <v>0</v>
      </c>
      <c r="P55" s="161">
        <v>0</v>
      </c>
      <c r="Q55" s="161">
        <v>0</v>
      </c>
      <c r="R55" s="161">
        <v>0</v>
      </c>
      <c r="S55" s="161">
        <v>0</v>
      </c>
      <c r="T55" s="161">
        <v>4076</v>
      </c>
      <c r="U55" s="161">
        <v>12745.41972</v>
      </c>
      <c r="V55" s="161">
        <v>1421</v>
      </c>
      <c r="W55" s="161">
        <v>4028.3848900000003</v>
      </c>
      <c r="X55" s="161">
        <v>0</v>
      </c>
      <c r="Y55" s="161">
        <v>0</v>
      </c>
      <c r="Z55" s="161">
        <v>1016</v>
      </c>
      <c r="AA55" s="161">
        <v>6993.2</v>
      </c>
      <c r="AB55" s="161">
        <v>0</v>
      </c>
      <c r="AC55" s="161">
        <v>0</v>
      </c>
      <c r="AE55" s="146">
        <f t="shared" si="0"/>
        <v>1016</v>
      </c>
    </row>
    <row r="56" spans="1:31" x14ac:dyDescent="0.25">
      <c r="B56" s="158" t="s">
        <v>63</v>
      </c>
      <c r="C56" s="157"/>
      <c r="D56" s="162"/>
      <c r="E56" s="162"/>
      <c r="F56" s="162"/>
      <c r="G56" s="162"/>
      <c r="H56" s="162"/>
      <c r="I56" s="162"/>
      <c r="J56" s="162"/>
      <c r="K56" s="162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E56" s="146">
        <f t="shared" si="0"/>
        <v>0</v>
      </c>
    </row>
    <row r="57" spans="1:31" s="167" customFormat="1" x14ac:dyDescent="0.25">
      <c r="A57" s="172"/>
      <c r="B57" s="171">
        <v>44</v>
      </c>
      <c r="C57" s="173" t="s">
        <v>64</v>
      </c>
      <c r="D57" s="169">
        <v>0</v>
      </c>
      <c r="E57" s="169">
        <v>0</v>
      </c>
      <c r="F57" s="169">
        <v>0</v>
      </c>
      <c r="G57" s="169">
        <v>54391</v>
      </c>
      <c r="H57" s="169">
        <v>0</v>
      </c>
      <c r="I57" s="169">
        <v>4566269</v>
      </c>
      <c r="J57" s="169">
        <v>0</v>
      </c>
      <c r="K57" s="169">
        <v>4041532</v>
      </c>
      <c r="L57" s="168">
        <v>0</v>
      </c>
      <c r="M57" s="168">
        <v>0</v>
      </c>
      <c r="N57" s="168">
        <v>0</v>
      </c>
      <c r="O57" s="168">
        <v>0</v>
      </c>
      <c r="P57" s="168">
        <v>0</v>
      </c>
      <c r="Q57" s="168">
        <v>0</v>
      </c>
      <c r="R57" s="168">
        <v>0</v>
      </c>
      <c r="S57" s="168">
        <v>0</v>
      </c>
      <c r="T57" s="168">
        <v>2853</v>
      </c>
      <c r="U57" s="168">
        <v>170.20488</v>
      </c>
      <c r="V57" s="168">
        <v>213080</v>
      </c>
      <c r="W57" s="168">
        <v>168774.84437000001</v>
      </c>
      <c r="X57" s="168">
        <v>0</v>
      </c>
      <c r="Y57" s="168">
        <v>0</v>
      </c>
      <c r="Z57" s="168">
        <v>22</v>
      </c>
      <c r="AA57" s="168">
        <v>68.174000000000007</v>
      </c>
      <c r="AB57" s="168">
        <v>0</v>
      </c>
      <c r="AC57" s="168">
        <v>0</v>
      </c>
      <c r="AE57" s="146">
        <f t="shared" si="0"/>
        <v>22</v>
      </c>
    </row>
    <row r="58" spans="1:31" s="167" customFormat="1" x14ac:dyDescent="0.25">
      <c r="A58" s="172"/>
      <c r="B58" s="171">
        <v>45</v>
      </c>
      <c r="C58" s="173" t="s">
        <v>65</v>
      </c>
      <c r="D58" s="169">
        <v>0</v>
      </c>
      <c r="E58" s="169">
        <v>0</v>
      </c>
      <c r="F58" s="169">
        <v>0</v>
      </c>
      <c r="G58" s="169">
        <v>364808</v>
      </c>
      <c r="H58" s="169">
        <v>0</v>
      </c>
      <c r="I58" s="169">
        <v>18986</v>
      </c>
      <c r="J58" s="169">
        <v>0</v>
      </c>
      <c r="K58" s="169">
        <v>6442887</v>
      </c>
      <c r="L58" s="168">
        <v>0</v>
      </c>
      <c r="M58" s="168">
        <v>0</v>
      </c>
      <c r="N58" s="168">
        <v>0</v>
      </c>
      <c r="O58" s="168">
        <v>0</v>
      </c>
      <c r="P58" s="168">
        <v>0</v>
      </c>
      <c r="Q58" s="168">
        <v>0</v>
      </c>
      <c r="R58" s="168">
        <v>0</v>
      </c>
      <c r="S58" s="168">
        <v>0</v>
      </c>
      <c r="T58" s="168">
        <v>205023</v>
      </c>
      <c r="U58" s="168">
        <v>461183.29926999996</v>
      </c>
      <c r="V58" s="168">
        <v>15894</v>
      </c>
      <c r="W58" s="168">
        <v>20962.691600000002</v>
      </c>
      <c r="X58" s="168">
        <v>0</v>
      </c>
      <c r="Y58" s="168">
        <v>0</v>
      </c>
      <c r="Z58" s="168">
        <v>1881758</v>
      </c>
      <c r="AA58" s="168">
        <v>6065682.2659999998</v>
      </c>
      <c r="AB58" s="168">
        <v>186</v>
      </c>
      <c r="AC58" s="168">
        <v>121.3</v>
      </c>
      <c r="AE58" s="146">
        <f t="shared" si="0"/>
        <v>1881944</v>
      </c>
    </row>
    <row r="59" spans="1:31" s="167" customFormat="1" x14ac:dyDescent="0.25">
      <c r="A59" s="172"/>
      <c r="B59" s="171">
        <v>46</v>
      </c>
      <c r="C59" s="173" t="s">
        <v>66</v>
      </c>
      <c r="D59" s="169">
        <v>0</v>
      </c>
      <c r="E59" s="169">
        <v>0</v>
      </c>
      <c r="F59" s="169">
        <v>0</v>
      </c>
      <c r="G59" s="169">
        <v>161881</v>
      </c>
      <c r="H59" s="169">
        <v>0</v>
      </c>
      <c r="I59" s="169">
        <v>126487</v>
      </c>
      <c r="J59" s="169">
        <v>0</v>
      </c>
      <c r="K59" s="169">
        <v>9242521</v>
      </c>
      <c r="L59" s="168">
        <v>0</v>
      </c>
      <c r="M59" s="168">
        <v>0</v>
      </c>
      <c r="N59" s="168">
        <v>0</v>
      </c>
      <c r="O59" s="168">
        <v>0</v>
      </c>
      <c r="P59" s="168">
        <v>0</v>
      </c>
      <c r="Q59" s="168">
        <v>0</v>
      </c>
      <c r="R59" s="168">
        <v>0</v>
      </c>
      <c r="S59" s="168">
        <v>0</v>
      </c>
      <c r="T59" s="168">
        <v>0</v>
      </c>
      <c r="U59" s="168">
        <v>0</v>
      </c>
      <c r="V59" s="168">
        <v>578236</v>
      </c>
      <c r="W59" s="168">
        <v>341221.87419999996</v>
      </c>
      <c r="X59" s="168">
        <v>0</v>
      </c>
      <c r="Y59" s="168">
        <v>0</v>
      </c>
      <c r="Z59" s="168">
        <v>0</v>
      </c>
      <c r="AA59" s="168">
        <v>0</v>
      </c>
      <c r="AB59" s="168">
        <v>0</v>
      </c>
      <c r="AC59" s="168">
        <v>0</v>
      </c>
      <c r="AE59" s="146">
        <f t="shared" si="0"/>
        <v>0</v>
      </c>
    </row>
    <row r="60" spans="1:31" s="167" customFormat="1" x14ac:dyDescent="0.25">
      <c r="A60" s="172"/>
      <c r="B60" s="171">
        <v>47</v>
      </c>
      <c r="C60" s="173" t="s">
        <v>67</v>
      </c>
      <c r="D60" s="169">
        <v>0</v>
      </c>
      <c r="E60" s="169">
        <v>0</v>
      </c>
      <c r="F60" s="169">
        <v>0</v>
      </c>
      <c r="G60" s="169">
        <v>0</v>
      </c>
      <c r="H60" s="169">
        <v>0</v>
      </c>
      <c r="I60" s="169">
        <v>59</v>
      </c>
      <c r="J60" s="169">
        <v>0</v>
      </c>
      <c r="K60" s="169">
        <v>0</v>
      </c>
      <c r="L60" s="168">
        <v>0</v>
      </c>
      <c r="M60" s="168">
        <v>0</v>
      </c>
      <c r="N60" s="168">
        <v>0</v>
      </c>
      <c r="O60" s="168">
        <v>0</v>
      </c>
      <c r="P60" s="168">
        <v>0</v>
      </c>
      <c r="Q60" s="168">
        <v>0</v>
      </c>
      <c r="R60" s="168">
        <v>0</v>
      </c>
      <c r="S60" s="168">
        <v>0</v>
      </c>
      <c r="T60" s="168">
        <v>0</v>
      </c>
      <c r="U60" s="168">
        <v>0</v>
      </c>
      <c r="V60" s="168">
        <v>0</v>
      </c>
      <c r="W60" s="168">
        <v>0</v>
      </c>
      <c r="X60" s="168">
        <v>0</v>
      </c>
      <c r="Y60" s="168">
        <v>0</v>
      </c>
      <c r="Z60" s="168">
        <v>0</v>
      </c>
      <c r="AA60" s="168">
        <v>0</v>
      </c>
      <c r="AB60" s="168">
        <v>0</v>
      </c>
      <c r="AC60" s="168">
        <v>0</v>
      </c>
      <c r="AE60" s="146">
        <f t="shared" si="0"/>
        <v>0</v>
      </c>
    </row>
    <row r="61" spans="1:31" s="167" customFormat="1" x14ac:dyDescent="0.25">
      <c r="A61" s="172"/>
      <c r="B61" s="171">
        <v>48</v>
      </c>
      <c r="C61" s="173" t="s">
        <v>68</v>
      </c>
      <c r="D61" s="169">
        <v>0</v>
      </c>
      <c r="E61" s="169">
        <v>0</v>
      </c>
      <c r="F61" s="169">
        <v>0</v>
      </c>
      <c r="G61" s="169">
        <v>299656</v>
      </c>
      <c r="H61" s="169">
        <v>0</v>
      </c>
      <c r="I61" s="169">
        <v>0</v>
      </c>
      <c r="J61" s="169">
        <v>0</v>
      </c>
      <c r="K61" s="169">
        <v>502607</v>
      </c>
      <c r="L61" s="168">
        <v>0</v>
      </c>
      <c r="M61" s="168">
        <v>0</v>
      </c>
      <c r="N61" s="168">
        <v>0</v>
      </c>
      <c r="O61" s="168">
        <v>0</v>
      </c>
      <c r="P61" s="168">
        <v>0</v>
      </c>
      <c r="Q61" s="168">
        <v>0</v>
      </c>
      <c r="R61" s="168">
        <v>0</v>
      </c>
      <c r="S61" s="168">
        <v>0</v>
      </c>
      <c r="T61" s="168">
        <v>739</v>
      </c>
      <c r="U61" s="168">
        <v>920.52336000000025</v>
      </c>
      <c r="V61" s="168">
        <v>40296</v>
      </c>
      <c r="W61" s="168">
        <v>20370.590119999975</v>
      </c>
      <c r="X61" s="168">
        <v>0</v>
      </c>
      <c r="Y61" s="168">
        <v>0</v>
      </c>
      <c r="Z61" s="168">
        <v>4014</v>
      </c>
      <c r="AA61" s="168">
        <v>15631.965</v>
      </c>
      <c r="AB61" s="168">
        <v>0</v>
      </c>
      <c r="AC61" s="168">
        <v>0</v>
      </c>
      <c r="AE61" s="146">
        <f t="shared" si="0"/>
        <v>4014</v>
      </c>
    </row>
    <row r="62" spans="1:31" s="167" customFormat="1" x14ac:dyDescent="0.25">
      <c r="A62" s="172"/>
      <c r="B62" s="171">
        <v>49</v>
      </c>
      <c r="C62" s="170" t="s">
        <v>69</v>
      </c>
      <c r="D62" s="169">
        <v>1</v>
      </c>
      <c r="E62" s="169">
        <v>62</v>
      </c>
      <c r="F62" s="169">
        <v>591989</v>
      </c>
      <c r="G62" s="169">
        <v>0</v>
      </c>
      <c r="H62" s="169">
        <v>0</v>
      </c>
      <c r="I62" s="169">
        <v>28699656</v>
      </c>
      <c r="J62" s="169">
        <v>0</v>
      </c>
      <c r="K62" s="169">
        <v>37907439</v>
      </c>
      <c r="L62" s="168">
        <v>0</v>
      </c>
      <c r="M62" s="168">
        <v>0</v>
      </c>
      <c r="N62" s="168">
        <v>0</v>
      </c>
      <c r="O62" s="168">
        <v>0</v>
      </c>
      <c r="P62" s="168">
        <v>0</v>
      </c>
      <c r="Q62" s="168">
        <v>0</v>
      </c>
      <c r="R62" s="168">
        <v>0</v>
      </c>
      <c r="S62" s="168">
        <v>0</v>
      </c>
      <c r="T62" s="168">
        <v>432092</v>
      </c>
      <c r="U62" s="168">
        <v>536254.84</v>
      </c>
      <c r="V62" s="168">
        <v>1120770</v>
      </c>
      <c r="W62" s="168">
        <v>1788161.3330000001</v>
      </c>
      <c r="X62" s="168">
        <v>0</v>
      </c>
      <c r="Y62" s="168">
        <v>0</v>
      </c>
      <c r="Z62" s="168">
        <v>1459822</v>
      </c>
      <c r="AA62" s="168">
        <v>5953971.3949999996</v>
      </c>
      <c r="AB62" s="168">
        <v>0</v>
      </c>
      <c r="AC62" s="168">
        <v>0</v>
      </c>
      <c r="AE62" s="146">
        <f t="shared" si="0"/>
        <v>1459822</v>
      </c>
    </row>
    <row r="63" spans="1:31" x14ac:dyDescent="0.25">
      <c r="B63" s="158" t="s">
        <v>21</v>
      </c>
      <c r="C63" s="157"/>
      <c r="D63" s="166"/>
      <c r="E63" s="166"/>
      <c r="F63" s="166"/>
      <c r="G63" s="166"/>
      <c r="H63" s="166"/>
      <c r="I63" s="166"/>
      <c r="J63" s="166"/>
      <c r="K63" s="166"/>
      <c r="L63" s="165"/>
      <c r="M63" s="165"/>
      <c r="N63" s="165"/>
      <c r="O63" s="165"/>
      <c r="P63" s="165"/>
      <c r="Q63" s="165"/>
      <c r="R63" s="165"/>
      <c r="S63" s="165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E63" s="146">
        <f t="shared" si="0"/>
        <v>0</v>
      </c>
    </row>
    <row r="64" spans="1:31" x14ac:dyDescent="0.25">
      <c r="B64" s="164">
        <v>50</v>
      </c>
      <c r="C64" s="163" t="s">
        <v>22</v>
      </c>
      <c r="D64" s="162">
        <v>488</v>
      </c>
      <c r="E64" s="162">
        <v>3</v>
      </c>
      <c r="F64" s="162">
        <v>0</v>
      </c>
      <c r="G64" s="162">
        <v>361</v>
      </c>
      <c r="H64" s="162">
        <v>0</v>
      </c>
      <c r="I64" s="162">
        <v>962708</v>
      </c>
      <c r="J64" s="162">
        <v>457428</v>
      </c>
      <c r="K64" s="162">
        <v>2475878</v>
      </c>
      <c r="L64" s="161">
        <v>589071</v>
      </c>
      <c r="M64" s="161">
        <v>3377510.3371199998</v>
      </c>
      <c r="N64" s="161">
        <v>717449</v>
      </c>
      <c r="O64" s="161">
        <v>4639119.8712399993</v>
      </c>
      <c r="P64" s="161">
        <v>1593</v>
      </c>
      <c r="Q64" s="161">
        <v>782.31200000000001</v>
      </c>
      <c r="R64" s="161">
        <v>4466</v>
      </c>
      <c r="S64" s="161">
        <v>27127</v>
      </c>
      <c r="T64" s="161">
        <v>219290</v>
      </c>
      <c r="U64" s="161">
        <v>549731.68611999764</v>
      </c>
      <c r="V64" s="161">
        <v>239306</v>
      </c>
      <c r="W64" s="161">
        <v>632681.35439997679</v>
      </c>
      <c r="X64" s="161">
        <v>199</v>
      </c>
      <c r="Y64" s="161">
        <v>3258.2750000000001</v>
      </c>
      <c r="Z64" s="161">
        <v>952967</v>
      </c>
      <c r="AA64" s="161">
        <v>6266653.0499999998</v>
      </c>
      <c r="AB64" s="161">
        <v>407</v>
      </c>
      <c r="AC64" s="161">
        <v>406.8</v>
      </c>
      <c r="AE64" s="146">
        <f t="shared" si="0"/>
        <v>953374</v>
      </c>
    </row>
    <row r="65" spans="1:31" x14ac:dyDescent="0.25">
      <c r="B65" s="164">
        <v>51</v>
      </c>
      <c r="C65" s="163" t="s">
        <v>70</v>
      </c>
      <c r="D65" s="162">
        <v>168</v>
      </c>
      <c r="E65" s="162">
        <v>2</v>
      </c>
      <c r="F65" s="162">
        <v>0</v>
      </c>
      <c r="G65" s="162">
        <v>0</v>
      </c>
      <c r="H65" s="162">
        <v>0</v>
      </c>
      <c r="I65" s="162">
        <v>0</v>
      </c>
      <c r="J65" s="162">
        <v>0</v>
      </c>
      <c r="K65" s="162">
        <v>200240</v>
      </c>
      <c r="L65" s="161">
        <v>0</v>
      </c>
      <c r="M65" s="161">
        <v>0</v>
      </c>
      <c r="N65" s="161">
        <v>0</v>
      </c>
      <c r="O65" s="161">
        <v>0</v>
      </c>
      <c r="P65" s="161">
        <v>0</v>
      </c>
      <c r="Q65" s="161">
        <v>0</v>
      </c>
      <c r="R65" s="161">
        <v>0</v>
      </c>
      <c r="S65" s="161">
        <v>0</v>
      </c>
      <c r="T65" s="161">
        <v>36540</v>
      </c>
      <c r="U65" s="161">
        <v>106653.50651000018</v>
      </c>
      <c r="V65" s="161">
        <v>10414</v>
      </c>
      <c r="W65" s="161">
        <v>28035.780640000045</v>
      </c>
      <c r="X65" s="161">
        <v>0</v>
      </c>
      <c r="Y65" s="161">
        <v>0</v>
      </c>
      <c r="Z65" s="161">
        <v>118847</v>
      </c>
      <c r="AA65" s="161">
        <v>669931.79799999995</v>
      </c>
      <c r="AB65" s="161">
        <v>0</v>
      </c>
      <c r="AC65" s="161">
        <v>0</v>
      </c>
      <c r="AE65" s="146">
        <f t="shared" si="0"/>
        <v>118847</v>
      </c>
    </row>
    <row r="66" spans="1:31" x14ac:dyDescent="0.25">
      <c r="B66" s="164">
        <v>52</v>
      </c>
      <c r="C66" s="163" t="s">
        <v>47</v>
      </c>
      <c r="D66" s="162">
        <v>346</v>
      </c>
      <c r="E66" s="162">
        <v>3</v>
      </c>
      <c r="F66" s="162">
        <v>22866</v>
      </c>
      <c r="G66" s="162">
        <v>293</v>
      </c>
      <c r="H66" s="162">
        <v>44150</v>
      </c>
      <c r="I66" s="162">
        <v>0</v>
      </c>
      <c r="J66" s="162">
        <v>0</v>
      </c>
      <c r="K66" s="162">
        <v>3262002</v>
      </c>
      <c r="L66" s="161">
        <v>0</v>
      </c>
      <c r="M66" s="161">
        <v>0</v>
      </c>
      <c r="N66" s="161">
        <v>0</v>
      </c>
      <c r="O66" s="161">
        <v>0</v>
      </c>
      <c r="P66" s="161">
        <v>0</v>
      </c>
      <c r="Q66" s="161">
        <v>0</v>
      </c>
      <c r="R66" s="161">
        <v>0</v>
      </c>
      <c r="S66" s="161">
        <v>0</v>
      </c>
      <c r="T66" s="161">
        <v>212438</v>
      </c>
      <c r="U66" s="161">
        <v>360144.97831999999</v>
      </c>
      <c r="V66" s="161">
        <v>54944</v>
      </c>
      <c r="W66" s="161">
        <v>254850.49097000004</v>
      </c>
      <c r="X66" s="161">
        <v>0</v>
      </c>
      <c r="Y66" s="161">
        <v>0</v>
      </c>
      <c r="Z66" s="161">
        <v>1175594</v>
      </c>
      <c r="AA66" s="161">
        <v>3399150.4049999998</v>
      </c>
      <c r="AB66" s="161">
        <v>0</v>
      </c>
      <c r="AC66" s="161">
        <v>0</v>
      </c>
      <c r="AE66" s="146">
        <f t="shared" si="0"/>
        <v>1175594</v>
      </c>
    </row>
    <row r="67" spans="1:31" x14ac:dyDescent="0.25">
      <c r="B67" s="164">
        <v>53</v>
      </c>
      <c r="C67" s="163" t="s">
        <v>44</v>
      </c>
      <c r="D67" s="162">
        <v>514</v>
      </c>
      <c r="E67" s="162">
        <v>2</v>
      </c>
      <c r="F67" s="162">
        <v>0</v>
      </c>
      <c r="G67" s="162">
        <v>1898</v>
      </c>
      <c r="H67" s="162">
        <v>0</v>
      </c>
      <c r="I67" s="162">
        <v>0</v>
      </c>
      <c r="J67" s="162">
        <v>0</v>
      </c>
      <c r="K67" s="162">
        <v>4955099</v>
      </c>
      <c r="L67" s="161">
        <v>0</v>
      </c>
      <c r="M67" s="161">
        <v>0</v>
      </c>
      <c r="N67" s="161">
        <v>0</v>
      </c>
      <c r="O67" s="161">
        <v>0</v>
      </c>
      <c r="P67" s="161">
        <v>0</v>
      </c>
      <c r="Q67" s="161">
        <v>0</v>
      </c>
      <c r="R67" s="161">
        <v>0</v>
      </c>
      <c r="S67" s="161">
        <v>0</v>
      </c>
      <c r="T67" s="161">
        <v>244804</v>
      </c>
      <c r="U67" s="161">
        <v>315540.33701000002</v>
      </c>
      <c r="V67" s="161">
        <v>16396</v>
      </c>
      <c r="W67" s="161">
        <v>32799.457670000003</v>
      </c>
      <c r="X67" s="161">
        <v>0</v>
      </c>
      <c r="Y67" s="161">
        <v>0</v>
      </c>
      <c r="Z67" s="161">
        <v>952993</v>
      </c>
      <c r="AA67" s="161">
        <v>4523573.4910000004</v>
      </c>
      <c r="AB67" s="161">
        <v>46</v>
      </c>
      <c r="AC67" s="161">
        <v>26.35</v>
      </c>
      <c r="AE67" s="146">
        <f t="shared" si="0"/>
        <v>953039</v>
      </c>
    </row>
    <row r="68" spans="1:31" x14ac:dyDescent="0.25">
      <c r="B68" s="164">
        <v>54</v>
      </c>
      <c r="C68" s="163" t="s">
        <v>313</v>
      </c>
      <c r="D68" s="162">
        <v>142</v>
      </c>
      <c r="E68" s="162">
        <v>0</v>
      </c>
      <c r="F68" s="162">
        <v>0</v>
      </c>
      <c r="G68" s="162">
        <v>0</v>
      </c>
      <c r="H68" s="162">
        <v>0</v>
      </c>
      <c r="I68" s="162">
        <v>0</v>
      </c>
      <c r="J68" s="162">
        <v>0</v>
      </c>
      <c r="K68" s="162">
        <v>4366092</v>
      </c>
      <c r="L68" s="161">
        <v>0</v>
      </c>
      <c r="M68" s="161">
        <v>0</v>
      </c>
      <c r="N68" s="161">
        <v>0</v>
      </c>
      <c r="O68" s="161">
        <v>0</v>
      </c>
      <c r="P68" s="161">
        <v>0</v>
      </c>
      <c r="Q68" s="161">
        <v>0</v>
      </c>
      <c r="R68" s="161">
        <v>0</v>
      </c>
      <c r="S68" s="161">
        <v>0</v>
      </c>
      <c r="T68" s="161">
        <v>44104</v>
      </c>
      <c r="U68" s="161">
        <v>59091.315159999998</v>
      </c>
      <c r="V68" s="161">
        <v>4966</v>
      </c>
      <c r="W68" s="161">
        <v>9598.5687100000014</v>
      </c>
      <c r="X68" s="161">
        <v>0</v>
      </c>
      <c r="Y68" s="161">
        <v>0</v>
      </c>
      <c r="Z68" s="161">
        <v>769339</v>
      </c>
      <c r="AA68" s="161">
        <v>3885998.3471999997</v>
      </c>
      <c r="AB68" s="161">
        <v>0</v>
      </c>
      <c r="AC68" s="161">
        <v>0</v>
      </c>
      <c r="AE68" s="146">
        <f t="shared" si="0"/>
        <v>769339</v>
      </c>
    </row>
    <row r="69" spans="1:31" x14ac:dyDescent="0.25">
      <c r="B69" s="164">
        <v>55</v>
      </c>
      <c r="C69" s="163" t="s">
        <v>71</v>
      </c>
      <c r="D69" s="162">
        <v>59</v>
      </c>
      <c r="E69" s="162">
        <v>2</v>
      </c>
      <c r="F69" s="162">
        <v>0</v>
      </c>
      <c r="G69" s="162">
        <v>158</v>
      </c>
      <c r="H69" s="162">
        <v>0</v>
      </c>
      <c r="I69" s="162">
        <v>494657</v>
      </c>
      <c r="J69" s="162">
        <v>0</v>
      </c>
      <c r="K69" s="162">
        <v>2704951</v>
      </c>
      <c r="L69" s="161">
        <v>0</v>
      </c>
      <c r="M69" s="161">
        <v>0</v>
      </c>
      <c r="N69" s="161">
        <v>0</v>
      </c>
      <c r="O69" s="161">
        <v>0</v>
      </c>
      <c r="P69" s="161">
        <v>0</v>
      </c>
      <c r="Q69" s="161">
        <v>0</v>
      </c>
      <c r="R69" s="161">
        <v>0</v>
      </c>
      <c r="S69" s="161">
        <v>0</v>
      </c>
      <c r="T69" s="161">
        <v>46177</v>
      </c>
      <c r="U69" s="161">
        <v>74039.806540000005</v>
      </c>
      <c r="V69" s="161">
        <v>7286</v>
      </c>
      <c r="W69" s="161">
        <v>15666.77543</v>
      </c>
      <c r="X69" s="161">
        <v>0</v>
      </c>
      <c r="Y69" s="161">
        <v>0</v>
      </c>
      <c r="Z69" s="161">
        <v>316636</v>
      </c>
      <c r="AA69" s="161">
        <v>1601441.5</v>
      </c>
      <c r="AB69" s="161">
        <v>0</v>
      </c>
      <c r="AC69" s="161">
        <v>0</v>
      </c>
      <c r="AE69" s="146">
        <f t="shared" si="0"/>
        <v>316636</v>
      </c>
    </row>
    <row r="70" spans="1:31" x14ac:dyDescent="0.25">
      <c r="B70" s="164">
        <v>56</v>
      </c>
      <c r="C70" s="163" t="s">
        <v>72</v>
      </c>
      <c r="D70" s="162">
        <v>10</v>
      </c>
      <c r="E70" s="162">
        <v>1</v>
      </c>
      <c r="F70" s="162">
        <v>0</v>
      </c>
      <c r="G70" s="162">
        <v>0</v>
      </c>
      <c r="H70" s="162">
        <v>0</v>
      </c>
      <c r="I70" s="162">
        <v>0</v>
      </c>
      <c r="J70" s="162">
        <v>0</v>
      </c>
      <c r="K70" s="162">
        <v>384306</v>
      </c>
      <c r="L70" s="161">
        <v>0</v>
      </c>
      <c r="M70" s="161">
        <v>0</v>
      </c>
      <c r="N70" s="161">
        <v>0</v>
      </c>
      <c r="O70" s="161">
        <v>0</v>
      </c>
      <c r="P70" s="161">
        <v>0</v>
      </c>
      <c r="Q70" s="161">
        <v>0</v>
      </c>
      <c r="R70" s="161">
        <v>0</v>
      </c>
      <c r="S70" s="161">
        <v>0</v>
      </c>
      <c r="T70" s="161">
        <v>13716</v>
      </c>
      <c r="U70" s="161">
        <v>18526.029620000001</v>
      </c>
      <c r="V70" s="161">
        <v>0</v>
      </c>
      <c r="W70" s="161">
        <v>0</v>
      </c>
      <c r="X70" s="161">
        <v>0</v>
      </c>
      <c r="Y70" s="161">
        <v>0</v>
      </c>
      <c r="Z70" s="161">
        <v>54966</v>
      </c>
      <c r="AA70" s="161">
        <v>219627.44699999999</v>
      </c>
      <c r="AB70" s="161">
        <v>0</v>
      </c>
      <c r="AC70" s="161">
        <v>0</v>
      </c>
      <c r="AE70" s="146">
        <f t="shared" si="0"/>
        <v>54966</v>
      </c>
    </row>
    <row r="71" spans="1:31" x14ac:dyDescent="0.25">
      <c r="B71" s="164">
        <v>57</v>
      </c>
      <c r="C71" s="163" t="s">
        <v>73</v>
      </c>
      <c r="D71" s="162">
        <v>30</v>
      </c>
      <c r="E71" s="162">
        <v>1</v>
      </c>
      <c r="F71" s="162">
        <v>0</v>
      </c>
      <c r="G71" s="162">
        <v>279</v>
      </c>
      <c r="H71" s="162">
        <v>0</v>
      </c>
      <c r="I71" s="162">
        <v>0</v>
      </c>
      <c r="J71" s="162">
        <v>0</v>
      </c>
      <c r="K71" s="162">
        <v>83898</v>
      </c>
      <c r="L71" s="161">
        <v>0</v>
      </c>
      <c r="M71" s="161">
        <v>0</v>
      </c>
      <c r="N71" s="161">
        <v>0</v>
      </c>
      <c r="O71" s="161">
        <v>0</v>
      </c>
      <c r="P71" s="161">
        <v>0</v>
      </c>
      <c r="Q71" s="161">
        <v>0</v>
      </c>
      <c r="R71" s="161">
        <v>0</v>
      </c>
      <c r="S71" s="161">
        <v>0</v>
      </c>
      <c r="T71" s="161">
        <v>5887</v>
      </c>
      <c r="U71" s="161">
        <v>12218.07156</v>
      </c>
      <c r="V71" s="161">
        <v>4416</v>
      </c>
      <c r="W71" s="161">
        <v>15025.2495</v>
      </c>
      <c r="X71" s="161">
        <v>0</v>
      </c>
      <c r="Y71" s="161">
        <v>0</v>
      </c>
      <c r="Z71" s="161">
        <v>35706</v>
      </c>
      <c r="AA71" s="161">
        <v>190393.5</v>
      </c>
      <c r="AB71" s="161">
        <v>0</v>
      </c>
      <c r="AC71" s="161">
        <v>0</v>
      </c>
      <c r="AE71" s="146">
        <f t="shared" si="0"/>
        <v>35706</v>
      </c>
    </row>
    <row r="72" spans="1:31" ht="13" x14ac:dyDescent="0.3">
      <c r="B72" s="164">
        <v>58</v>
      </c>
      <c r="C72" s="163" t="s">
        <v>46</v>
      </c>
      <c r="D72" s="162">
        <v>0</v>
      </c>
      <c r="E72" s="162">
        <v>0</v>
      </c>
      <c r="F72" s="162">
        <v>0</v>
      </c>
      <c r="G72" s="162">
        <v>67</v>
      </c>
      <c r="H72" s="162">
        <v>0</v>
      </c>
      <c r="I72" s="162">
        <v>0</v>
      </c>
      <c r="J72" s="162">
        <v>0</v>
      </c>
      <c r="K72" s="162">
        <v>560598</v>
      </c>
      <c r="L72" s="161">
        <v>0</v>
      </c>
      <c r="M72" s="161">
        <v>0</v>
      </c>
      <c r="N72" s="161">
        <v>0</v>
      </c>
      <c r="O72" s="161">
        <v>0</v>
      </c>
      <c r="P72" s="161">
        <v>0</v>
      </c>
      <c r="Q72" s="161">
        <v>0</v>
      </c>
      <c r="R72" s="161">
        <v>0</v>
      </c>
      <c r="S72" s="161">
        <v>0</v>
      </c>
      <c r="T72" s="161">
        <v>21886</v>
      </c>
      <c r="U72" s="161">
        <v>27169.000740000003</v>
      </c>
      <c r="V72" s="161">
        <v>2451</v>
      </c>
      <c r="W72" s="161">
        <v>5508.2723400000004</v>
      </c>
      <c r="X72" s="161">
        <v>0</v>
      </c>
      <c r="Y72" s="161">
        <v>0</v>
      </c>
      <c r="Z72" s="161">
        <v>183418</v>
      </c>
      <c r="AA72" s="161">
        <v>510457.163</v>
      </c>
      <c r="AB72" s="161">
        <v>0</v>
      </c>
      <c r="AC72" s="161">
        <v>0</v>
      </c>
      <c r="AE72" s="23">
        <f t="shared" si="0"/>
        <v>183418</v>
      </c>
    </row>
    <row r="73" spans="1:31" x14ac:dyDescent="0.25">
      <c r="B73" s="164">
        <v>59</v>
      </c>
      <c r="C73" s="163" t="s">
        <v>74</v>
      </c>
      <c r="D73" s="162">
        <v>509</v>
      </c>
      <c r="E73" s="162">
        <v>3</v>
      </c>
      <c r="F73" s="162">
        <v>0</v>
      </c>
      <c r="G73" s="162">
        <v>0</v>
      </c>
      <c r="H73" s="162">
        <v>0</v>
      </c>
      <c r="I73" s="162">
        <v>350707</v>
      </c>
      <c r="J73" s="162">
        <v>0</v>
      </c>
      <c r="K73" s="162">
        <v>8595110</v>
      </c>
      <c r="L73" s="161">
        <v>0</v>
      </c>
      <c r="M73" s="161">
        <v>0</v>
      </c>
      <c r="N73" s="161">
        <v>0</v>
      </c>
      <c r="O73" s="161">
        <v>0</v>
      </c>
      <c r="P73" s="161">
        <v>0</v>
      </c>
      <c r="Q73" s="161">
        <v>0</v>
      </c>
      <c r="R73" s="161">
        <v>0</v>
      </c>
      <c r="S73" s="161">
        <v>0</v>
      </c>
      <c r="T73" s="161">
        <v>266252</v>
      </c>
      <c r="U73" s="161">
        <v>425840.41879000003</v>
      </c>
      <c r="V73" s="161">
        <v>103448</v>
      </c>
      <c r="W73" s="161">
        <v>238528.58269000001</v>
      </c>
      <c r="X73" s="161">
        <v>0</v>
      </c>
      <c r="Y73" s="161">
        <v>0</v>
      </c>
      <c r="Z73" s="161">
        <v>3293661</v>
      </c>
      <c r="AA73" s="161">
        <v>14708693.806</v>
      </c>
      <c r="AB73" s="161">
        <v>119</v>
      </c>
      <c r="AC73" s="161">
        <v>106.55</v>
      </c>
    </row>
    <row r="74" spans="1:31" x14ac:dyDescent="0.25">
      <c r="B74" s="164">
        <v>60</v>
      </c>
      <c r="C74" s="163" t="s">
        <v>75</v>
      </c>
      <c r="D74" s="162">
        <v>231</v>
      </c>
      <c r="E74" s="162">
        <v>0</v>
      </c>
      <c r="F74" s="162">
        <v>0</v>
      </c>
      <c r="G74" s="162">
        <v>0</v>
      </c>
      <c r="H74" s="162">
        <v>0</v>
      </c>
      <c r="I74" s="162">
        <v>0</v>
      </c>
      <c r="J74" s="162">
        <v>0</v>
      </c>
      <c r="K74" s="162">
        <v>0</v>
      </c>
      <c r="L74" s="161">
        <v>0</v>
      </c>
      <c r="M74" s="161">
        <v>0</v>
      </c>
      <c r="N74" s="161">
        <v>0</v>
      </c>
      <c r="O74" s="161">
        <v>0</v>
      </c>
      <c r="P74" s="161">
        <v>0</v>
      </c>
      <c r="Q74" s="161">
        <v>0</v>
      </c>
      <c r="R74" s="161">
        <v>0</v>
      </c>
      <c r="S74" s="161">
        <v>0</v>
      </c>
      <c r="T74" s="161">
        <v>0</v>
      </c>
      <c r="U74" s="161">
        <v>0</v>
      </c>
      <c r="V74" s="161">
        <v>0</v>
      </c>
      <c r="W74" s="161">
        <v>0</v>
      </c>
      <c r="X74" s="161">
        <v>0</v>
      </c>
      <c r="Y74" s="161">
        <v>0</v>
      </c>
      <c r="Z74" s="161">
        <v>0</v>
      </c>
      <c r="AA74" s="161">
        <v>0</v>
      </c>
      <c r="AB74" s="161">
        <v>0</v>
      </c>
      <c r="AC74" s="161">
        <v>0</v>
      </c>
    </row>
    <row r="75" spans="1:31" x14ac:dyDescent="0.25">
      <c r="B75" s="164">
        <v>61</v>
      </c>
      <c r="C75" s="163" t="s">
        <v>36</v>
      </c>
      <c r="D75" s="162">
        <v>276</v>
      </c>
      <c r="E75" s="162">
        <v>7</v>
      </c>
      <c r="F75" s="162">
        <v>0</v>
      </c>
      <c r="G75" s="162">
        <v>533</v>
      </c>
      <c r="H75" s="162">
        <v>0</v>
      </c>
      <c r="I75" s="162">
        <v>15567</v>
      </c>
      <c r="J75" s="162">
        <v>0</v>
      </c>
      <c r="K75" s="162">
        <v>1533668</v>
      </c>
      <c r="L75" s="161">
        <v>0</v>
      </c>
      <c r="M75" s="161">
        <v>0</v>
      </c>
      <c r="N75" s="161">
        <v>0</v>
      </c>
      <c r="O75" s="161">
        <v>0</v>
      </c>
      <c r="P75" s="161">
        <v>0</v>
      </c>
      <c r="Q75" s="161">
        <v>0</v>
      </c>
      <c r="R75" s="161">
        <v>0</v>
      </c>
      <c r="S75" s="161">
        <v>0</v>
      </c>
      <c r="T75" s="161">
        <v>36164</v>
      </c>
      <c r="U75" s="161">
        <v>61927.908080000001</v>
      </c>
      <c r="V75" s="161">
        <v>8869</v>
      </c>
      <c r="W75" s="161">
        <v>21716.619829999985</v>
      </c>
      <c r="X75" s="161">
        <v>12</v>
      </c>
      <c r="Y75" s="161">
        <v>111.2</v>
      </c>
      <c r="Z75" s="161">
        <v>273384</v>
      </c>
      <c r="AA75" s="161">
        <v>1182166.6129999999</v>
      </c>
      <c r="AB75" s="161">
        <v>0</v>
      </c>
      <c r="AC75" s="161">
        <v>0</v>
      </c>
    </row>
    <row r="76" spans="1:31" s="155" customFormat="1" ht="13" x14ac:dyDescent="0.25">
      <c r="A76" s="159"/>
      <c r="B76" s="285" t="s">
        <v>76</v>
      </c>
      <c r="C76" s="280" t="s">
        <v>76</v>
      </c>
      <c r="D76" s="156">
        <f t="shared" ref="D76:AC76" si="1">SUM(D11:D75)</f>
        <v>121944</v>
      </c>
      <c r="E76" s="156">
        <f t="shared" si="1"/>
        <v>95969</v>
      </c>
      <c r="F76" s="156">
        <f t="shared" si="1"/>
        <v>7758264</v>
      </c>
      <c r="G76" s="156">
        <f t="shared" si="1"/>
        <v>1559440</v>
      </c>
      <c r="H76" s="156">
        <f t="shared" si="1"/>
        <v>5222330</v>
      </c>
      <c r="I76" s="156">
        <f t="shared" si="1"/>
        <v>250089414</v>
      </c>
      <c r="J76" s="156">
        <f t="shared" si="1"/>
        <v>83365756</v>
      </c>
      <c r="K76" s="156">
        <f t="shared" si="1"/>
        <v>954121549</v>
      </c>
      <c r="L76" s="156">
        <f t="shared" si="1"/>
        <v>125588235</v>
      </c>
      <c r="M76" s="156">
        <f t="shared" si="1"/>
        <v>446108351.02574855</v>
      </c>
      <c r="N76" s="156">
        <f t="shared" si="1"/>
        <v>106728670</v>
      </c>
      <c r="O76" s="156">
        <f t="shared" si="1"/>
        <v>740732046.36561275</v>
      </c>
      <c r="P76" s="156">
        <f t="shared" si="1"/>
        <v>3319</v>
      </c>
      <c r="Q76" s="156">
        <f t="shared" si="1"/>
        <v>2839.2311199999999</v>
      </c>
      <c r="R76" s="156">
        <f t="shared" si="1"/>
        <v>738842</v>
      </c>
      <c r="S76" s="156">
        <f t="shared" si="1"/>
        <v>3578164.9799299943</v>
      </c>
      <c r="T76" s="156">
        <f t="shared" si="1"/>
        <v>158194739</v>
      </c>
      <c r="U76" s="156">
        <f t="shared" si="1"/>
        <v>334322143.37019998</v>
      </c>
      <c r="V76" s="156">
        <f t="shared" si="1"/>
        <v>68168243</v>
      </c>
      <c r="W76" s="156">
        <f t="shared" si="1"/>
        <v>159844404.03326979</v>
      </c>
      <c r="X76" s="156">
        <f t="shared" si="1"/>
        <v>168078</v>
      </c>
      <c r="Y76" s="156">
        <f t="shared" si="1"/>
        <v>2767307.5047500003</v>
      </c>
      <c r="Z76" s="160">
        <f t="shared" si="1"/>
        <v>543346477</v>
      </c>
      <c r="AA76" s="160">
        <f t="shared" si="1"/>
        <v>2620977989.910996</v>
      </c>
      <c r="AB76" s="156">
        <f t="shared" si="1"/>
        <v>216186</v>
      </c>
      <c r="AC76" s="156">
        <f t="shared" si="1"/>
        <v>214139.07353999995</v>
      </c>
    </row>
    <row r="77" spans="1:31" s="155" customFormat="1" x14ac:dyDescent="0.25">
      <c r="A77" s="159"/>
      <c r="B77" s="189"/>
      <c r="C77" s="188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</row>
    <row r="78" spans="1:31" ht="23" x14ac:dyDescent="0.25">
      <c r="A78" s="154" t="s">
        <v>235</v>
      </c>
      <c r="B78" s="455" t="s">
        <v>236</v>
      </c>
      <c r="C78" s="455"/>
      <c r="D78" s="455"/>
      <c r="E78" s="455"/>
      <c r="F78" s="455"/>
      <c r="G78" s="455"/>
      <c r="H78" s="455"/>
      <c r="I78" s="455"/>
      <c r="J78" s="455"/>
      <c r="K78" s="455"/>
      <c r="L78" s="455"/>
      <c r="M78" s="455"/>
      <c r="N78" s="455"/>
      <c r="O78" s="455"/>
      <c r="P78" s="455"/>
      <c r="Q78" s="455"/>
      <c r="R78" s="455"/>
      <c r="S78" s="455"/>
      <c r="T78" s="455"/>
      <c r="U78" s="455"/>
      <c r="V78" s="455"/>
      <c r="W78" s="455"/>
      <c r="X78" s="455"/>
      <c r="Y78" s="455"/>
      <c r="Z78" s="455"/>
      <c r="AA78" s="455"/>
      <c r="AB78" s="455"/>
      <c r="AC78" s="455"/>
    </row>
    <row r="79" spans="1:31" x14ac:dyDescent="0.25">
      <c r="A79" s="150">
        <v>1</v>
      </c>
      <c r="B79" s="455" t="s">
        <v>314</v>
      </c>
      <c r="C79" s="455"/>
      <c r="D79" s="455"/>
      <c r="E79" s="455"/>
      <c r="F79" s="455"/>
      <c r="G79" s="455"/>
      <c r="H79" s="455"/>
      <c r="I79" s="455"/>
      <c r="J79" s="455"/>
      <c r="K79" s="455"/>
      <c r="L79" s="455"/>
      <c r="M79" s="455"/>
      <c r="N79" s="455"/>
      <c r="O79" s="455"/>
      <c r="P79" s="455"/>
      <c r="Q79" s="455"/>
      <c r="R79" s="455"/>
      <c r="S79" s="455"/>
      <c r="T79" s="455"/>
      <c r="U79" s="455"/>
      <c r="V79" s="455"/>
      <c r="W79" s="455"/>
      <c r="X79" s="455"/>
      <c r="Y79" s="455"/>
      <c r="Z79" s="455"/>
      <c r="AA79" s="455"/>
      <c r="AB79" s="455"/>
      <c r="AC79" s="455"/>
    </row>
    <row r="80" spans="1:31" x14ac:dyDescent="0.25">
      <c r="A80" s="150">
        <v>2</v>
      </c>
      <c r="B80" s="455" t="s">
        <v>315</v>
      </c>
      <c r="C80" s="455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55"/>
      <c r="V80" s="455"/>
      <c r="W80" s="455"/>
      <c r="X80" s="455"/>
      <c r="Y80" s="455"/>
      <c r="Z80" s="455"/>
      <c r="AA80" s="455"/>
      <c r="AB80" s="455"/>
      <c r="AC80" s="455"/>
    </row>
    <row r="81" spans="1:30" s="149" customFormat="1" x14ac:dyDescent="0.25">
      <c r="A81" s="150">
        <v>3</v>
      </c>
      <c r="B81" s="455" t="s">
        <v>239</v>
      </c>
      <c r="C81" s="455"/>
      <c r="D81" s="455"/>
      <c r="E81" s="455"/>
      <c r="F81" s="455"/>
      <c r="G81" s="455"/>
      <c r="H81" s="455"/>
      <c r="I81" s="455"/>
      <c r="J81" s="455"/>
      <c r="K81" s="455"/>
      <c r="L81" s="455"/>
      <c r="M81" s="455"/>
      <c r="N81" s="455"/>
      <c r="O81" s="455"/>
      <c r="P81" s="455"/>
      <c r="Q81" s="455"/>
      <c r="R81" s="455"/>
      <c r="S81" s="455"/>
      <c r="T81" s="455"/>
      <c r="U81" s="455"/>
      <c r="V81" s="455"/>
      <c r="W81" s="455"/>
      <c r="X81" s="455"/>
      <c r="Y81" s="455"/>
      <c r="Z81" s="455"/>
      <c r="AA81" s="455"/>
      <c r="AB81" s="455"/>
      <c r="AC81" s="455"/>
    </row>
    <row r="82" spans="1:30" s="149" customFormat="1" x14ac:dyDescent="0.25">
      <c r="A82" s="150">
        <v>4</v>
      </c>
      <c r="B82" s="455" t="s">
        <v>240</v>
      </c>
      <c r="C82" s="455"/>
      <c r="D82" s="455"/>
      <c r="E82" s="455"/>
      <c r="F82" s="455"/>
      <c r="G82" s="455"/>
      <c r="H82" s="455"/>
      <c r="I82" s="455"/>
      <c r="J82" s="455"/>
      <c r="K82" s="455"/>
      <c r="L82" s="455"/>
      <c r="M82" s="455"/>
      <c r="N82" s="455"/>
      <c r="O82" s="455"/>
      <c r="P82" s="455"/>
      <c r="Q82" s="455"/>
      <c r="R82" s="455"/>
      <c r="S82" s="455"/>
      <c r="T82" s="455"/>
      <c r="U82" s="455"/>
      <c r="V82" s="455"/>
      <c r="W82" s="455"/>
      <c r="X82" s="455"/>
      <c r="Y82" s="455"/>
      <c r="Z82" s="455"/>
      <c r="AA82" s="455"/>
      <c r="AB82" s="455"/>
      <c r="AC82" s="455"/>
    </row>
    <row r="83" spans="1:30" s="149" customFormat="1" x14ac:dyDescent="0.25">
      <c r="A83" s="150">
        <v>5</v>
      </c>
      <c r="B83" s="455" t="s">
        <v>241</v>
      </c>
      <c r="C83" s="455"/>
      <c r="D83" s="455"/>
      <c r="E83" s="455"/>
      <c r="F83" s="455"/>
      <c r="G83" s="455"/>
      <c r="H83" s="455"/>
      <c r="I83" s="455"/>
      <c r="J83" s="455"/>
      <c r="K83" s="455"/>
      <c r="L83" s="455"/>
      <c r="M83" s="455"/>
      <c r="N83" s="455"/>
      <c r="O83" s="455"/>
      <c r="P83" s="455"/>
      <c r="Q83" s="455"/>
      <c r="R83" s="455"/>
      <c r="S83" s="455"/>
      <c r="T83" s="455"/>
      <c r="U83" s="455"/>
      <c r="V83" s="455"/>
      <c r="W83" s="455"/>
      <c r="X83" s="455"/>
      <c r="Y83" s="455"/>
      <c r="Z83" s="455"/>
      <c r="AA83" s="455"/>
      <c r="AB83" s="455"/>
      <c r="AC83" s="455"/>
    </row>
    <row r="84" spans="1:30" s="149" customFormat="1" x14ac:dyDescent="0.25">
      <c r="A84" s="150">
        <v>6</v>
      </c>
      <c r="B84" s="455" t="s">
        <v>242</v>
      </c>
      <c r="C84" s="455"/>
      <c r="D84" s="455"/>
      <c r="E84" s="455"/>
      <c r="F84" s="455"/>
      <c r="G84" s="455"/>
      <c r="H84" s="455"/>
      <c r="I84" s="455"/>
      <c r="J84" s="455"/>
      <c r="K84" s="455"/>
      <c r="L84" s="455"/>
      <c r="M84" s="455"/>
      <c r="N84" s="455"/>
      <c r="O84" s="455"/>
      <c r="P84" s="455"/>
      <c r="Q84" s="455"/>
      <c r="R84" s="455"/>
      <c r="S84" s="455"/>
      <c r="T84" s="455"/>
      <c r="U84" s="455"/>
      <c r="V84" s="455"/>
      <c r="W84" s="455"/>
      <c r="X84" s="455"/>
      <c r="Y84" s="455"/>
      <c r="Z84" s="455"/>
      <c r="AA84" s="455"/>
      <c r="AB84" s="455"/>
      <c r="AC84" s="455"/>
    </row>
    <row r="85" spans="1:30" s="149" customFormat="1" x14ac:dyDescent="0.25">
      <c r="A85" s="150">
        <v>7</v>
      </c>
      <c r="B85" s="455" t="s">
        <v>243</v>
      </c>
      <c r="C85" s="455"/>
      <c r="D85" s="455"/>
      <c r="E85" s="455"/>
      <c r="F85" s="455"/>
      <c r="G85" s="455"/>
      <c r="H85" s="455"/>
      <c r="I85" s="455"/>
      <c r="J85" s="455"/>
      <c r="K85" s="455"/>
      <c r="L85" s="455"/>
      <c r="M85" s="455"/>
      <c r="N85" s="455"/>
      <c r="O85" s="455"/>
      <c r="P85" s="455"/>
      <c r="Q85" s="455"/>
      <c r="R85" s="455"/>
      <c r="S85" s="455"/>
      <c r="T85" s="455"/>
      <c r="U85" s="455"/>
      <c r="V85" s="455"/>
      <c r="W85" s="455"/>
      <c r="X85" s="455"/>
      <c r="Y85" s="455"/>
      <c r="Z85" s="455"/>
      <c r="AA85" s="455"/>
      <c r="AB85" s="455"/>
      <c r="AC85" s="455"/>
    </row>
    <row r="86" spans="1:30" s="149" customFormat="1" x14ac:dyDescent="0.25">
      <c r="A86" s="150">
        <v>8</v>
      </c>
      <c r="B86" s="455" t="s">
        <v>244</v>
      </c>
      <c r="C86" s="455"/>
      <c r="D86" s="455"/>
      <c r="E86" s="455"/>
      <c r="F86" s="455"/>
      <c r="G86" s="455"/>
      <c r="H86" s="455"/>
      <c r="I86" s="455"/>
      <c r="J86" s="455"/>
      <c r="K86" s="455"/>
      <c r="L86" s="455"/>
      <c r="M86" s="455"/>
      <c r="N86" s="455"/>
      <c r="O86" s="455"/>
      <c r="P86" s="455"/>
      <c r="Q86" s="455"/>
      <c r="R86" s="455"/>
      <c r="S86" s="455"/>
      <c r="T86" s="455"/>
      <c r="U86" s="455"/>
      <c r="V86" s="455"/>
      <c r="W86" s="455"/>
      <c r="X86" s="455"/>
      <c r="Y86" s="455"/>
      <c r="Z86" s="455"/>
      <c r="AA86" s="455"/>
      <c r="AB86" s="455"/>
      <c r="AC86" s="455"/>
    </row>
    <row r="87" spans="1:30" s="149" customFormat="1" x14ac:dyDescent="0.25">
      <c r="A87" s="150">
        <v>9</v>
      </c>
      <c r="B87" s="455" t="s">
        <v>245</v>
      </c>
      <c r="C87" s="455"/>
      <c r="D87" s="455"/>
      <c r="E87" s="455"/>
      <c r="F87" s="455"/>
      <c r="G87" s="455"/>
      <c r="H87" s="455"/>
      <c r="I87" s="455"/>
      <c r="J87" s="455"/>
      <c r="K87" s="455"/>
      <c r="L87" s="455"/>
      <c r="M87" s="455"/>
      <c r="N87" s="455"/>
      <c r="O87" s="455"/>
      <c r="P87" s="455"/>
      <c r="Q87" s="455"/>
      <c r="R87" s="455"/>
      <c r="S87" s="455"/>
      <c r="T87" s="455"/>
      <c r="U87" s="455"/>
      <c r="V87" s="455"/>
      <c r="W87" s="455"/>
      <c r="X87" s="455"/>
      <c r="Y87" s="455"/>
      <c r="Z87" s="455"/>
      <c r="AA87" s="455"/>
      <c r="AB87" s="455"/>
      <c r="AC87" s="455"/>
      <c r="AD87" s="153"/>
    </row>
    <row r="88" spans="1:30" s="149" customFormat="1" x14ac:dyDescent="0.25">
      <c r="A88" s="150">
        <v>10</v>
      </c>
      <c r="B88" s="455" t="s">
        <v>246</v>
      </c>
      <c r="C88" s="455"/>
      <c r="D88" s="455"/>
      <c r="E88" s="455"/>
      <c r="F88" s="455"/>
      <c r="G88" s="455"/>
      <c r="H88" s="455"/>
      <c r="I88" s="455"/>
      <c r="J88" s="455"/>
      <c r="K88" s="455"/>
      <c r="L88" s="455"/>
      <c r="M88" s="455"/>
      <c r="N88" s="455"/>
      <c r="O88" s="455"/>
      <c r="P88" s="455"/>
      <c r="Q88" s="455"/>
      <c r="R88" s="455"/>
      <c r="S88" s="455"/>
      <c r="T88" s="455"/>
      <c r="U88" s="455"/>
      <c r="V88" s="455"/>
      <c r="W88" s="455"/>
      <c r="X88" s="455"/>
      <c r="Y88" s="455"/>
      <c r="Z88" s="455"/>
      <c r="AA88" s="455"/>
      <c r="AB88" s="455"/>
      <c r="AC88" s="455"/>
    </row>
    <row r="89" spans="1:30" s="149" customFormat="1" x14ac:dyDescent="0.25">
      <c r="A89" s="150">
        <v>11</v>
      </c>
      <c r="B89" s="455" t="s">
        <v>247</v>
      </c>
      <c r="C89" s="455"/>
      <c r="D89" s="455"/>
      <c r="E89" s="455"/>
      <c r="F89" s="455"/>
      <c r="G89" s="455"/>
      <c r="H89" s="455"/>
      <c r="I89" s="455"/>
      <c r="J89" s="455"/>
      <c r="K89" s="455"/>
      <c r="L89" s="455"/>
      <c r="M89" s="455"/>
      <c r="N89" s="455"/>
      <c r="O89" s="455"/>
      <c r="P89" s="455"/>
      <c r="Q89" s="455"/>
      <c r="R89" s="455"/>
      <c r="S89" s="455"/>
      <c r="T89" s="455"/>
      <c r="U89" s="455"/>
      <c r="V89" s="455"/>
      <c r="W89" s="455"/>
      <c r="X89" s="455"/>
      <c r="Y89" s="455"/>
      <c r="Z89" s="455"/>
      <c r="AA89" s="455"/>
      <c r="AB89" s="455"/>
      <c r="AC89" s="455"/>
      <c r="AD89" s="153"/>
    </row>
    <row r="90" spans="1:30" s="149" customFormat="1" x14ac:dyDescent="0.25">
      <c r="A90" s="150">
        <v>12</v>
      </c>
      <c r="B90" s="455" t="s">
        <v>248</v>
      </c>
      <c r="C90" s="455"/>
      <c r="D90" s="455"/>
      <c r="E90" s="455"/>
      <c r="F90" s="455"/>
      <c r="G90" s="455"/>
      <c r="H90" s="455"/>
      <c r="I90" s="455"/>
      <c r="J90" s="455"/>
      <c r="K90" s="455"/>
      <c r="L90" s="455"/>
      <c r="M90" s="455"/>
      <c r="N90" s="455"/>
      <c r="O90" s="455"/>
      <c r="P90" s="455"/>
      <c r="Q90" s="455"/>
      <c r="R90" s="455"/>
      <c r="S90" s="455"/>
      <c r="T90" s="455"/>
      <c r="U90" s="455"/>
      <c r="V90" s="455"/>
      <c r="W90" s="455"/>
      <c r="X90" s="455"/>
      <c r="Y90" s="455"/>
      <c r="Z90" s="455"/>
      <c r="AA90" s="455"/>
      <c r="AB90" s="455"/>
      <c r="AC90" s="455"/>
    </row>
    <row r="91" spans="1:30" s="149" customFormat="1" x14ac:dyDescent="0.25">
      <c r="A91" s="150">
        <v>13</v>
      </c>
      <c r="B91" s="455" t="s">
        <v>249</v>
      </c>
      <c r="C91" s="455"/>
      <c r="D91" s="455"/>
      <c r="E91" s="455"/>
      <c r="F91" s="455"/>
      <c r="G91" s="455"/>
      <c r="H91" s="455"/>
      <c r="I91" s="455"/>
      <c r="J91" s="455"/>
      <c r="K91" s="455"/>
      <c r="L91" s="455"/>
      <c r="M91" s="455"/>
      <c r="N91" s="455"/>
      <c r="O91" s="455"/>
      <c r="P91" s="455"/>
      <c r="Q91" s="455"/>
      <c r="R91" s="455"/>
      <c r="S91" s="455"/>
      <c r="T91" s="455"/>
      <c r="U91" s="455"/>
      <c r="V91" s="455"/>
      <c r="W91" s="455"/>
      <c r="X91" s="455"/>
      <c r="Y91" s="455"/>
      <c r="Z91" s="455"/>
      <c r="AA91" s="455"/>
      <c r="AB91" s="455"/>
      <c r="AC91" s="455"/>
    </row>
    <row r="92" spans="1:30" s="149" customFormat="1" x14ac:dyDescent="0.25">
      <c r="A92" s="150">
        <v>14</v>
      </c>
      <c r="B92" s="455" t="s">
        <v>250</v>
      </c>
      <c r="C92" s="455"/>
      <c r="D92" s="455"/>
      <c r="E92" s="455"/>
      <c r="F92" s="455"/>
      <c r="G92" s="455"/>
      <c r="H92" s="455"/>
      <c r="I92" s="455"/>
      <c r="J92" s="455"/>
      <c r="K92" s="455"/>
      <c r="L92" s="455"/>
      <c r="M92" s="455"/>
      <c r="N92" s="455"/>
      <c r="O92" s="455"/>
      <c r="P92" s="455"/>
      <c r="Q92" s="455"/>
      <c r="R92" s="455"/>
      <c r="S92" s="455"/>
      <c r="T92" s="455"/>
      <c r="U92" s="455"/>
      <c r="V92" s="455"/>
      <c r="W92" s="455"/>
      <c r="X92" s="455"/>
      <c r="Y92" s="455"/>
      <c r="Z92" s="455"/>
      <c r="AA92" s="455"/>
      <c r="AB92" s="455"/>
      <c r="AC92" s="455"/>
    </row>
    <row r="93" spans="1:30" s="149" customFormat="1" x14ac:dyDescent="0.25">
      <c r="A93" s="150">
        <v>15</v>
      </c>
      <c r="B93" s="455" t="s">
        <v>251</v>
      </c>
      <c r="C93" s="455"/>
      <c r="D93" s="455"/>
      <c r="E93" s="455"/>
      <c r="F93" s="455"/>
      <c r="G93" s="455"/>
      <c r="H93" s="455"/>
      <c r="I93" s="455"/>
      <c r="J93" s="455"/>
      <c r="K93" s="455"/>
      <c r="L93" s="455"/>
      <c r="M93" s="455"/>
      <c r="N93" s="455"/>
      <c r="O93" s="455"/>
      <c r="P93" s="455"/>
      <c r="Q93" s="455"/>
      <c r="R93" s="455"/>
      <c r="S93" s="455"/>
      <c r="T93" s="455"/>
      <c r="U93" s="455"/>
      <c r="V93" s="455"/>
      <c r="W93" s="455"/>
      <c r="X93" s="455"/>
      <c r="Y93" s="455"/>
      <c r="Z93" s="455"/>
      <c r="AA93" s="455"/>
      <c r="AB93" s="455"/>
      <c r="AC93" s="455"/>
    </row>
    <row r="94" spans="1:30" s="149" customFormat="1" x14ac:dyDescent="0.25">
      <c r="A94" s="150">
        <v>16</v>
      </c>
      <c r="B94" s="455" t="s">
        <v>252</v>
      </c>
      <c r="C94" s="455"/>
      <c r="D94" s="455"/>
      <c r="E94" s="455"/>
      <c r="F94" s="455"/>
      <c r="G94" s="455"/>
      <c r="H94" s="455"/>
      <c r="I94" s="455"/>
      <c r="J94" s="455"/>
      <c r="K94" s="455"/>
      <c r="L94" s="455"/>
      <c r="M94" s="455"/>
      <c r="N94" s="455"/>
      <c r="O94" s="455"/>
      <c r="P94" s="455"/>
      <c r="Q94" s="455"/>
      <c r="R94" s="455"/>
      <c r="S94" s="455"/>
      <c r="T94" s="455"/>
      <c r="U94" s="455"/>
      <c r="V94" s="455"/>
      <c r="W94" s="455"/>
      <c r="X94" s="455"/>
      <c r="Y94" s="455"/>
      <c r="Z94" s="455"/>
      <c r="AA94" s="455"/>
      <c r="AB94" s="455"/>
      <c r="AC94" s="455"/>
    </row>
    <row r="95" spans="1:30" s="149" customFormat="1" x14ac:dyDescent="0.25">
      <c r="A95" s="150">
        <v>17</v>
      </c>
      <c r="B95" s="455" t="s">
        <v>253</v>
      </c>
      <c r="C95" s="455"/>
      <c r="D95" s="455"/>
      <c r="E95" s="455"/>
      <c r="F95" s="455"/>
      <c r="G95" s="455"/>
      <c r="H95" s="455"/>
      <c r="I95" s="455"/>
      <c r="J95" s="455"/>
      <c r="K95" s="455"/>
      <c r="L95" s="455"/>
      <c r="M95" s="455"/>
      <c r="N95" s="455"/>
      <c r="O95" s="455"/>
      <c r="P95" s="455"/>
      <c r="Q95" s="455"/>
      <c r="R95" s="455"/>
      <c r="S95" s="455"/>
      <c r="T95" s="455"/>
      <c r="U95" s="455"/>
      <c r="V95" s="455"/>
      <c r="W95" s="455"/>
      <c r="X95" s="455"/>
      <c r="Y95" s="455"/>
      <c r="Z95" s="455"/>
      <c r="AA95" s="455"/>
      <c r="AB95" s="455"/>
      <c r="AC95" s="455"/>
    </row>
    <row r="96" spans="1:30" s="149" customFormat="1" x14ac:dyDescent="0.25">
      <c r="A96" s="150">
        <v>18</v>
      </c>
      <c r="B96" s="455" t="s">
        <v>254</v>
      </c>
      <c r="C96" s="455"/>
      <c r="D96" s="455"/>
      <c r="E96" s="455"/>
      <c r="F96" s="455"/>
      <c r="G96" s="455"/>
      <c r="H96" s="455"/>
      <c r="I96" s="455"/>
      <c r="J96" s="455"/>
      <c r="K96" s="455"/>
      <c r="L96" s="455"/>
      <c r="M96" s="455"/>
      <c r="N96" s="455"/>
      <c r="O96" s="455"/>
      <c r="P96" s="455"/>
      <c r="Q96" s="455"/>
      <c r="R96" s="455"/>
      <c r="S96" s="455"/>
      <c r="T96" s="455"/>
      <c r="U96" s="455"/>
      <c r="V96" s="455"/>
      <c r="W96" s="455"/>
      <c r="X96" s="455"/>
      <c r="Y96" s="455"/>
      <c r="Z96" s="455"/>
      <c r="AA96" s="455"/>
      <c r="AB96" s="455"/>
      <c r="AC96" s="455"/>
    </row>
    <row r="97" spans="1:31" s="149" customFormat="1" x14ac:dyDescent="0.25">
      <c r="A97" s="150">
        <v>19</v>
      </c>
      <c r="B97" s="455" t="s">
        <v>255</v>
      </c>
      <c r="C97" s="455"/>
      <c r="D97" s="455"/>
      <c r="E97" s="455"/>
      <c r="F97" s="455"/>
      <c r="G97" s="455"/>
      <c r="H97" s="455"/>
      <c r="I97" s="455"/>
      <c r="J97" s="455"/>
      <c r="K97" s="455"/>
      <c r="L97" s="455"/>
      <c r="M97" s="455"/>
      <c r="N97" s="455"/>
      <c r="O97" s="455"/>
      <c r="P97" s="455"/>
      <c r="Q97" s="455"/>
      <c r="R97" s="455"/>
      <c r="S97" s="455"/>
      <c r="T97" s="455"/>
      <c r="U97" s="455"/>
      <c r="V97" s="455"/>
      <c r="W97" s="455"/>
      <c r="X97" s="455"/>
      <c r="Y97" s="455"/>
      <c r="Z97" s="455"/>
      <c r="AA97" s="455"/>
      <c r="AB97" s="455"/>
      <c r="AC97" s="455"/>
    </row>
    <row r="98" spans="1:31" s="149" customFormat="1" x14ac:dyDescent="0.25">
      <c r="A98" s="152">
        <v>20</v>
      </c>
      <c r="B98" s="455" t="s">
        <v>256</v>
      </c>
      <c r="C98" s="455"/>
      <c r="D98" s="455"/>
      <c r="E98" s="455"/>
      <c r="F98" s="455"/>
      <c r="G98" s="455"/>
      <c r="H98" s="455"/>
      <c r="I98" s="455"/>
      <c r="J98" s="455"/>
      <c r="K98" s="455"/>
      <c r="L98" s="455"/>
      <c r="M98" s="455"/>
      <c r="N98" s="455"/>
      <c r="O98" s="455"/>
      <c r="P98" s="455"/>
      <c r="Q98" s="455"/>
      <c r="R98" s="455"/>
      <c r="S98" s="455"/>
      <c r="T98" s="455"/>
      <c r="U98" s="455"/>
      <c r="V98" s="455"/>
      <c r="W98" s="455"/>
      <c r="X98" s="455"/>
      <c r="Y98" s="455"/>
      <c r="Z98" s="455"/>
      <c r="AA98" s="455"/>
      <c r="AB98" s="455"/>
      <c r="AC98" s="455"/>
      <c r="AD98" s="151"/>
      <c r="AE98" s="151"/>
    </row>
    <row r="99" spans="1:31" s="149" customFormat="1" x14ac:dyDescent="0.25">
      <c r="A99" s="150">
        <v>21</v>
      </c>
      <c r="B99" s="455" t="s">
        <v>257</v>
      </c>
      <c r="C99" s="455"/>
      <c r="D99" s="455"/>
      <c r="E99" s="455"/>
      <c r="F99" s="455"/>
      <c r="G99" s="455"/>
      <c r="H99" s="455"/>
      <c r="I99" s="455"/>
      <c r="J99" s="455"/>
      <c r="K99" s="455"/>
      <c r="L99" s="455"/>
      <c r="M99" s="455"/>
      <c r="N99" s="455"/>
      <c r="O99" s="455"/>
      <c r="P99" s="455"/>
      <c r="Q99" s="455"/>
      <c r="R99" s="455"/>
      <c r="S99" s="455"/>
      <c r="T99" s="455"/>
      <c r="U99" s="455"/>
      <c r="V99" s="455"/>
      <c r="W99" s="455"/>
      <c r="X99" s="455"/>
      <c r="Y99" s="455"/>
      <c r="Z99" s="455"/>
      <c r="AA99" s="455"/>
      <c r="AB99" s="455"/>
      <c r="AC99" s="455"/>
    </row>
    <row r="100" spans="1:31" s="149" customFormat="1" x14ac:dyDescent="0.25">
      <c r="A100" s="150">
        <v>22</v>
      </c>
      <c r="B100" s="455" t="s">
        <v>258</v>
      </c>
      <c r="C100" s="455"/>
      <c r="D100" s="455"/>
      <c r="E100" s="455"/>
      <c r="F100" s="455"/>
      <c r="G100" s="455"/>
      <c r="H100" s="455"/>
      <c r="I100" s="455"/>
      <c r="J100" s="455"/>
      <c r="K100" s="455"/>
      <c r="L100" s="455"/>
      <c r="M100" s="455"/>
      <c r="N100" s="455"/>
      <c r="O100" s="455"/>
      <c r="P100" s="455"/>
      <c r="Q100" s="455"/>
      <c r="R100" s="455"/>
      <c r="S100" s="455"/>
      <c r="T100" s="455"/>
      <c r="U100" s="455"/>
      <c r="V100" s="455"/>
      <c r="W100" s="455"/>
      <c r="X100" s="455"/>
      <c r="Y100" s="455"/>
      <c r="Z100" s="455"/>
      <c r="AA100" s="455"/>
      <c r="AB100" s="455"/>
      <c r="AC100" s="455"/>
    </row>
    <row r="101" spans="1:31" s="149" customFormat="1" x14ac:dyDescent="0.25">
      <c r="A101" s="150">
        <v>23</v>
      </c>
      <c r="B101" s="455" t="s">
        <v>259</v>
      </c>
      <c r="C101" s="455"/>
      <c r="D101" s="455"/>
      <c r="E101" s="455"/>
      <c r="F101" s="455"/>
      <c r="G101" s="455"/>
      <c r="H101" s="455"/>
      <c r="I101" s="455"/>
      <c r="J101" s="455"/>
      <c r="K101" s="455"/>
      <c r="L101" s="455"/>
      <c r="M101" s="455"/>
      <c r="N101" s="455"/>
      <c r="O101" s="455"/>
      <c r="P101" s="455"/>
      <c r="Q101" s="455"/>
      <c r="R101" s="455"/>
      <c r="S101" s="455"/>
      <c r="T101" s="455"/>
      <c r="U101" s="455"/>
      <c r="V101" s="455"/>
      <c r="W101" s="455"/>
      <c r="X101" s="455"/>
      <c r="Y101" s="455"/>
      <c r="Z101" s="455"/>
      <c r="AA101" s="455"/>
      <c r="AB101" s="455"/>
      <c r="AC101" s="455"/>
    </row>
    <row r="102" spans="1:31" s="149" customFormat="1" x14ac:dyDescent="0.25">
      <c r="A102" s="150">
        <v>24</v>
      </c>
      <c r="B102" s="455" t="s">
        <v>260</v>
      </c>
      <c r="C102" s="455"/>
      <c r="D102" s="455"/>
      <c r="E102" s="455"/>
      <c r="F102" s="455"/>
      <c r="G102" s="455"/>
      <c r="H102" s="455"/>
      <c r="I102" s="455"/>
      <c r="J102" s="455"/>
      <c r="K102" s="455"/>
      <c r="L102" s="455"/>
      <c r="M102" s="455"/>
      <c r="N102" s="455"/>
      <c r="O102" s="455"/>
      <c r="P102" s="455"/>
      <c r="Q102" s="455"/>
      <c r="R102" s="455"/>
      <c r="S102" s="455"/>
      <c r="T102" s="455"/>
      <c r="U102" s="455"/>
      <c r="V102" s="455"/>
      <c r="W102" s="455"/>
      <c r="X102" s="455"/>
      <c r="Y102" s="455"/>
      <c r="Z102" s="455"/>
      <c r="AA102" s="455"/>
      <c r="AB102" s="455"/>
      <c r="AC102" s="455"/>
    </row>
    <row r="103" spans="1:31" s="149" customFormat="1" x14ac:dyDescent="0.25">
      <c r="A103" s="150">
        <v>25</v>
      </c>
      <c r="B103" s="455" t="s">
        <v>261</v>
      </c>
      <c r="C103" s="455"/>
      <c r="D103" s="455"/>
      <c r="E103" s="455"/>
      <c r="F103" s="455"/>
      <c r="G103" s="455"/>
      <c r="H103" s="455"/>
      <c r="I103" s="455"/>
      <c r="J103" s="455"/>
      <c r="K103" s="455"/>
      <c r="L103" s="455"/>
      <c r="M103" s="455"/>
      <c r="N103" s="455"/>
      <c r="O103" s="455"/>
      <c r="P103" s="455"/>
      <c r="Q103" s="455"/>
      <c r="R103" s="455"/>
      <c r="S103" s="455"/>
      <c r="T103" s="455"/>
      <c r="U103" s="455"/>
      <c r="V103" s="455"/>
      <c r="W103" s="455"/>
      <c r="X103" s="455"/>
      <c r="Y103" s="455"/>
      <c r="Z103" s="455"/>
      <c r="AA103" s="455"/>
      <c r="AB103" s="455"/>
      <c r="AC103" s="455"/>
    </row>
    <row r="104" spans="1:31" s="149" customFormat="1" x14ac:dyDescent="0.25">
      <c r="A104" s="150">
        <v>26</v>
      </c>
      <c r="B104" s="455" t="s">
        <v>262</v>
      </c>
      <c r="C104" s="455"/>
      <c r="D104" s="455"/>
      <c r="E104" s="455"/>
      <c r="F104" s="455"/>
      <c r="G104" s="455"/>
      <c r="H104" s="455"/>
      <c r="I104" s="455"/>
      <c r="J104" s="455"/>
      <c r="K104" s="455"/>
      <c r="L104" s="455"/>
      <c r="M104" s="455"/>
      <c r="N104" s="455"/>
      <c r="O104" s="455"/>
      <c r="P104" s="455"/>
      <c r="Q104" s="455"/>
      <c r="R104" s="455"/>
      <c r="S104" s="455"/>
      <c r="T104" s="455"/>
      <c r="U104" s="455"/>
      <c r="V104" s="455"/>
      <c r="W104" s="455"/>
      <c r="X104" s="455"/>
      <c r="Y104" s="455"/>
      <c r="Z104" s="455"/>
      <c r="AA104" s="455"/>
      <c r="AB104" s="455"/>
      <c r="AC104" s="455"/>
    </row>
  </sheetData>
  <mergeCells count="55">
    <mergeCell ref="B104:AC104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80:AC80"/>
    <mergeCell ref="B101:AC101"/>
    <mergeCell ref="B102:AC102"/>
    <mergeCell ref="B103:AC103"/>
    <mergeCell ref="B78:AC78"/>
    <mergeCell ref="B79:AC79"/>
    <mergeCell ref="B92:AC92"/>
    <mergeCell ref="B88:AC88"/>
    <mergeCell ref="B89:AC89"/>
    <mergeCell ref="B90:AC90"/>
    <mergeCell ref="B81:AC81"/>
    <mergeCell ref="B82:AC82"/>
    <mergeCell ref="B83:AC83"/>
    <mergeCell ref="B84:AC84"/>
    <mergeCell ref="B85:AC85"/>
    <mergeCell ref="B91:AC91"/>
    <mergeCell ref="B86:AC86"/>
    <mergeCell ref="B87:AC87"/>
    <mergeCell ref="B2:AC2"/>
    <mergeCell ref="B3:B7"/>
    <mergeCell ref="C3:C7"/>
    <mergeCell ref="D3:K3"/>
    <mergeCell ref="L3:AC3"/>
    <mergeCell ref="D4:K4"/>
    <mergeCell ref="K5:K7"/>
    <mergeCell ref="R5:S5"/>
    <mergeCell ref="T5:Y5"/>
    <mergeCell ref="Z5:AC5"/>
    <mergeCell ref="L6:M6"/>
    <mergeCell ref="N6:O6"/>
    <mergeCell ref="P6:Q6"/>
    <mergeCell ref="R6:S6"/>
    <mergeCell ref="L4:S4"/>
    <mergeCell ref="T4:AC4"/>
    <mergeCell ref="D5:E6"/>
    <mergeCell ref="F5:F7"/>
    <mergeCell ref="Z6:AA6"/>
    <mergeCell ref="AB6:AC6"/>
    <mergeCell ref="G5:G7"/>
    <mergeCell ref="H5:H7"/>
    <mergeCell ref="I5:I7"/>
    <mergeCell ref="J5:J7"/>
    <mergeCell ref="X6:Y6"/>
    <mergeCell ref="L5:Q5"/>
    <mergeCell ref="T6:U6"/>
    <mergeCell ref="V6:W6"/>
  </mergeCells>
  <pageMargins left="3.937007874015748E-2" right="3.937007874015748E-2" top="0.04" bottom="7.874015748031496E-2" header="3.937007874015748E-2" footer="3.937007874015748E-2"/>
  <pageSetup scale="4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AD2C-67A2-48AD-98D3-D547D8D4972A}">
  <dimension ref="A1:AF103"/>
  <sheetViews>
    <sheetView zoomScale="85" zoomScaleNormal="85" workbookViewId="0">
      <pane xSplit="3" ySplit="7" topLeftCell="N72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2.5" x14ac:dyDescent="0.25"/>
  <cols>
    <col min="1" max="1" width="5.1796875" style="40" bestFit="1" customWidth="1"/>
    <col min="2" max="2" width="5.453125" style="38" customWidth="1"/>
    <col min="3" max="3" width="49.453125" style="38" customWidth="1"/>
    <col min="4" max="5" width="7.1796875" style="39" bestFit="1" customWidth="1"/>
    <col min="6" max="6" width="8" style="38" bestFit="1" customWidth="1"/>
    <col min="7" max="7" width="9.1796875" style="38" customWidth="1"/>
    <col min="8" max="8" width="8.1796875" style="38" customWidth="1"/>
    <col min="9" max="9" width="10" style="38" customWidth="1"/>
    <col min="10" max="10" width="9.453125" style="38" customWidth="1"/>
    <col min="11" max="11" width="10.81640625" style="38" customWidth="1"/>
    <col min="12" max="12" width="10.1796875" style="38" bestFit="1" customWidth="1"/>
    <col min="13" max="15" width="10" style="38" bestFit="1" customWidth="1"/>
    <col min="16" max="16" width="8.453125" style="38" bestFit="1" customWidth="1"/>
    <col min="17" max="17" width="7.453125" style="38" customWidth="1"/>
    <col min="18" max="18" width="8.453125" style="38" bestFit="1" customWidth="1"/>
    <col min="19" max="19" width="8" style="38" bestFit="1" customWidth="1"/>
    <col min="20" max="21" width="10" style="38" bestFit="1" customWidth="1"/>
    <col min="22" max="22" width="11.453125" style="38" bestFit="1" customWidth="1"/>
    <col min="23" max="23" width="10" style="38" bestFit="1" customWidth="1"/>
    <col min="24" max="24" width="8.453125" style="38" bestFit="1" customWidth="1"/>
    <col min="25" max="25" width="8" style="38" bestFit="1" customWidth="1"/>
    <col min="26" max="26" width="10" style="38" bestFit="1" customWidth="1"/>
    <col min="27" max="27" width="11" style="38" bestFit="1" customWidth="1"/>
    <col min="28" max="28" width="8.453125" style="38" bestFit="1" customWidth="1"/>
    <col min="29" max="29" width="7.453125" style="38" customWidth="1"/>
    <col min="30" max="30" width="12.1796875" style="38" customWidth="1"/>
    <col min="31" max="31" width="12" style="38" customWidth="1"/>
    <col min="32" max="16384" width="8.81640625" style="38"/>
  </cols>
  <sheetData>
    <row r="1" spans="1:32" ht="13" x14ac:dyDescent="0.25">
      <c r="B1" s="407" t="s">
        <v>322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</row>
    <row r="2" spans="1:32" ht="13" x14ac:dyDescent="0.25">
      <c r="B2" s="442" t="s">
        <v>220</v>
      </c>
      <c r="C2" s="407" t="s">
        <v>145</v>
      </c>
      <c r="D2" s="443" t="s">
        <v>221</v>
      </c>
      <c r="E2" s="443"/>
      <c r="F2" s="443"/>
      <c r="G2" s="443"/>
      <c r="H2" s="443"/>
      <c r="I2" s="443"/>
      <c r="J2" s="443"/>
      <c r="K2" s="443"/>
      <c r="L2" s="407" t="s">
        <v>222</v>
      </c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42"/>
      <c r="C3" s="407"/>
      <c r="D3" s="442" t="s">
        <v>223</v>
      </c>
      <c r="E3" s="442"/>
      <c r="F3" s="442"/>
      <c r="G3" s="442"/>
      <c r="H3" s="442"/>
      <c r="I3" s="442"/>
      <c r="J3" s="442"/>
      <c r="K3" s="442"/>
      <c r="L3" s="407" t="s">
        <v>224</v>
      </c>
      <c r="M3" s="407"/>
      <c r="N3" s="407"/>
      <c r="O3" s="407"/>
      <c r="P3" s="407"/>
      <c r="Q3" s="407"/>
      <c r="R3" s="407"/>
      <c r="S3" s="407"/>
      <c r="T3" s="407" t="s">
        <v>225</v>
      </c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42"/>
      <c r="C4" s="407"/>
      <c r="D4" s="442" t="s">
        <v>216</v>
      </c>
      <c r="E4" s="442"/>
      <c r="F4" s="442" t="s">
        <v>175</v>
      </c>
      <c r="G4" s="442" t="s">
        <v>176</v>
      </c>
      <c r="H4" s="442" t="s">
        <v>226</v>
      </c>
      <c r="I4" s="442" t="s">
        <v>227</v>
      </c>
      <c r="J4" s="442" t="s">
        <v>147</v>
      </c>
      <c r="K4" s="442" t="s">
        <v>148</v>
      </c>
      <c r="L4" s="407" t="s">
        <v>228</v>
      </c>
      <c r="M4" s="407"/>
      <c r="N4" s="407"/>
      <c r="O4" s="407"/>
      <c r="P4" s="407"/>
      <c r="Q4" s="407"/>
      <c r="R4" s="407" t="s">
        <v>229</v>
      </c>
      <c r="S4" s="407"/>
      <c r="T4" s="407" t="s">
        <v>228</v>
      </c>
      <c r="U4" s="407"/>
      <c r="V4" s="407"/>
      <c r="W4" s="407"/>
      <c r="X4" s="407"/>
      <c r="Y4" s="407"/>
      <c r="Z4" s="407" t="s">
        <v>229</v>
      </c>
      <c r="AA4" s="407"/>
      <c r="AB4" s="407"/>
      <c r="AC4" s="407"/>
    </row>
    <row r="5" spans="1:32" ht="13" x14ac:dyDescent="0.25">
      <c r="B5" s="442"/>
      <c r="C5" s="407"/>
      <c r="D5" s="442"/>
      <c r="E5" s="442"/>
      <c r="F5" s="442"/>
      <c r="G5" s="442"/>
      <c r="H5" s="442"/>
      <c r="I5" s="442"/>
      <c r="J5" s="442"/>
      <c r="K5" s="442"/>
      <c r="L5" s="442" t="s">
        <v>230</v>
      </c>
      <c r="M5" s="442"/>
      <c r="N5" s="442" t="s">
        <v>231</v>
      </c>
      <c r="O5" s="442"/>
      <c r="P5" s="407" t="s">
        <v>141</v>
      </c>
      <c r="Q5" s="407"/>
      <c r="R5" s="407" t="s">
        <v>232</v>
      </c>
      <c r="S5" s="407"/>
      <c r="T5" s="442" t="s">
        <v>230</v>
      </c>
      <c r="U5" s="442"/>
      <c r="V5" s="442" t="s">
        <v>231</v>
      </c>
      <c r="W5" s="442"/>
      <c r="X5" s="407" t="s">
        <v>141</v>
      </c>
      <c r="Y5" s="407"/>
      <c r="Z5" s="442" t="s">
        <v>157</v>
      </c>
      <c r="AA5" s="442"/>
      <c r="AB5" s="442" t="s">
        <v>175</v>
      </c>
      <c r="AC5" s="442"/>
    </row>
    <row r="6" spans="1:32" s="73" customFormat="1" ht="47.25" customHeight="1" x14ac:dyDescent="0.35">
      <c r="A6" s="75"/>
      <c r="B6" s="442"/>
      <c r="C6" s="407"/>
      <c r="D6" s="114" t="s">
        <v>149</v>
      </c>
      <c r="E6" s="116" t="s">
        <v>150</v>
      </c>
      <c r="F6" s="442"/>
      <c r="G6" s="442"/>
      <c r="H6" s="442"/>
      <c r="I6" s="442"/>
      <c r="J6" s="442"/>
      <c r="K6" s="442"/>
      <c r="L6" s="102" t="s">
        <v>233</v>
      </c>
      <c r="M6" s="102" t="s">
        <v>234</v>
      </c>
      <c r="N6" s="102" t="s">
        <v>233</v>
      </c>
      <c r="O6" s="102" t="s">
        <v>234</v>
      </c>
      <c r="P6" s="102" t="s">
        <v>233</v>
      </c>
      <c r="Q6" s="102" t="s">
        <v>234</v>
      </c>
      <c r="R6" s="102" t="s">
        <v>233</v>
      </c>
      <c r="S6" s="102" t="s">
        <v>234</v>
      </c>
      <c r="T6" s="102" t="s">
        <v>233</v>
      </c>
      <c r="U6" s="102" t="s">
        <v>234</v>
      </c>
      <c r="V6" s="102" t="s">
        <v>233</v>
      </c>
      <c r="W6" s="102" t="s">
        <v>234</v>
      </c>
      <c r="X6" s="102" t="s">
        <v>233</v>
      </c>
      <c r="Y6" s="102" t="s">
        <v>234</v>
      </c>
      <c r="Z6" s="102" t="s">
        <v>233</v>
      </c>
      <c r="AA6" s="102" t="s">
        <v>234</v>
      </c>
      <c r="AB6" s="102" t="s">
        <v>233</v>
      </c>
      <c r="AC6" s="102" t="s">
        <v>234</v>
      </c>
    </row>
    <row r="7" spans="1:32" ht="13" x14ac:dyDescent="0.25">
      <c r="B7" s="115"/>
      <c r="C7" s="115"/>
      <c r="D7" s="114">
        <v>1</v>
      </c>
      <c r="E7" s="114">
        <v>2</v>
      </c>
      <c r="F7" s="114">
        <v>3</v>
      </c>
      <c r="G7" s="114">
        <v>4</v>
      </c>
      <c r="H7" s="114">
        <v>5</v>
      </c>
      <c r="I7" s="114">
        <v>6</v>
      </c>
      <c r="J7" s="114">
        <v>7</v>
      </c>
      <c r="K7" s="114">
        <v>8</v>
      </c>
      <c r="L7" s="114">
        <v>9</v>
      </c>
      <c r="M7" s="114">
        <v>10</v>
      </c>
      <c r="N7" s="114">
        <v>11</v>
      </c>
      <c r="O7" s="114">
        <v>12</v>
      </c>
      <c r="P7" s="114">
        <v>13</v>
      </c>
      <c r="Q7" s="114">
        <v>14</v>
      </c>
      <c r="R7" s="114">
        <v>15</v>
      </c>
      <c r="S7" s="114">
        <v>16</v>
      </c>
      <c r="T7" s="114">
        <v>17</v>
      </c>
      <c r="U7" s="114">
        <v>18</v>
      </c>
      <c r="V7" s="114">
        <v>19</v>
      </c>
      <c r="W7" s="114">
        <v>20</v>
      </c>
      <c r="X7" s="114">
        <v>21</v>
      </c>
      <c r="Y7" s="114">
        <v>22</v>
      </c>
      <c r="Z7" s="114">
        <v>23</v>
      </c>
      <c r="AA7" s="114">
        <v>24</v>
      </c>
      <c r="AB7" s="114">
        <v>25</v>
      </c>
      <c r="AC7" s="114">
        <v>26</v>
      </c>
    </row>
    <row r="8" spans="1:32" ht="13" x14ac:dyDescent="0.25">
      <c r="B8" s="111" t="s">
        <v>8</v>
      </c>
      <c r="C8" s="111"/>
      <c r="D8" s="58"/>
      <c r="E8" s="5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2" ht="13" x14ac:dyDescent="0.25">
      <c r="B9" s="111" t="s">
        <v>158</v>
      </c>
      <c r="C9" s="110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25">
      <c r="B10" s="92">
        <v>1</v>
      </c>
      <c r="C10" s="91" t="s">
        <v>16</v>
      </c>
      <c r="D10" s="33">
        <v>8786</v>
      </c>
      <c r="E10" s="33">
        <v>2615</v>
      </c>
      <c r="F10" s="33">
        <v>23354</v>
      </c>
      <c r="G10" s="33">
        <v>43006</v>
      </c>
      <c r="H10" s="33">
        <v>7665</v>
      </c>
      <c r="I10" s="33">
        <v>1157216</v>
      </c>
      <c r="J10" s="33">
        <v>1947283</v>
      </c>
      <c r="K10" s="33">
        <v>82585036</v>
      </c>
      <c r="L10" s="56">
        <v>2224205</v>
      </c>
      <c r="M10" s="56">
        <v>6888481.0492000012</v>
      </c>
      <c r="N10" s="56">
        <v>2027994</v>
      </c>
      <c r="O10" s="56">
        <v>11176685.755889999</v>
      </c>
      <c r="P10" s="56">
        <v>0</v>
      </c>
      <c r="Q10" s="56">
        <v>0</v>
      </c>
      <c r="R10" s="56">
        <v>9683</v>
      </c>
      <c r="S10" s="56">
        <v>47533.601000000002</v>
      </c>
      <c r="T10" s="56">
        <v>6195899</v>
      </c>
      <c r="U10" s="56">
        <v>12180467.311640002</v>
      </c>
      <c r="V10" s="56">
        <v>1968492</v>
      </c>
      <c r="W10" s="56">
        <v>5512103.9306300003</v>
      </c>
      <c r="X10" s="56">
        <v>3</v>
      </c>
      <c r="Y10" s="56">
        <v>4</v>
      </c>
      <c r="Z10" s="56">
        <v>27495790</v>
      </c>
      <c r="AA10" s="56">
        <v>131624668.544</v>
      </c>
      <c r="AB10" s="56">
        <v>946</v>
      </c>
      <c r="AC10" s="56">
        <v>905.98946999999998</v>
      </c>
      <c r="AE10" s="10">
        <f>Z10+AB10</f>
        <v>27496736</v>
      </c>
    </row>
    <row r="11" spans="1:32" x14ac:dyDescent="0.25">
      <c r="B11" s="92">
        <v>2</v>
      </c>
      <c r="C11" s="91" t="s">
        <v>35</v>
      </c>
      <c r="D11" s="33">
        <v>5325</v>
      </c>
      <c r="E11" s="33">
        <v>2889</v>
      </c>
      <c r="F11" s="33">
        <v>42597</v>
      </c>
      <c r="G11" s="33">
        <v>16349</v>
      </c>
      <c r="H11" s="33">
        <v>103</v>
      </c>
      <c r="I11" s="33">
        <v>663556</v>
      </c>
      <c r="J11" s="33">
        <v>77101</v>
      </c>
      <c r="K11" s="33">
        <v>47125002</v>
      </c>
      <c r="L11" s="56">
        <v>153719</v>
      </c>
      <c r="M11" s="56">
        <v>532801.83675999998</v>
      </c>
      <c r="N11" s="56">
        <v>70907</v>
      </c>
      <c r="O11" s="56">
        <v>270779.28012000001</v>
      </c>
      <c r="P11" s="56">
        <v>0</v>
      </c>
      <c r="Q11" s="56">
        <v>0</v>
      </c>
      <c r="R11" s="56">
        <v>10277</v>
      </c>
      <c r="S11" s="56">
        <v>61234.61909</v>
      </c>
      <c r="T11" s="56">
        <v>4158217</v>
      </c>
      <c r="U11" s="56">
        <v>7417777.4179699989</v>
      </c>
      <c r="V11" s="56">
        <v>1589268</v>
      </c>
      <c r="W11" s="56">
        <v>2497578.7524299999</v>
      </c>
      <c r="X11" s="56">
        <v>0</v>
      </c>
      <c r="Y11" s="56">
        <v>0</v>
      </c>
      <c r="Z11" s="56">
        <v>17975573</v>
      </c>
      <c r="AA11" s="56">
        <v>72071281.603</v>
      </c>
      <c r="AB11" s="56">
        <v>3454</v>
      </c>
      <c r="AC11" s="56">
        <v>3430.317</v>
      </c>
      <c r="AE11" s="10">
        <f t="shared" ref="AE11:AE72" si="0">Z11+AB11</f>
        <v>17979027</v>
      </c>
      <c r="AF11" s="10"/>
    </row>
    <row r="12" spans="1:32" x14ac:dyDescent="0.25">
      <c r="B12" s="92">
        <v>3</v>
      </c>
      <c r="C12" s="113" t="s">
        <v>40</v>
      </c>
      <c r="D12" s="68">
        <v>1902</v>
      </c>
      <c r="E12" s="68">
        <v>423</v>
      </c>
      <c r="F12" s="68">
        <v>1953</v>
      </c>
      <c r="G12" s="68">
        <v>1971</v>
      </c>
      <c r="H12" s="68">
        <v>355014</v>
      </c>
      <c r="I12" s="68">
        <v>1091291</v>
      </c>
      <c r="J12" s="68">
        <v>33493</v>
      </c>
      <c r="K12" s="68">
        <v>13377060</v>
      </c>
      <c r="L12" s="56">
        <v>57199</v>
      </c>
      <c r="M12" s="56">
        <v>237965.4140800001</v>
      </c>
      <c r="N12" s="56">
        <v>25062</v>
      </c>
      <c r="O12" s="56">
        <v>134698.10892999999</v>
      </c>
      <c r="P12" s="56">
        <v>0</v>
      </c>
      <c r="Q12" s="56">
        <v>0</v>
      </c>
      <c r="R12" s="56">
        <v>1048</v>
      </c>
      <c r="S12" s="56">
        <v>5052.2</v>
      </c>
      <c r="T12" s="56">
        <v>1736343</v>
      </c>
      <c r="U12" s="56">
        <v>2773388.55608</v>
      </c>
      <c r="V12" s="56">
        <v>664967</v>
      </c>
      <c r="W12" s="56">
        <v>1028880.8943200001</v>
      </c>
      <c r="X12" s="56">
        <v>7988</v>
      </c>
      <c r="Y12" s="56">
        <v>90229.538480000003</v>
      </c>
      <c r="Z12" s="56">
        <v>6498001</v>
      </c>
      <c r="AA12" s="56">
        <v>28156430.874009997</v>
      </c>
      <c r="AB12" s="56">
        <v>0</v>
      </c>
      <c r="AC12" s="56">
        <v>0</v>
      </c>
      <c r="AE12" s="10">
        <f t="shared" si="0"/>
        <v>6498001</v>
      </c>
    </row>
    <row r="13" spans="1:32" x14ac:dyDescent="0.25">
      <c r="B13" s="92">
        <v>4</v>
      </c>
      <c r="C13" s="91" t="s">
        <v>23</v>
      </c>
      <c r="D13" s="33">
        <v>8098</v>
      </c>
      <c r="E13" s="33">
        <v>4032</v>
      </c>
      <c r="F13" s="33">
        <v>62557</v>
      </c>
      <c r="G13" s="33">
        <v>12918</v>
      </c>
      <c r="H13" s="33">
        <v>58</v>
      </c>
      <c r="I13" s="33">
        <v>2402702</v>
      </c>
      <c r="J13" s="33">
        <v>624417</v>
      </c>
      <c r="K13" s="33">
        <v>51324626</v>
      </c>
      <c r="L13" s="56">
        <v>786830</v>
      </c>
      <c r="M13" s="56">
        <v>2276109.1052899999</v>
      </c>
      <c r="N13" s="56">
        <v>315405</v>
      </c>
      <c r="O13" s="56">
        <v>1342530.8483199999</v>
      </c>
      <c r="P13" s="56">
        <v>0</v>
      </c>
      <c r="Q13" s="56">
        <v>0</v>
      </c>
      <c r="R13" s="56">
        <v>69770</v>
      </c>
      <c r="S13" s="56">
        <v>365750.1</v>
      </c>
      <c r="T13" s="56">
        <v>8408688</v>
      </c>
      <c r="U13" s="56">
        <v>17992152.357639994</v>
      </c>
      <c r="V13" s="56">
        <v>2168674</v>
      </c>
      <c r="W13" s="56">
        <v>4979935.8580600005</v>
      </c>
      <c r="X13" s="56">
        <v>5731</v>
      </c>
      <c r="Y13" s="56">
        <v>94598.849000000002</v>
      </c>
      <c r="Z13" s="56">
        <v>35009127</v>
      </c>
      <c r="AA13" s="56">
        <v>160685239.83720002</v>
      </c>
      <c r="AB13" s="56">
        <v>1329</v>
      </c>
      <c r="AC13" s="56">
        <v>1128.7629999999999</v>
      </c>
      <c r="AE13" s="10">
        <f t="shared" si="0"/>
        <v>35010456</v>
      </c>
    </row>
    <row r="14" spans="1:32" s="195" customFormat="1" x14ac:dyDescent="0.25">
      <c r="A14" s="198"/>
      <c r="B14" s="197">
        <v>5</v>
      </c>
      <c r="C14" s="142" t="s">
        <v>49</v>
      </c>
      <c r="D14" s="196">
        <v>2609</v>
      </c>
      <c r="E14" s="196">
        <v>326</v>
      </c>
      <c r="F14" s="196">
        <v>2154</v>
      </c>
      <c r="G14" s="196">
        <v>9254</v>
      </c>
      <c r="H14" s="196">
        <v>7124</v>
      </c>
      <c r="I14" s="196">
        <v>653635</v>
      </c>
      <c r="J14" s="196">
        <v>0</v>
      </c>
      <c r="K14" s="196">
        <v>28360519</v>
      </c>
      <c r="L14" s="122">
        <v>0</v>
      </c>
      <c r="M14" s="122">
        <v>0</v>
      </c>
      <c r="N14" s="122">
        <v>0</v>
      </c>
      <c r="O14" s="122">
        <v>0</v>
      </c>
      <c r="P14" s="122">
        <v>0</v>
      </c>
      <c r="Q14" s="122">
        <v>0</v>
      </c>
      <c r="R14" s="122">
        <v>0</v>
      </c>
      <c r="S14" s="122">
        <v>0</v>
      </c>
      <c r="T14" s="122">
        <v>2249664</v>
      </c>
      <c r="U14" s="122">
        <v>4836896.9170000004</v>
      </c>
      <c r="V14" s="122">
        <v>501662</v>
      </c>
      <c r="W14" s="122">
        <v>1150194.3330000001</v>
      </c>
      <c r="X14" s="122">
        <v>0</v>
      </c>
      <c r="Y14" s="122">
        <v>0</v>
      </c>
      <c r="Z14" s="122">
        <v>9399879</v>
      </c>
      <c r="AA14" s="122">
        <v>42535145.166000001</v>
      </c>
      <c r="AB14" s="122">
        <v>10096</v>
      </c>
      <c r="AC14" s="122">
        <v>10675.835999999999</v>
      </c>
      <c r="AE14" s="10">
        <f t="shared" si="0"/>
        <v>9409975</v>
      </c>
    </row>
    <row r="15" spans="1:32" x14ac:dyDescent="0.25">
      <c r="B15" s="92">
        <v>6</v>
      </c>
      <c r="C15" s="91" t="s">
        <v>31</v>
      </c>
      <c r="D15" s="33">
        <v>4338</v>
      </c>
      <c r="E15" s="33">
        <v>591</v>
      </c>
      <c r="F15" s="33">
        <v>13660</v>
      </c>
      <c r="G15" s="33">
        <v>10750</v>
      </c>
      <c r="H15" s="33">
        <v>0</v>
      </c>
      <c r="I15" s="33">
        <v>1829116</v>
      </c>
      <c r="J15" s="33">
        <v>170304</v>
      </c>
      <c r="K15" s="33">
        <v>31414438</v>
      </c>
      <c r="L15" s="56">
        <v>134122</v>
      </c>
      <c r="M15" s="56">
        <v>463970.82</v>
      </c>
      <c r="N15" s="56">
        <v>69711</v>
      </c>
      <c r="O15" s="56">
        <v>309608.89399999997</v>
      </c>
      <c r="P15" s="56">
        <v>0</v>
      </c>
      <c r="Q15" s="56">
        <v>0</v>
      </c>
      <c r="R15" s="56">
        <v>3160</v>
      </c>
      <c r="S15" s="56">
        <v>19858.635999999999</v>
      </c>
      <c r="T15" s="56">
        <v>4844410</v>
      </c>
      <c r="U15" s="56">
        <v>9418157.9578300007</v>
      </c>
      <c r="V15" s="56">
        <v>1945974</v>
      </c>
      <c r="W15" s="56">
        <v>3426159.284</v>
      </c>
      <c r="X15" s="56">
        <v>4530</v>
      </c>
      <c r="Y15" s="56">
        <v>72513.255819999991</v>
      </c>
      <c r="Z15" s="56">
        <v>21160256</v>
      </c>
      <c r="AA15" s="56">
        <v>99704204.00241001</v>
      </c>
      <c r="AB15" s="56">
        <v>47107</v>
      </c>
      <c r="AC15" s="56">
        <v>47072.457170000001</v>
      </c>
      <c r="AE15" s="10">
        <f t="shared" si="0"/>
        <v>21207363</v>
      </c>
    </row>
    <row r="16" spans="1:32" x14ac:dyDescent="0.25">
      <c r="B16" s="92">
        <v>7</v>
      </c>
      <c r="C16" s="91" t="s">
        <v>37</v>
      </c>
      <c r="D16" s="33">
        <v>2783</v>
      </c>
      <c r="E16" s="33">
        <v>693</v>
      </c>
      <c r="F16" s="33">
        <v>0</v>
      </c>
      <c r="G16" s="33">
        <v>0</v>
      </c>
      <c r="H16" s="33">
        <v>0</v>
      </c>
      <c r="I16" s="33">
        <v>257750</v>
      </c>
      <c r="J16" s="33">
        <v>79819</v>
      </c>
      <c r="K16" s="33">
        <v>16460769</v>
      </c>
      <c r="L16" s="56">
        <v>74384</v>
      </c>
      <c r="M16" s="56">
        <v>191985.99872</v>
      </c>
      <c r="N16" s="56">
        <v>27945</v>
      </c>
      <c r="O16" s="56">
        <v>82483.662360000002</v>
      </c>
      <c r="P16" s="56">
        <v>0</v>
      </c>
      <c r="Q16" s="56">
        <v>0</v>
      </c>
      <c r="R16" s="56">
        <v>2397</v>
      </c>
      <c r="S16" s="56">
        <v>11161.578519999999</v>
      </c>
      <c r="T16" s="56">
        <v>3220993</v>
      </c>
      <c r="U16" s="56">
        <v>6020500.8786599999</v>
      </c>
      <c r="V16" s="56">
        <v>896314</v>
      </c>
      <c r="W16" s="56">
        <v>1697675.4946600001</v>
      </c>
      <c r="X16" s="56">
        <v>0</v>
      </c>
      <c r="Y16" s="56">
        <v>0</v>
      </c>
      <c r="Z16" s="56">
        <v>15613668</v>
      </c>
      <c r="AA16" s="56">
        <v>65361140.870820001</v>
      </c>
      <c r="AB16" s="56">
        <v>0</v>
      </c>
      <c r="AC16" s="56">
        <v>0</v>
      </c>
      <c r="AE16" s="10">
        <f t="shared" si="0"/>
        <v>15613668</v>
      </c>
    </row>
    <row r="17" spans="1:31" x14ac:dyDescent="0.25">
      <c r="B17" s="92">
        <v>8</v>
      </c>
      <c r="C17" s="91" t="s">
        <v>50</v>
      </c>
      <c r="D17" s="33">
        <v>814</v>
      </c>
      <c r="E17" s="33">
        <v>21</v>
      </c>
      <c r="F17" s="33">
        <v>1003</v>
      </c>
      <c r="G17" s="33">
        <v>357</v>
      </c>
      <c r="H17" s="33">
        <v>1104</v>
      </c>
      <c r="I17" s="33">
        <v>38498</v>
      </c>
      <c r="J17" s="33">
        <v>0</v>
      </c>
      <c r="K17" s="33">
        <v>3749801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642973</v>
      </c>
      <c r="U17" s="56">
        <v>1402987.37858</v>
      </c>
      <c r="V17" s="56">
        <v>136326</v>
      </c>
      <c r="W17" s="56">
        <v>423188.25701000006</v>
      </c>
      <c r="X17" s="56">
        <v>0</v>
      </c>
      <c r="Y17" s="56">
        <v>0</v>
      </c>
      <c r="Z17" s="56">
        <v>1663163</v>
      </c>
      <c r="AA17" s="56">
        <v>7642608.0999999996</v>
      </c>
      <c r="AB17" s="56">
        <v>0</v>
      </c>
      <c r="AC17" s="56">
        <v>0</v>
      </c>
      <c r="AE17" s="10">
        <f t="shared" si="0"/>
        <v>1663163</v>
      </c>
    </row>
    <row r="18" spans="1:31" x14ac:dyDescent="0.25">
      <c r="B18" s="92">
        <v>9</v>
      </c>
      <c r="C18" s="91" t="s">
        <v>27</v>
      </c>
      <c r="D18" s="33">
        <v>8196</v>
      </c>
      <c r="E18" s="33">
        <v>4702</v>
      </c>
      <c r="F18" s="33">
        <v>47172</v>
      </c>
      <c r="G18" s="33">
        <v>11265</v>
      </c>
      <c r="H18" s="33">
        <v>633034</v>
      </c>
      <c r="I18" s="33">
        <v>198735</v>
      </c>
      <c r="J18" s="33">
        <v>316860</v>
      </c>
      <c r="K18" s="33">
        <v>40691768</v>
      </c>
      <c r="L18" s="56">
        <v>494676</v>
      </c>
      <c r="M18" s="56">
        <v>1734871.79317</v>
      </c>
      <c r="N18" s="56">
        <v>199625</v>
      </c>
      <c r="O18" s="56">
        <v>800955.70860999997</v>
      </c>
      <c r="P18" s="56">
        <v>0</v>
      </c>
      <c r="Q18" s="56">
        <v>0</v>
      </c>
      <c r="R18" s="56">
        <v>4827</v>
      </c>
      <c r="S18" s="56">
        <v>16073.726190000001</v>
      </c>
      <c r="T18" s="56">
        <v>6769802</v>
      </c>
      <c r="U18" s="56">
        <v>14963223.152479999</v>
      </c>
      <c r="V18" s="56">
        <v>3355745</v>
      </c>
      <c r="W18" s="56">
        <v>6680745.0103500001</v>
      </c>
      <c r="X18" s="56">
        <v>0</v>
      </c>
      <c r="Y18" s="56">
        <v>0</v>
      </c>
      <c r="Z18" s="56">
        <v>29588266</v>
      </c>
      <c r="AA18" s="56">
        <v>146888446.68281001</v>
      </c>
      <c r="AB18" s="56">
        <v>0</v>
      </c>
      <c r="AC18" s="56">
        <v>0</v>
      </c>
      <c r="AE18" s="10">
        <f t="shared" si="0"/>
        <v>29588266</v>
      </c>
    </row>
    <row r="19" spans="1:31" x14ac:dyDescent="0.25">
      <c r="B19" s="92">
        <v>10</v>
      </c>
      <c r="C19" s="91" t="s">
        <v>9</v>
      </c>
      <c r="D19" s="33">
        <v>25682</v>
      </c>
      <c r="E19" s="33">
        <v>39945</v>
      </c>
      <c r="F19" s="33">
        <v>1146740</v>
      </c>
      <c r="G19" s="33">
        <v>51741</v>
      </c>
      <c r="H19" s="33">
        <v>722771</v>
      </c>
      <c r="I19" s="33">
        <v>2399684</v>
      </c>
      <c r="J19" s="33">
        <v>16762444</v>
      </c>
      <c r="K19" s="33">
        <v>273903638</v>
      </c>
      <c r="L19" s="56">
        <v>27322424</v>
      </c>
      <c r="M19" s="56">
        <v>86632553.026999995</v>
      </c>
      <c r="N19" s="56">
        <v>20206076</v>
      </c>
      <c r="O19" s="56">
        <v>159694711.07499999</v>
      </c>
      <c r="P19" s="56">
        <v>0</v>
      </c>
      <c r="Q19" s="56">
        <v>0</v>
      </c>
      <c r="R19" s="56">
        <v>126479</v>
      </c>
      <c r="S19" s="56">
        <v>472264.01500000001</v>
      </c>
      <c r="T19" s="56">
        <v>49282755</v>
      </c>
      <c r="U19" s="56">
        <v>100159940.14161</v>
      </c>
      <c r="V19" s="56">
        <v>19575152</v>
      </c>
      <c r="W19" s="56">
        <v>38193220.951160006</v>
      </c>
      <c r="X19" s="56">
        <v>1755</v>
      </c>
      <c r="Y19" s="56">
        <v>23109.109789999999</v>
      </c>
      <c r="Z19" s="56">
        <v>194487345</v>
      </c>
      <c r="AA19" s="56">
        <v>951444968.19400001</v>
      </c>
      <c r="AB19" s="56">
        <v>45681</v>
      </c>
      <c r="AC19" s="56">
        <v>43125.585980000003</v>
      </c>
      <c r="AE19" s="10">
        <f t="shared" si="0"/>
        <v>194533026</v>
      </c>
    </row>
    <row r="20" spans="1:31" x14ac:dyDescent="0.25">
      <c r="B20" s="92">
        <v>11</v>
      </c>
      <c r="C20" s="91" t="s">
        <v>51</v>
      </c>
      <c r="D20" s="33">
        <v>2202</v>
      </c>
      <c r="E20" s="33">
        <v>219</v>
      </c>
      <c r="F20" s="33">
        <v>10949</v>
      </c>
      <c r="G20" s="33">
        <v>3568</v>
      </c>
      <c r="H20" s="33">
        <v>1204</v>
      </c>
      <c r="I20" s="33">
        <v>600094</v>
      </c>
      <c r="J20" s="33">
        <v>0</v>
      </c>
      <c r="K20" s="33">
        <v>12526099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1931756</v>
      </c>
      <c r="U20" s="56">
        <v>3620368.8611300001</v>
      </c>
      <c r="V20" s="56">
        <v>455215</v>
      </c>
      <c r="W20" s="56">
        <v>1077396.6505199999</v>
      </c>
      <c r="X20" s="56">
        <v>1095</v>
      </c>
      <c r="Y20" s="56">
        <v>17997.389169999999</v>
      </c>
      <c r="Z20" s="56">
        <v>7357149</v>
      </c>
      <c r="AA20" s="56">
        <v>33123445.695599999</v>
      </c>
      <c r="AB20" s="56">
        <v>900</v>
      </c>
      <c r="AC20" s="56">
        <v>870.9868399999998</v>
      </c>
      <c r="AE20" s="10">
        <f t="shared" si="0"/>
        <v>7358049</v>
      </c>
    </row>
    <row r="21" spans="1:31" x14ac:dyDescent="0.25">
      <c r="B21" s="92">
        <v>12</v>
      </c>
      <c r="C21" s="91" t="s">
        <v>28</v>
      </c>
      <c r="D21" s="33">
        <v>8042</v>
      </c>
      <c r="E21" s="33">
        <v>3190</v>
      </c>
      <c r="F21" s="33">
        <v>40056</v>
      </c>
      <c r="G21" s="33">
        <v>8019</v>
      </c>
      <c r="H21" s="33">
        <v>57395</v>
      </c>
      <c r="I21" s="33">
        <v>239150</v>
      </c>
      <c r="J21" s="33">
        <v>645447</v>
      </c>
      <c r="K21" s="33">
        <v>50134669</v>
      </c>
      <c r="L21" s="56">
        <v>542780</v>
      </c>
      <c r="M21" s="56">
        <v>1958718.2932500001</v>
      </c>
      <c r="N21" s="56">
        <v>361433</v>
      </c>
      <c r="O21" s="56">
        <v>1423780.7667100001</v>
      </c>
      <c r="P21" s="56">
        <v>0</v>
      </c>
      <c r="Q21" s="56">
        <v>0</v>
      </c>
      <c r="R21" s="56">
        <v>7312</v>
      </c>
      <c r="S21" s="56">
        <v>57948.029889999998</v>
      </c>
      <c r="T21" s="56">
        <v>8157542</v>
      </c>
      <c r="U21" s="56">
        <v>14614311.706</v>
      </c>
      <c r="V21" s="56">
        <v>4183472</v>
      </c>
      <c r="W21" s="56">
        <v>7002206.7379999999</v>
      </c>
      <c r="X21" s="56">
        <v>1919</v>
      </c>
      <c r="Y21" s="56">
        <v>8984.8230000000003</v>
      </c>
      <c r="Z21" s="56">
        <v>48455295</v>
      </c>
      <c r="AA21" s="56">
        <v>147864708.51899999</v>
      </c>
      <c r="AB21" s="56">
        <v>19595</v>
      </c>
      <c r="AC21" s="56">
        <v>16562.108189999999</v>
      </c>
      <c r="AE21" s="10">
        <f t="shared" si="0"/>
        <v>48474890</v>
      </c>
    </row>
    <row r="22" spans="1:31" ht="13" x14ac:dyDescent="0.25">
      <c r="B22" s="111" t="s">
        <v>6</v>
      </c>
      <c r="C22" s="110"/>
      <c r="D22" s="58"/>
      <c r="E22" s="58"/>
      <c r="F22" s="58"/>
      <c r="G22" s="58"/>
      <c r="H22" s="58"/>
      <c r="I22" s="58"/>
      <c r="J22" s="58"/>
      <c r="K22" s="58"/>
      <c r="L22" s="53"/>
      <c r="M22" s="53"/>
      <c r="N22" s="53"/>
      <c r="O22" s="53"/>
      <c r="P22" s="53"/>
      <c r="Q22" s="53"/>
      <c r="R22" s="53"/>
      <c r="S22" s="53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E22" s="10">
        <f t="shared" si="0"/>
        <v>0</v>
      </c>
    </row>
    <row r="23" spans="1:31" s="195" customFormat="1" x14ac:dyDescent="0.25">
      <c r="A23" s="198"/>
      <c r="B23" s="197">
        <v>13</v>
      </c>
      <c r="C23" s="142" t="s">
        <v>11</v>
      </c>
      <c r="D23" s="196">
        <v>5800</v>
      </c>
      <c r="E23" s="196">
        <v>10127</v>
      </c>
      <c r="F23" s="196">
        <v>1449143</v>
      </c>
      <c r="G23" s="196">
        <v>847</v>
      </c>
      <c r="H23" s="196">
        <v>593004</v>
      </c>
      <c r="I23" s="196">
        <v>56599685</v>
      </c>
      <c r="J23" s="196">
        <v>12127172</v>
      </c>
      <c r="K23" s="196">
        <v>30241706</v>
      </c>
      <c r="L23" s="122">
        <v>28385038</v>
      </c>
      <c r="M23" s="122">
        <v>85539623.532199994</v>
      </c>
      <c r="N23" s="122">
        <v>16123963</v>
      </c>
      <c r="O23" s="122">
        <v>78957411.440139994</v>
      </c>
      <c r="P23" s="122">
        <v>0</v>
      </c>
      <c r="Q23" s="122">
        <v>0</v>
      </c>
      <c r="R23" s="122">
        <v>80029</v>
      </c>
      <c r="S23" s="122">
        <v>343480.80353999999</v>
      </c>
      <c r="T23" s="122">
        <v>9196486</v>
      </c>
      <c r="U23" s="122">
        <v>22187563.604949996</v>
      </c>
      <c r="V23" s="122">
        <v>4443197</v>
      </c>
      <c r="W23" s="122">
        <v>16168581.378310001</v>
      </c>
      <c r="X23" s="122">
        <v>17752</v>
      </c>
      <c r="Y23" s="122">
        <v>453761.73339000001</v>
      </c>
      <c r="Z23" s="122">
        <v>22400676</v>
      </c>
      <c r="AA23" s="122">
        <v>139863357.60695001</v>
      </c>
      <c r="AB23" s="122">
        <v>0</v>
      </c>
      <c r="AC23" s="122">
        <v>0</v>
      </c>
      <c r="AE23" s="10">
        <f t="shared" si="0"/>
        <v>22400676</v>
      </c>
    </row>
    <row r="24" spans="1:31" x14ac:dyDescent="0.25">
      <c r="B24" s="92">
        <v>14</v>
      </c>
      <c r="C24" s="91" t="s">
        <v>52</v>
      </c>
      <c r="D24" s="33">
        <v>433</v>
      </c>
      <c r="E24" s="33">
        <v>5</v>
      </c>
      <c r="F24" s="33">
        <v>40124</v>
      </c>
      <c r="G24" s="33">
        <v>0</v>
      </c>
      <c r="H24" s="33">
        <v>0</v>
      </c>
      <c r="I24" s="33">
        <v>0</v>
      </c>
      <c r="J24" s="33">
        <v>0</v>
      </c>
      <c r="K24" s="33">
        <v>5361293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450443</v>
      </c>
      <c r="U24" s="56">
        <v>1159378.0343799999</v>
      </c>
      <c r="V24" s="56">
        <v>202320</v>
      </c>
      <c r="W24" s="56">
        <v>655587.69328000001</v>
      </c>
      <c r="X24" s="56">
        <v>0</v>
      </c>
      <c r="Y24" s="56">
        <v>0</v>
      </c>
      <c r="Z24" s="56">
        <v>2591433</v>
      </c>
      <c r="AA24" s="56">
        <v>13832477.147</v>
      </c>
      <c r="AB24" s="56">
        <v>29443</v>
      </c>
      <c r="AC24" s="56">
        <v>29724.487379999991</v>
      </c>
      <c r="AE24" s="10">
        <f t="shared" si="0"/>
        <v>2620876</v>
      </c>
    </row>
    <row r="25" spans="1:31" x14ac:dyDescent="0.25">
      <c r="B25" s="92">
        <v>15</v>
      </c>
      <c r="C25" s="91" t="s">
        <v>41</v>
      </c>
      <c r="D25" s="33">
        <v>1124</v>
      </c>
      <c r="E25" s="33">
        <v>554</v>
      </c>
      <c r="F25" s="33">
        <v>6843</v>
      </c>
      <c r="G25" s="33">
        <v>34699</v>
      </c>
      <c r="H25" s="33">
        <v>0</v>
      </c>
      <c r="I25" s="33">
        <v>46217</v>
      </c>
      <c r="J25" s="33">
        <v>6059</v>
      </c>
      <c r="K25" s="33">
        <v>2745671</v>
      </c>
      <c r="L25" s="56">
        <v>9783</v>
      </c>
      <c r="M25" s="56">
        <v>32985.644440000004</v>
      </c>
      <c r="N25" s="56">
        <v>4342</v>
      </c>
      <c r="O25" s="56">
        <v>29473.305959999998</v>
      </c>
      <c r="P25" s="56">
        <v>0</v>
      </c>
      <c r="Q25" s="56">
        <v>0</v>
      </c>
      <c r="R25" s="56">
        <v>213</v>
      </c>
      <c r="S25" s="56">
        <v>988.7</v>
      </c>
      <c r="T25" s="56">
        <v>721433</v>
      </c>
      <c r="U25" s="56">
        <v>1473868.4786200002</v>
      </c>
      <c r="V25" s="56">
        <v>119581</v>
      </c>
      <c r="W25" s="56">
        <v>274085.28254000004</v>
      </c>
      <c r="X25" s="56">
        <v>0</v>
      </c>
      <c r="Y25" s="56">
        <v>0</v>
      </c>
      <c r="Z25" s="56">
        <v>2776882</v>
      </c>
      <c r="AA25" s="56">
        <v>14890090.25364</v>
      </c>
      <c r="AB25" s="56">
        <v>0</v>
      </c>
      <c r="AC25" s="56">
        <v>0</v>
      </c>
      <c r="AE25" s="10">
        <f t="shared" si="0"/>
        <v>2776882</v>
      </c>
    </row>
    <row r="26" spans="1:31" x14ac:dyDescent="0.25">
      <c r="B26" s="92">
        <v>16</v>
      </c>
      <c r="C26" s="91" t="s">
        <v>33</v>
      </c>
      <c r="D26" s="33">
        <v>476</v>
      </c>
      <c r="E26" s="33">
        <v>52</v>
      </c>
      <c r="F26" s="33">
        <v>0</v>
      </c>
      <c r="G26" s="33">
        <v>1188</v>
      </c>
      <c r="H26" s="33">
        <v>6170</v>
      </c>
      <c r="I26" s="33">
        <v>0</v>
      </c>
      <c r="J26" s="33">
        <v>6460</v>
      </c>
      <c r="K26" s="33">
        <v>886810</v>
      </c>
      <c r="L26" s="56">
        <v>16702</v>
      </c>
      <c r="M26" s="56">
        <v>67308.98523999902</v>
      </c>
      <c r="N26" s="56">
        <v>13210</v>
      </c>
      <c r="O26" s="56">
        <v>140499.38024999932</v>
      </c>
      <c r="P26" s="56">
        <v>0</v>
      </c>
      <c r="Q26" s="56">
        <v>0</v>
      </c>
      <c r="R26" s="56">
        <v>0</v>
      </c>
      <c r="S26" s="56">
        <v>0</v>
      </c>
      <c r="T26" s="56">
        <v>236202</v>
      </c>
      <c r="U26" s="56">
        <v>420205.24781000003</v>
      </c>
      <c r="V26" s="56">
        <v>29308</v>
      </c>
      <c r="W26" s="56">
        <v>69970.358129999993</v>
      </c>
      <c r="X26" s="56">
        <v>18</v>
      </c>
      <c r="Y26" s="56">
        <v>138.6</v>
      </c>
      <c r="Z26" s="56">
        <v>533844</v>
      </c>
      <c r="AA26" s="56">
        <v>2555341.15</v>
      </c>
      <c r="AB26" s="56">
        <v>5</v>
      </c>
      <c r="AC26" s="56">
        <v>8.3000000000000007</v>
      </c>
      <c r="AE26" s="10">
        <f t="shared" si="0"/>
        <v>533849</v>
      </c>
    </row>
    <row r="27" spans="1:31" x14ac:dyDescent="0.25">
      <c r="B27" s="92">
        <v>17</v>
      </c>
      <c r="C27" s="91" t="s">
        <v>45</v>
      </c>
      <c r="D27" s="33">
        <v>391</v>
      </c>
      <c r="E27" s="33">
        <v>5</v>
      </c>
      <c r="F27" s="33">
        <v>8553</v>
      </c>
      <c r="G27" s="33">
        <v>0</v>
      </c>
      <c r="H27" s="33">
        <v>8193</v>
      </c>
      <c r="I27" s="33">
        <v>0</v>
      </c>
      <c r="J27" s="33">
        <v>0</v>
      </c>
      <c r="K27" s="33">
        <v>951516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130195</v>
      </c>
      <c r="U27" s="56">
        <v>329190.99138999998</v>
      </c>
      <c r="V27" s="56">
        <v>29391</v>
      </c>
      <c r="W27" s="56">
        <v>134716.00352</v>
      </c>
      <c r="X27" s="56">
        <v>384</v>
      </c>
      <c r="Y27" s="56">
        <v>11319.404</v>
      </c>
      <c r="Z27" s="56">
        <v>292523</v>
      </c>
      <c r="AA27" s="56">
        <v>1634119.8707300001</v>
      </c>
      <c r="AB27" s="56">
        <v>0</v>
      </c>
      <c r="AC27" s="56">
        <v>0</v>
      </c>
      <c r="AE27" s="10">
        <f t="shared" si="0"/>
        <v>292523</v>
      </c>
    </row>
    <row r="28" spans="1:31" x14ac:dyDescent="0.25">
      <c r="B28" s="92">
        <v>18</v>
      </c>
      <c r="C28" s="91" t="s">
        <v>42</v>
      </c>
      <c r="D28" s="33">
        <v>228</v>
      </c>
      <c r="E28" s="33">
        <v>42</v>
      </c>
      <c r="F28" s="33">
        <v>1491</v>
      </c>
      <c r="G28" s="33">
        <v>0</v>
      </c>
      <c r="H28" s="33">
        <v>0</v>
      </c>
      <c r="I28" s="33">
        <v>28357</v>
      </c>
      <c r="J28" s="33">
        <v>9124</v>
      </c>
      <c r="K28" s="33">
        <v>538487</v>
      </c>
      <c r="L28" s="56">
        <v>21313</v>
      </c>
      <c r="M28" s="56">
        <v>45257.328139999998</v>
      </c>
      <c r="N28" s="56">
        <v>6339</v>
      </c>
      <c r="O28" s="56">
        <v>21650.726850000003</v>
      </c>
      <c r="P28" s="56">
        <v>13</v>
      </c>
      <c r="Q28" s="56">
        <v>34.305699999999995</v>
      </c>
      <c r="R28" s="56">
        <v>228</v>
      </c>
      <c r="S28" s="56">
        <v>725.6</v>
      </c>
      <c r="T28" s="56">
        <v>240264</v>
      </c>
      <c r="U28" s="56">
        <v>382569.20723000012</v>
      </c>
      <c r="V28" s="56">
        <v>21049</v>
      </c>
      <c r="W28" s="56">
        <v>54303.431799999998</v>
      </c>
      <c r="X28" s="56">
        <v>0</v>
      </c>
      <c r="Y28" s="56">
        <v>0</v>
      </c>
      <c r="Z28" s="56">
        <v>501516</v>
      </c>
      <c r="AA28" s="56">
        <v>2200768.9646999999</v>
      </c>
      <c r="AB28" s="56">
        <v>0</v>
      </c>
      <c r="AC28" s="56">
        <v>0</v>
      </c>
      <c r="AE28" s="10">
        <f t="shared" si="0"/>
        <v>501516</v>
      </c>
    </row>
    <row r="29" spans="1:31" x14ac:dyDescent="0.25">
      <c r="B29" s="92">
        <v>19</v>
      </c>
      <c r="C29" s="91" t="s">
        <v>20</v>
      </c>
      <c r="D29" s="33">
        <v>1565</v>
      </c>
      <c r="E29" s="33">
        <v>349</v>
      </c>
      <c r="F29" s="33">
        <v>18487</v>
      </c>
      <c r="G29" s="33">
        <v>0</v>
      </c>
      <c r="H29" s="33">
        <v>48963</v>
      </c>
      <c r="I29" s="33">
        <v>4002758</v>
      </c>
      <c r="J29" s="33">
        <v>552275</v>
      </c>
      <c r="K29" s="33">
        <v>13060322</v>
      </c>
      <c r="L29" s="56">
        <v>1184804</v>
      </c>
      <c r="M29" s="56">
        <v>3774226.8149999999</v>
      </c>
      <c r="N29" s="56">
        <v>1125934</v>
      </c>
      <c r="O29" s="56">
        <v>7138659.1534899995</v>
      </c>
      <c r="P29" s="56">
        <v>0</v>
      </c>
      <c r="Q29" s="56">
        <v>0</v>
      </c>
      <c r="R29" s="56">
        <v>3786</v>
      </c>
      <c r="S29" s="56">
        <v>16328</v>
      </c>
      <c r="T29" s="56">
        <v>4593631</v>
      </c>
      <c r="U29" s="56">
        <v>8452807.3900000006</v>
      </c>
      <c r="V29" s="56">
        <v>1804335</v>
      </c>
      <c r="W29" s="56">
        <v>4576268.93</v>
      </c>
      <c r="X29" s="56">
        <v>2566</v>
      </c>
      <c r="Y29" s="56">
        <v>32692.946</v>
      </c>
      <c r="Z29" s="56">
        <v>9344478</v>
      </c>
      <c r="AA29" s="56">
        <v>46366852.858999997</v>
      </c>
      <c r="AB29" s="56">
        <v>195</v>
      </c>
      <c r="AC29" s="56">
        <v>172.6</v>
      </c>
      <c r="AE29" s="10">
        <f t="shared" si="0"/>
        <v>9344673</v>
      </c>
    </row>
    <row r="30" spans="1:31" x14ac:dyDescent="0.25">
      <c r="B30" s="92">
        <v>20</v>
      </c>
      <c r="C30" s="91" t="s">
        <v>7</v>
      </c>
      <c r="D30" s="33">
        <v>10301</v>
      </c>
      <c r="E30" s="33">
        <v>9426</v>
      </c>
      <c r="F30" s="33">
        <v>1512326</v>
      </c>
      <c r="G30" s="33">
        <v>4232</v>
      </c>
      <c r="H30" s="33">
        <v>1791634</v>
      </c>
      <c r="I30" s="33">
        <v>0</v>
      </c>
      <c r="J30" s="33">
        <v>17535910</v>
      </c>
      <c r="K30" s="33">
        <v>50744860</v>
      </c>
      <c r="L30" s="56">
        <v>33182460</v>
      </c>
      <c r="M30" s="56">
        <v>133390456.85182999</v>
      </c>
      <c r="N30" s="56">
        <v>30105989</v>
      </c>
      <c r="O30" s="56">
        <v>243007781.04469001</v>
      </c>
      <c r="P30" s="56">
        <v>0</v>
      </c>
      <c r="Q30" s="56">
        <v>0</v>
      </c>
      <c r="R30" s="56">
        <v>210977</v>
      </c>
      <c r="S30" s="56">
        <v>1234208.3730200001</v>
      </c>
      <c r="T30" s="56">
        <v>19705910</v>
      </c>
      <c r="U30" s="56">
        <v>50432968.575219996</v>
      </c>
      <c r="V30" s="56">
        <v>12994325</v>
      </c>
      <c r="W30" s="56">
        <v>41955045.644759998</v>
      </c>
      <c r="X30" s="56">
        <v>99009</v>
      </c>
      <c r="Y30" s="56">
        <v>1669800.15799</v>
      </c>
      <c r="Z30" s="56">
        <v>42482104</v>
      </c>
      <c r="AA30" s="56">
        <v>259747739.98899999</v>
      </c>
      <c r="AB30" s="56">
        <v>70054</v>
      </c>
      <c r="AC30" s="56">
        <v>70030.031940000001</v>
      </c>
      <c r="AE30" s="10">
        <f t="shared" si="0"/>
        <v>42552158</v>
      </c>
    </row>
    <row r="31" spans="1:31" x14ac:dyDescent="0.25">
      <c r="B31" s="92">
        <v>21</v>
      </c>
      <c r="C31" s="91" t="s">
        <v>10</v>
      </c>
      <c r="D31" s="33">
        <v>9003</v>
      </c>
      <c r="E31" s="33">
        <v>7639</v>
      </c>
      <c r="F31" s="33">
        <v>1269839</v>
      </c>
      <c r="G31" s="33">
        <v>9509</v>
      </c>
      <c r="H31" s="33">
        <v>561067</v>
      </c>
      <c r="I31" s="33">
        <v>3059378</v>
      </c>
      <c r="J31" s="33">
        <v>14458594</v>
      </c>
      <c r="K31" s="33">
        <v>32750633</v>
      </c>
      <c r="L31" s="56">
        <v>19530003</v>
      </c>
      <c r="M31" s="56">
        <v>71778570.465869799</v>
      </c>
      <c r="N31" s="56">
        <v>30361286</v>
      </c>
      <c r="O31" s="56">
        <v>167922184.15393052</v>
      </c>
      <c r="P31" s="56">
        <v>49</v>
      </c>
      <c r="Q31" s="56">
        <v>2580.1120000000001</v>
      </c>
      <c r="R31" s="56">
        <v>52836</v>
      </c>
      <c r="S31" s="56">
        <v>263883.5</v>
      </c>
      <c r="T31" s="56">
        <v>12147057</v>
      </c>
      <c r="U31" s="56">
        <v>32372702.498440288</v>
      </c>
      <c r="V31" s="56">
        <v>4916026</v>
      </c>
      <c r="W31" s="56">
        <v>19952569.899419922</v>
      </c>
      <c r="X31" s="56">
        <v>24659</v>
      </c>
      <c r="Y31" s="56">
        <v>253799.3682</v>
      </c>
      <c r="Z31" s="56">
        <v>21489547</v>
      </c>
      <c r="AA31" s="56">
        <v>146214374.80399999</v>
      </c>
      <c r="AB31" s="56">
        <v>17</v>
      </c>
      <c r="AC31" s="56">
        <v>6.2334899999999998</v>
      </c>
      <c r="AE31" s="10">
        <f t="shared" si="0"/>
        <v>21489564</v>
      </c>
    </row>
    <row r="32" spans="1:31" x14ac:dyDescent="0.25">
      <c r="B32" s="92">
        <v>22</v>
      </c>
      <c r="C32" s="91" t="s">
        <v>38</v>
      </c>
      <c r="D32" s="33">
        <v>2244</v>
      </c>
      <c r="E32" s="33">
        <v>1090</v>
      </c>
      <c r="F32" s="33">
        <v>21575</v>
      </c>
      <c r="G32" s="33">
        <v>184</v>
      </c>
      <c r="H32" s="33">
        <v>8522</v>
      </c>
      <c r="I32" s="33">
        <v>226938</v>
      </c>
      <c r="J32" s="33">
        <v>43961</v>
      </c>
      <c r="K32" s="33">
        <v>11384081</v>
      </c>
      <c r="L32" s="56">
        <v>70391</v>
      </c>
      <c r="M32" s="56">
        <v>225985.42113</v>
      </c>
      <c r="N32" s="56">
        <v>48841</v>
      </c>
      <c r="O32" s="56">
        <v>176831.95587999999</v>
      </c>
      <c r="P32" s="56">
        <v>0</v>
      </c>
      <c r="Q32" s="56">
        <v>0</v>
      </c>
      <c r="R32" s="56">
        <v>424</v>
      </c>
      <c r="S32" s="56">
        <v>2348</v>
      </c>
      <c r="T32" s="56">
        <v>2092571</v>
      </c>
      <c r="U32" s="56">
        <v>4153348.6129701035</v>
      </c>
      <c r="V32" s="56">
        <v>417706</v>
      </c>
      <c r="W32" s="56">
        <v>1052105.6641000286</v>
      </c>
      <c r="X32" s="56">
        <v>0</v>
      </c>
      <c r="Y32" s="56">
        <v>0</v>
      </c>
      <c r="Z32" s="56">
        <v>6494220</v>
      </c>
      <c r="AA32" s="56">
        <v>32303549.284149997</v>
      </c>
      <c r="AB32" s="56">
        <v>299</v>
      </c>
      <c r="AC32" s="56">
        <v>307.68801999999999</v>
      </c>
      <c r="AE32" s="10">
        <f t="shared" si="0"/>
        <v>6494519</v>
      </c>
    </row>
    <row r="33" spans="2:31" x14ac:dyDescent="0.25">
      <c r="B33" s="92">
        <v>23</v>
      </c>
      <c r="C33" s="91" t="s">
        <v>14</v>
      </c>
      <c r="D33" s="33">
        <v>656</v>
      </c>
      <c r="E33" s="33">
        <v>269</v>
      </c>
      <c r="F33" s="33">
        <v>38171</v>
      </c>
      <c r="G33" s="33">
        <v>10834</v>
      </c>
      <c r="H33" s="33">
        <v>0</v>
      </c>
      <c r="I33" s="33">
        <v>38079</v>
      </c>
      <c r="J33" s="33">
        <v>1543860</v>
      </c>
      <c r="K33" s="33">
        <v>6272188</v>
      </c>
      <c r="L33" s="56">
        <v>2139603</v>
      </c>
      <c r="M33" s="56">
        <v>7388979.06421002</v>
      </c>
      <c r="N33" s="56">
        <v>1824876</v>
      </c>
      <c r="O33" s="56">
        <v>12439649.04057</v>
      </c>
      <c r="P33" s="56">
        <v>0</v>
      </c>
      <c r="Q33" s="56">
        <v>0</v>
      </c>
      <c r="R33" s="56">
        <v>25565</v>
      </c>
      <c r="S33" s="56">
        <v>96907.9</v>
      </c>
      <c r="T33" s="56">
        <v>1039038</v>
      </c>
      <c r="U33" s="56">
        <v>2222141.98544</v>
      </c>
      <c r="V33" s="56">
        <v>370148</v>
      </c>
      <c r="W33" s="56">
        <v>1863342.26186</v>
      </c>
      <c r="X33" s="56">
        <v>0</v>
      </c>
      <c r="Y33" s="56">
        <v>0</v>
      </c>
      <c r="Z33" s="56">
        <v>3966559</v>
      </c>
      <c r="AA33" s="56">
        <v>20211183.844000001</v>
      </c>
      <c r="AB33" s="56">
        <v>0</v>
      </c>
      <c r="AC33" s="56">
        <v>0</v>
      </c>
      <c r="AE33" s="10">
        <f t="shared" si="0"/>
        <v>3966559</v>
      </c>
    </row>
    <row r="34" spans="2:31" x14ac:dyDescent="0.25">
      <c r="B34" s="92">
        <v>24</v>
      </c>
      <c r="C34" s="91" t="s">
        <v>15</v>
      </c>
      <c r="D34" s="33">
        <v>1675</v>
      </c>
      <c r="E34" s="33">
        <v>1205</v>
      </c>
      <c r="F34" s="33">
        <v>260739</v>
      </c>
      <c r="G34" s="33">
        <v>146</v>
      </c>
      <c r="H34" s="33">
        <v>58593</v>
      </c>
      <c r="I34" s="33">
        <v>3322330</v>
      </c>
      <c r="J34" s="33">
        <v>2224570</v>
      </c>
      <c r="K34" s="33">
        <v>8377229</v>
      </c>
      <c r="L34" s="56">
        <v>3654078</v>
      </c>
      <c r="M34" s="56">
        <v>18489664.197999999</v>
      </c>
      <c r="N34" s="56">
        <v>2398232</v>
      </c>
      <c r="O34" s="56">
        <v>50583820.668470003</v>
      </c>
      <c r="P34" s="56">
        <v>0</v>
      </c>
      <c r="Q34" s="56">
        <v>0</v>
      </c>
      <c r="R34" s="56">
        <v>29505</v>
      </c>
      <c r="S34" s="56">
        <v>149839.39300000001</v>
      </c>
      <c r="T34" s="56">
        <v>1316275</v>
      </c>
      <c r="U34" s="56">
        <v>3019614.662</v>
      </c>
      <c r="V34" s="56">
        <v>843183</v>
      </c>
      <c r="W34" s="56">
        <v>3333226.7680000002</v>
      </c>
      <c r="X34" s="56">
        <v>1028</v>
      </c>
      <c r="Y34" s="56">
        <v>74547.557579999993</v>
      </c>
      <c r="Z34" s="56">
        <v>4824781</v>
      </c>
      <c r="AA34" s="56">
        <v>27433221.631994102</v>
      </c>
      <c r="AB34" s="56">
        <v>0</v>
      </c>
      <c r="AC34" s="56">
        <v>0</v>
      </c>
      <c r="AE34" s="10">
        <f t="shared" si="0"/>
        <v>4824781</v>
      </c>
    </row>
    <row r="35" spans="2:31" x14ac:dyDescent="0.25">
      <c r="B35" s="92">
        <v>25</v>
      </c>
      <c r="C35" s="91" t="s">
        <v>34</v>
      </c>
      <c r="D35" s="33">
        <v>882</v>
      </c>
      <c r="E35" s="33">
        <v>619</v>
      </c>
      <c r="F35" s="33">
        <v>11618</v>
      </c>
      <c r="G35" s="33">
        <v>945</v>
      </c>
      <c r="H35" s="33">
        <v>0</v>
      </c>
      <c r="I35" s="33">
        <v>135559</v>
      </c>
      <c r="J35" s="33">
        <v>77297</v>
      </c>
      <c r="K35" s="33">
        <v>3858936</v>
      </c>
      <c r="L35" s="56">
        <v>176092</v>
      </c>
      <c r="M35" s="56">
        <v>1241981.2800199999</v>
      </c>
      <c r="N35" s="56">
        <v>113144</v>
      </c>
      <c r="O35" s="56">
        <v>354980.826</v>
      </c>
      <c r="P35" s="56">
        <v>0</v>
      </c>
      <c r="Q35" s="56">
        <v>0</v>
      </c>
      <c r="R35" s="56">
        <v>8500</v>
      </c>
      <c r="S35" s="56">
        <v>33288.5</v>
      </c>
      <c r="T35" s="56">
        <v>1775810</v>
      </c>
      <c r="U35" s="56">
        <v>2810527.8960600006</v>
      </c>
      <c r="V35" s="56">
        <v>1943462</v>
      </c>
      <c r="W35" s="56">
        <v>1056359.2758599999</v>
      </c>
      <c r="X35" s="56">
        <v>0</v>
      </c>
      <c r="Y35" s="56">
        <v>0</v>
      </c>
      <c r="Z35" s="56">
        <v>6273966</v>
      </c>
      <c r="AA35" s="56">
        <v>31130408.602000002</v>
      </c>
      <c r="AB35" s="56">
        <v>2</v>
      </c>
      <c r="AC35" s="56">
        <v>0.6</v>
      </c>
      <c r="AE35" s="10">
        <f t="shared" si="0"/>
        <v>6273968</v>
      </c>
    </row>
    <row r="36" spans="2:31" x14ac:dyDescent="0.25">
      <c r="B36" s="92">
        <v>26</v>
      </c>
      <c r="C36" s="91" t="s">
        <v>53</v>
      </c>
      <c r="D36" s="33">
        <v>888</v>
      </c>
      <c r="E36" s="33">
        <v>586</v>
      </c>
      <c r="F36" s="33">
        <v>9311</v>
      </c>
      <c r="G36" s="33">
        <v>0</v>
      </c>
      <c r="H36" s="33">
        <v>0</v>
      </c>
      <c r="I36" s="33">
        <v>50928</v>
      </c>
      <c r="J36" s="33">
        <v>0</v>
      </c>
      <c r="K36" s="33">
        <v>5180946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1378631</v>
      </c>
      <c r="U36" s="56">
        <v>2358793.3094299999</v>
      </c>
      <c r="V36" s="56">
        <v>193751</v>
      </c>
      <c r="W36" s="56">
        <v>435343.26660999999</v>
      </c>
      <c r="X36" s="56">
        <v>0</v>
      </c>
      <c r="Y36" s="56">
        <v>0</v>
      </c>
      <c r="Z36" s="56">
        <v>4444239</v>
      </c>
      <c r="AA36" s="56">
        <v>20469199.800000001</v>
      </c>
      <c r="AB36" s="56">
        <v>0</v>
      </c>
      <c r="AC36" s="56">
        <v>0</v>
      </c>
      <c r="AE36" s="10">
        <f t="shared" si="0"/>
        <v>4444239</v>
      </c>
    </row>
    <row r="37" spans="2:31" x14ac:dyDescent="0.25">
      <c r="B37" s="92">
        <v>27</v>
      </c>
      <c r="C37" s="91" t="s">
        <v>43</v>
      </c>
      <c r="D37" s="33">
        <v>1400</v>
      </c>
      <c r="E37" s="33">
        <v>840</v>
      </c>
      <c r="F37" s="33">
        <v>10117</v>
      </c>
      <c r="G37" s="33">
        <v>0</v>
      </c>
      <c r="H37" s="33">
        <v>0</v>
      </c>
      <c r="I37" s="33">
        <v>24302</v>
      </c>
      <c r="J37" s="33">
        <v>10423</v>
      </c>
      <c r="K37" s="33">
        <v>4283734</v>
      </c>
      <c r="L37" s="56">
        <v>30849</v>
      </c>
      <c r="M37" s="56">
        <v>204318.28400999864</v>
      </c>
      <c r="N37" s="56">
        <v>9762</v>
      </c>
      <c r="O37" s="56">
        <v>113165.8558</v>
      </c>
      <c r="P37" s="56">
        <v>0</v>
      </c>
      <c r="Q37" s="56">
        <v>0</v>
      </c>
      <c r="R37" s="56">
        <v>851</v>
      </c>
      <c r="S37" s="56">
        <v>6934.4867699999995</v>
      </c>
      <c r="T37" s="56">
        <v>1621751</v>
      </c>
      <c r="U37" s="56">
        <v>3538928.9298199969</v>
      </c>
      <c r="V37" s="56">
        <v>287766</v>
      </c>
      <c r="W37" s="56">
        <v>930491.31929000001</v>
      </c>
      <c r="X37" s="56">
        <v>9484</v>
      </c>
      <c r="Y37" s="56">
        <v>219523.07150999995</v>
      </c>
      <c r="Z37" s="56">
        <v>4959838</v>
      </c>
      <c r="AA37" s="56">
        <v>23897228.31484</v>
      </c>
      <c r="AB37" s="56">
        <v>0</v>
      </c>
      <c r="AC37" s="56">
        <v>0</v>
      </c>
      <c r="AE37" s="10">
        <f t="shared" si="0"/>
        <v>4959838</v>
      </c>
    </row>
    <row r="38" spans="2:31" x14ac:dyDescent="0.25">
      <c r="B38" s="92">
        <v>28</v>
      </c>
      <c r="C38" s="91" t="s">
        <v>13</v>
      </c>
      <c r="D38" s="33">
        <v>1532</v>
      </c>
      <c r="E38" s="33">
        <v>1431</v>
      </c>
      <c r="F38" s="33">
        <v>75381</v>
      </c>
      <c r="G38" s="33">
        <v>15572</v>
      </c>
      <c r="H38" s="33">
        <v>57034</v>
      </c>
      <c r="I38" s="33">
        <v>423761</v>
      </c>
      <c r="J38" s="33">
        <v>4917023</v>
      </c>
      <c r="K38" s="33">
        <v>28291903</v>
      </c>
      <c r="L38" s="56">
        <v>5471059</v>
      </c>
      <c r="M38" s="56">
        <v>20289015.343109999</v>
      </c>
      <c r="N38" s="56">
        <v>4420354</v>
      </c>
      <c r="O38" s="56">
        <v>29896164.56941</v>
      </c>
      <c r="P38" s="56">
        <v>0</v>
      </c>
      <c r="Q38" s="56">
        <v>0</v>
      </c>
      <c r="R38" s="56">
        <v>49389</v>
      </c>
      <c r="S38" s="56">
        <v>187105.45665000001</v>
      </c>
      <c r="T38" s="56">
        <v>4014678</v>
      </c>
      <c r="U38" s="56">
        <v>7546853.3732200004</v>
      </c>
      <c r="V38" s="56">
        <v>2877185</v>
      </c>
      <c r="W38" s="56">
        <v>7185875.3814400006</v>
      </c>
      <c r="X38" s="56">
        <v>0</v>
      </c>
      <c r="Y38" s="56">
        <v>0</v>
      </c>
      <c r="Z38" s="56">
        <v>11995179</v>
      </c>
      <c r="AA38" s="56">
        <v>55378132.91161</v>
      </c>
      <c r="AB38" s="56">
        <v>0</v>
      </c>
      <c r="AC38" s="56">
        <v>0</v>
      </c>
      <c r="AE38" s="10">
        <f t="shared" si="0"/>
        <v>11995179</v>
      </c>
    </row>
    <row r="39" spans="2:31" x14ac:dyDescent="0.25">
      <c r="B39" s="92">
        <v>29</v>
      </c>
      <c r="C39" s="91" t="s">
        <v>54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206055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27455</v>
      </c>
      <c r="U39" s="56">
        <v>50383.94094</v>
      </c>
      <c r="V39" s="56">
        <v>15058</v>
      </c>
      <c r="W39" s="56">
        <v>34048.214500000002</v>
      </c>
      <c r="X39" s="56">
        <v>0</v>
      </c>
      <c r="Y39" s="56">
        <v>0</v>
      </c>
      <c r="Z39" s="56">
        <v>95398</v>
      </c>
      <c r="AA39" s="56">
        <v>438577.16399999999</v>
      </c>
      <c r="AB39" s="56">
        <v>19</v>
      </c>
      <c r="AC39" s="56">
        <v>13.9</v>
      </c>
      <c r="AE39" s="10">
        <f t="shared" si="0"/>
        <v>95417</v>
      </c>
    </row>
    <row r="40" spans="2:31" x14ac:dyDescent="0.25">
      <c r="B40" s="92">
        <v>30</v>
      </c>
      <c r="C40" s="91" t="s">
        <v>12</v>
      </c>
      <c r="D40" s="33">
        <v>375</v>
      </c>
      <c r="E40" s="33">
        <v>39</v>
      </c>
      <c r="F40" s="33">
        <v>887793</v>
      </c>
      <c r="G40" s="33">
        <v>0</v>
      </c>
      <c r="H40" s="33">
        <v>47471</v>
      </c>
      <c r="I40" s="33">
        <v>77442</v>
      </c>
      <c r="J40" s="33">
        <v>4410550</v>
      </c>
      <c r="K40" s="33">
        <v>1602547</v>
      </c>
      <c r="L40" s="56">
        <v>7212132</v>
      </c>
      <c r="M40" s="56">
        <v>32793322.922029998</v>
      </c>
      <c r="N40" s="56">
        <v>3335758</v>
      </c>
      <c r="O40" s="56">
        <v>27631237.939470001</v>
      </c>
      <c r="P40" s="56">
        <v>0</v>
      </c>
      <c r="Q40" s="56">
        <v>0</v>
      </c>
      <c r="R40" s="56">
        <v>43628</v>
      </c>
      <c r="S40" s="56">
        <v>146680.66837</v>
      </c>
      <c r="T40" s="56">
        <v>257829</v>
      </c>
      <c r="U40" s="56">
        <v>565690.44773000013</v>
      </c>
      <c r="V40" s="56">
        <v>117159</v>
      </c>
      <c r="W40" s="56">
        <v>586848.78492000001</v>
      </c>
      <c r="X40" s="56">
        <v>136</v>
      </c>
      <c r="Y40" s="56">
        <v>6114.5943299999999</v>
      </c>
      <c r="Z40" s="56">
        <v>655056</v>
      </c>
      <c r="AA40" s="56">
        <v>3311059.19</v>
      </c>
      <c r="AB40" s="56">
        <v>0</v>
      </c>
      <c r="AC40" s="56">
        <v>0</v>
      </c>
      <c r="AE40" s="10">
        <f t="shared" si="0"/>
        <v>655056</v>
      </c>
    </row>
    <row r="41" spans="2:31" x14ac:dyDescent="0.25">
      <c r="B41" s="92">
        <v>31</v>
      </c>
      <c r="C41" s="91" t="s">
        <v>30</v>
      </c>
      <c r="D41" s="33">
        <v>872</v>
      </c>
      <c r="E41" s="33">
        <v>417</v>
      </c>
      <c r="F41" s="33">
        <v>15044</v>
      </c>
      <c r="G41" s="33">
        <v>0</v>
      </c>
      <c r="H41" s="33">
        <v>7029</v>
      </c>
      <c r="I41" s="33">
        <v>75863</v>
      </c>
      <c r="J41" s="33">
        <v>203295</v>
      </c>
      <c r="K41" s="33">
        <v>3664965</v>
      </c>
      <c r="L41" s="56">
        <v>479453</v>
      </c>
      <c r="M41" s="56">
        <v>1588783.5358800001</v>
      </c>
      <c r="N41" s="56">
        <v>420025</v>
      </c>
      <c r="O41" s="56">
        <v>3121512.071</v>
      </c>
      <c r="P41" s="56">
        <v>0</v>
      </c>
      <c r="Q41" s="56">
        <v>0</v>
      </c>
      <c r="R41" s="56">
        <v>0</v>
      </c>
      <c r="S41" s="56">
        <v>0</v>
      </c>
      <c r="T41" s="56">
        <v>1593146</v>
      </c>
      <c r="U41" s="56">
        <v>3018625.36779</v>
      </c>
      <c r="V41" s="56">
        <v>269025</v>
      </c>
      <c r="W41" s="56">
        <v>884664.65029000002</v>
      </c>
      <c r="X41" s="56">
        <v>0</v>
      </c>
      <c r="Y41" s="56">
        <v>0</v>
      </c>
      <c r="Z41" s="56">
        <v>3251777</v>
      </c>
      <c r="AA41" s="56">
        <v>14947376.120119998</v>
      </c>
      <c r="AB41" s="56">
        <v>0</v>
      </c>
      <c r="AC41" s="56">
        <v>0</v>
      </c>
      <c r="AE41" s="10">
        <f t="shared" si="0"/>
        <v>3251777</v>
      </c>
    </row>
    <row r="42" spans="2:31" x14ac:dyDescent="0.25">
      <c r="B42" s="92">
        <v>32</v>
      </c>
      <c r="C42" s="91" t="s">
        <v>39</v>
      </c>
      <c r="D42" s="33">
        <v>482</v>
      </c>
      <c r="E42" s="33">
        <v>668</v>
      </c>
      <c r="F42" s="33">
        <v>5942</v>
      </c>
      <c r="G42" s="33">
        <v>0</v>
      </c>
      <c r="H42" s="33">
        <v>0</v>
      </c>
      <c r="I42" s="33">
        <v>55279</v>
      </c>
      <c r="J42" s="33">
        <v>40895</v>
      </c>
      <c r="K42" s="33">
        <v>2176364</v>
      </c>
      <c r="L42" s="56">
        <v>54379</v>
      </c>
      <c r="M42" s="56">
        <v>257226.47284</v>
      </c>
      <c r="N42" s="56">
        <v>12595</v>
      </c>
      <c r="O42" s="56">
        <v>70091.195670000001</v>
      </c>
      <c r="P42" s="56">
        <v>0</v>
      </c>
      <c r="Q42" s="56">
        <v>0</v>
      </c>
      <c r="R42" s="56">
        <v>2631</v>
      </c>
      <c r="S42" s="56">
        <v>9689.7000000000007</v>
      </c>
      <c r="T42" s="56">
        <v>431231</v>
      </c>
      <c r="U42" s="56">
        <v>954396.00632000004</v>
      </c>
      <c r="V42" s="56">
        <v>91559</v>
      </c>
      <c r="W42" s="56">
        <v>209614.66800000001</v>
      </c>
      <c r="X42" s="56">
        <v>100</v>
      </c>
      <c r="Y42" s="56">
        <v>261.73500000000001</v>
      </c>
      <c r="Z42" s="56">
        <v>5351858</v>
      </c>
      <c r="AA42" s="56">
        <v>22555449.5</v>
      </c>
      <c r="AB42" s="56">
        <v>0</v>
      </c>
      <c r="AC42" s="56">
        <v>0</v>
      </c>
      <c r="AE42" s="10">
        <f t="shared" si="0"/>
        <v>5351858</v>
      </c>
    </row>
    <row r="43" spans="2:31" x14ac:dyDescent="0.25">
      <c r="B43" s="92">
        <v>33</v>
      </c>
      <c r="C43" s="91" t="s">
        <v>17</v>
      </c>
      <c r="D43" s="33">
        <v>1099</v>
      </c>
      <c r="E43" s="33">
        <v>186</v>
      </c>
      <c r="F43" s="33">
        <v>67913</v>
      </c>
      <c r="G43" s="33">
        <v>77232</v>
      </c>
      <c r="H43" s="33">
        <v>364741</v>
      </c>
      <c r="I43" s="33">
        <v>140746197</v>
      </c>
      <c r="J43" s="33">
        <v>1419422</v>
      </c>
      <c r="K43" s="33">
        <v>4425818</v>
      </c>
      <c r="L43" s="56">
        <v>2173581</v>
      </c>
      <c r="M43" s="56">
        <v>7847841.2357600005</v>
      </c>
      <c r="N43" s="56">
        <v>972713</v>
      </c>
      <c r="O43" s="56">
        <v>8815274.3647299986</v>
      </c>
      <c r="P43" s="56">
        <v>0</v>
      </c>
      <c r="Q43" s="56">
        <v>0</v>
      </c>
      <c r="R43" s="56">
        <v>22620</v>
      </c>
      <c r="S43" s="56">
        <v>102937.05</v>
      </c>
      <c r="T43" s="56">
        <v>1030772</v>
      </c>
      <c r="U43" s="56">
        <v>2182030.6382600004</v>
      </c>
      <c r="V43" s="56">
        <v>431294</v>
      </c>
      <c r="W43" s="56">
        <v>1456442.1438699998</v>
      </c>
      <c r="X43" s="56">
        <v>14</v>
      </c>
      <c r="Y43" s="56">
        <v>209.70699999999999</v>
      </c>
      <c r="Z43" s="56">
        <v>3073617</v>
      </c>
      <c r="AA43" s="56">
        <v>14234023.034</v>
      </c>
      <c r="AB43" s="56">
        <v>640</v>
      </c>
      <c r="AC43" s="56">
        <v>641</v>
      </c>
      <c r="AE43" s="10">
        <f t="shared" si="0"/>
        <v>3074257</v>
      </c>
    </row>
    <row r="44" spans="2:31" ht="13" x14ac:dyDescent="0.25">
      <c r="B44" s="111" t="s">
        <v>18</v>
      </c>
      <c r="C44" s="110"/>
      <c r="D44" s="58"/>
      <c r="E44" s="58"/>
      <c r="F44" s="58"/>
      <c r="G44" s="58"/>
      <c r="H44" s="58"/>
      <c r="I44" s="58"/>
      <c r="J44" s="58"/>
      <c r="K44" s="58"/>
      <c r="L44" s="53"/>
      <c r="M44" s="53"/>
      <c r="N44" s="53"/>
      <c r="O44" s="53"/>
      <c r="P44" s="53"/>
      <c r="Q44" s="53"/>
      <c r="R44" s="53"/>
      <c r="S44" s="53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10">
        <f t="shared" si="0"/>
        <v>0</v>
      </c>
    </row>
    <row r="45" spans="2:31" x14ac:dyDescent="0.25">
      <c r="B45" s="92">
        <v>34</v>
      </c>
      <c r="C45" s="91" t="s">
        <v>19</v>
      </c>
      <c r="D45" s="33">
        <v>0</v>
      </c>
      <c r="E45" s="33">
        <v>0</v>
      </c>
      <c r="F45" s="33">
        <v>52860</v>
      </c>
      <c r="G45" s="33">
        <v>0</v>
      </c>
      <c r="H45" s="33">
        <v>0</v>
      </c>
      <c r="I45" s="33">
        <v>0</v>
      </c>
      <c r="J45" s="33">
        <v>1336775</v>
      </c>
      <c r="K45" s="33">
        <v>0</v>
      </c>
      <c r="L45" s="56">
        <v>1103730</v>
      </c>
      <c r="M45" s="56">
        <v>8163420.8909999998</v>
      </c>
      <c r="N45" s="56">
        <v>3473250</v>
      </c>
      <c r="O45" s="56">
        <v>31190078.965999998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10">
        <f t="shared" si="0"/>
        <v>0</v>
      </c>
    </row>
    <row r="46" spans="2:31" x14ac:dyDescent="0.25">
      <c r="B46" s="92">
        <v>35</v>
      </c>
      <c r="C46" s="91" t="s">
        <v>55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10">
        <f t="shared" si="0"/>
        <v>0</v>
      </c>
    </row>
    <row r="47" spans="2:31" x14ac:dyDescent="0.25">
      <c r="B47" s="92">
        <v>36</v>
      </c>
      <c r="C47" s="91" t="s">
        <v>57</v>
      </c>
      <c r="D47" s="33">
        <v>0</v>
      </c>
      <c r="E47" s="33">
        <v>0</v>
      </c>
      <c r="F47" s="33">
        <v>0</v>
      </c>
      <c r="G47" s="33">
        <v>0</v>
      </c>
      <c r="H47" s="33">
        <v>1</v>
      </c>
      <c r="I47" s="33">
        <v>0</v>
      </c>
      <c r="J47" s="33">
        <v>0</v>
      </c>
      <c r="K47" s="33">
        <v>908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24</v>
      </c>
      <c r="U47" s="56">
        <v>42.191859999999998</v>
      </c>
      <c r="V47" s="56">
        <v>5</v>
      </c>
      <c r="W47" s="56">
        <v>8.2832399999999993</v>
      </c>
      <c r="X47" s="56">
        <v>0</v>
      </c>
      <c r="Y47" s="56">
        <v>0</v>
      </c>
      <c r="Z47" s="56">
        <v>322</v>
      </c>
      <c r="AA47" s="56">
        <v>2786.1</v>
      </c>
      <c r="AB47" s="56">
        <v>0</v>
      </c>
      <c r="AC47" s="56">
        <v>0</v>
      </c>
      <c r="AE47" s="10">
        <f t="shared" si="0"/>
        <v>322</v>
      </c>
    </row>
    <row r="48" spans="2:31" x14ac:dyDescent="0.25">
      <c r="B48" s="92">
        <v>37</v>
      </c>
      <c r="C48" s="91" t="s">
        <v>32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162478</v>
      </c>
      <c r="K48" s="33">
        <v>0</v>
      </c>
      <c r="L48" s="56">
        <v>128899</v>
      </c>
      <c r="M48" s="56">
        <v>748452.95544999454</v>
      </c>
      <c r="N48" s="56">
        <v>188982</v>
      </c>
      <c r="O48" s="56">
        <v>2837631.2901200149</v>
      </c>
      <c r="P48" s="56">
        <v>0</v>
      </c>
      <c r="Q48" s="56">
        <v>0</v>
      </c>
      <c r="R48" s="56">
        <v>768</v>
      </c>
      <c r="S48" s="56">
        <v>5800.8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56">
        <v>0</v>
      </c>
      <c r="AB48" s="56">
        <v>0</v>
      </c>
      <c r="AC48" s="56">
        <v>0</v>
      </c>
      <c r="AE48" s="10">
        <f t="shared" si="0"/>
        <v>0</v>
      </c>
    </row>
    <row r="49" spans="1:31" x14ac:dyDescent="0.25">
      <c r="B49" s="92">
        <v>38</v>
      </c>
      <c r="C49" s="91" t="s">
        <v>29</v>
      </c>
      <c r="D49" s="33">
        <v>451</v>
      </c>
      <c r="E49" s="33">
        <v>497</v>
      </c>
      <c r="F49" s="33">
        <v>474</v>
      </c>
      <c r="G49" s="33">
        <v>93</v>
      </c>
      <c r="H49" s="33">
        <v>0</v>
      </c>
      <c r="I49" s="33">
        <v>3071</v>
      </c>
      <c r="J49" s="33">
        <v>222375</v>
      </c>
      <c r="K49" s="33">
        <v>1871842</v>
      </c>
      <c r="L49" s="56">
        <v>233443</v>
      </c>
      <c r="M49" s="56">
        <v>932583.63796973333</v>
      </c>
      <c r="N49" s="56">
        <v>145720</v>
      </c>
      <c r="O49" s="56">
        <v>1327143.3195200143</v>
      </c>
      <c r="P49" s="56">
        <v>0</v>
      </c>
      <c r="Q49" s="56">
        <v>0</v>
      </c>
      <c r="R49" s="56">
        <v>3070</v>
      </c>
      <c r="S49" s="56">
        <v>9261.9</v>
      </c>
      <c r="T49" s="56">
        <v>446774</v>
      </c>
      <c r="U49" s="56">
        <v>771318.87424000003</v>
      </c>
      <c r="V49" s="56">
        <v>137350</v>
      </c>
      <c r="W49" s="56">
        <v>341265.58298000006</v>
      </c>
      <c r="X49" s="56">
        <v>0</v>
      </c>
      <c r="Y49" s="56">
        <v>0</v>
      </c>
      <c r="Z49" s="56">
        <v>1079673</v>
      </c>
      <c r="AA49" s="56">
        <v>5125303.5719999997</v>
      </c>
      <c r="AB49" s="56">
        <v>0</v>
      </c>
      <c r="AC49" s="56">
        <v>0</v>
      </c>
      <c r="AE49" s="10">
        <f t="shared" si="0"/>
        <v>1079673</v>
      </c>
    </row>
    <row r="50" spans="1:31" x14ac:dyDescent="0.25">
      <c r="B50" s="92">
        <v>39</v>
      </c>
      <c r="C50" s="91" t="s">
        <v>58</v>
      </c>
      <c r="D50" s="33">
        <v>13</v>
      </c>
      <c r="E50" s="33">
        <v>18</v>
      </c>
      <c r="F50" s="33">
        <v>0</v>
      </c>
      <c r="G50" s="33">
        <v>0</v>
      </c>
      <c r="H50" s="33">
        <v>0</v>
      </c>
      <c r="I50" s="33">
        <v>2</v>
      </c>
      <c r="J50" s="33">
        <v>0</v>
      </c>
      <c r="K50" s="33">
        <v>115898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45988</v>
      </c>
      <c r="U50" s="56">
        <v>126085.19720999972</v>
      </c>
      <c r="V50" s="56">
        <v>22225</v>
      </c>
      <c r="W50" s="56">
        <v>73251.669539999551</v>
      </c>
      <c r="X50" s="56">
        <v>0</v>
      </c>
      <c r="Y50" s="56">
        <v>0</v>
      </c>
      <c r="Z50" s="56">
        <v>45982</v>
      </c>
      <c r="AA50" s="56">
        <v>262653.25699999998</v>
      </c>
      <c r="AB50" s="56">
        <v>0</v>
      </c>
      <c r="AC50" s="56">
        <v>0</v>
      </c>
      <c r="AE50" s="10">
        <f t="shared" si="0"/>
        <v>45982</v>
      </c>
    </row>
    <row r="51" spans="1:31" x14ac:dyDescent="0.25">
      <c r="B51" s="92">
        <v>40</v>
      </c>
      <c r="C51" s="91" t="s">
        <v>25</v>
      </c>
      <c r="D51" s="33">
        <v>46</v>
      </c>
      <c r="E51" s="33">
        <v>28</v>
      </c>
      <c r="F51" s="33">
        <v>0</v>
      </c>
      <c r="G51" s="33">
        <v>0</v>
      </c>
      <c r="H51" s="33">
        <v>0</v>
      </c>
      <c r="I51" s="33">
        <v>0</v>
      </c>
      <c r="J51" s="33">
        <v>699170</v>
      </c>
      <c r="K51" s="33">
        <v>582108</v>
      </c>
      <c r="L51" s="56">
        <v>734477</v>
      </c>
      <c r="M51" s="56">
        <v>2502329.6648795661</v>
      </c>
      <c r="N51" s="56">
        <v>1065152</v>
      </c>
      <c r="O51" s="56">
        <v>5220534.3407903491</v>
      </c>
      <c r="P51" s="56">
        <v>0</v>
      </c>
      <c r="Q51" s="56">
        <v>0</v>
      </c>
      <c r="R51" s="56">
        <v>1643</v>
      </c>
      <c r="S51" s="56">
        <v>12636.474629999999</v>
      </c>
      <c r="T51" s="56">
        <v>313749</v>
      </c>
      <c r="U51" s="56">
        <v>1033024.5188499945</v>
      </c>
      <c r="V51" s="56">
        <v>0</v>
      </c>
      <c r="W51" s="56">
        <v>0</v>
      </c>
      <c r="X51" s="56">
        <v>0</v>
      </c>
      <c r="Y51" s="56">
        <v>0</v>
      </c>
      <c r="Z51" s="56">
        <v>262183</v>
      </c>
      <c r="AA51" s="56">
        <v>1527926.53262</v>
      </c>
      <c r="AB51" s="56">
        <v>0</v>
      </c>
      <c r="AC51" s="56">
        <v>0</v>
      </c>
      <c r="AE51" s="10">
        <f t="shared" si="0"/>
        <v>262183</v>
      </c>
    </row>
    <row r="52" spans="1:31" x14ac:dyDescent="0.25">
      <c r="A52" s="40" t="s">
        <v>159</v>
      </c>
      <c r="B52" s="92">
        <v>41</v>
      </c>
      <c r="C52" s="91" t="s">
        <v>26</v>
      </c>
      <c r="D52" s="33">
        <v>0</v>
      </c>
      <c r="E52" s="33">
        <v>0</v>
      </c>
      <c r="F52" s="33">
        <v>0</v>
      </c>
      <c r="G52" s="33">
        <v>374406</v>
      </c>
      <c r="H52" s="33">
        <v>0</v>
      </c>
      <c r="I52" s="33">
        <v>0</v>
      </c>
      <c r="J52" s="33">
        <v>1072764</v>
      </c>
      <c r="K52" s="33">
        <v>602345</v>
      </c>
      <c r="L52" s="56">
        <v>536442</v>
      </c>
      <c r="M52" s="56">
        <v>2063773.0297899924</v>
      </c>
      <c r="N52" s="56">
        <v>1207156</v>
      </c>
      <c r="O52" s="56">
        <v>4230351.017289985</v>
      </c>
      <c r="P52" s="56">
        <v>0</v>
      </c>
      <c r="Q52" s="56">
        <v>0</v>
      </c>
      <c r="R52" s="56">
        <v>48461</v>
      </c>
      <c r="S52" s="56">
        <v>297920.59639999608</v>
      </c>
      <c r="T52" s="56">
        <v>34389</v>
      </c>
      <c r="U52" s="56">
        <v>56895.23633</v>
      </c>
      <c r="V52" s="56">
        <v>25428</v>
      </c>
      <c r="W52" s="56">
        <v>73972.985970000009</v>
      </c>
      <c r="X52" s="56">
        <v>0</v>
      </c>
      <c r="Y52" s="56">
        <v>0</v>
      </c>
      <c r="Z52" s="56">
        <v>83744</v>
      </c>
      <c r="AA52" s="56">
        <v>241656.96063999998</v>
      </c>
      <c r="AB52" s="56">
        <v>0</v>
      </c>
      <c r="AC52" s="56">
        <v>0</v>
      </c>
      <c r="AE52" s="10">
        <f t="shared" si="0"/>
        <v>83744</v>
      </c>
    </row>
    <row r="53" spans="1:31" x14ac:dyDescent="0.25">
      <c r="B53" s="92">
        <v>42</v>
      </c>
      <c r="C53" s="110" t="s">
        <v>24</v>
      </c>
      <c r="D53" s="33">
        <v>102</v>
      </c>
      <c r="E53" s="33">
        <v>69</v>
      </c>
      <c r="F53" s="33">
        <v>0</v>
      </c>
      <c r="G53" s="33">
        <v>0</v>
      </c>
      <c r="H53" s="33">
        <v>0</v>
      </c>
      <c r="I53" s="33">
        <v>0</v>
      </c>
      <c r="J53" s="33">
        <v>1061075</v>
      </c>
      <c r="K53" s="33">
        <v>1137359</v>
      </c>
      <c r="L53" s="56">
        <v>1442980</v>
      </c>
      <c r="M53" s="56">
        <v>4625803.8355798321</v>
      </c>
      <c r="N53" s="56">
        <v>1412938</v>
      </c>
      <c r="O53" s="56">
        <v>7431878.5237393994</v>
      </c>
      <c r="P53" s="56">
        <v>0</v>
      </c>
      <c r="Q53" s="56">
        <v>0</v>
      </c>
      <c r="R53" s="56">
        <v>2756</v>
      </c>
      <c r="S53" s="56">
        <v>16699.400000000001</v>
      </c>
      <c r="T53" s="56">
        <v>889083</v>
      </c>
      <c r="U53" s="56">
        <v>1958930.7760699978</v>
      </c>
      <c r="V53" s="56">
        <v>118234</v>
      </c>
      <c r="W53" s="56">
        <v>644616.03979999968</v>
      </c>
      <c r="X53" s="56">
        <v>51</v>
      </c>
      <c r="Y53" s="56">
        <v>831.41600000000005</v>
      </c>
      <c r="Z53" s="56">
        <v>831835</v>
      </c>
      <c r="AA53" s="56">
        <v>4060862.2650699997</v>
      </c>
      <c r="AB53" s="56">
        <v>0</v>
      </c>
      <c r="AC53" s="56">
        <v>0</v>
      </c>
      <c r="AE53" s="10">
        <f t="shared" si="0"/>
        <v>831835</v>
      </c>
    </row>
    <row r="54" spans="1:31" x14ac:dyDescent="0.25">
      <c r="B54" s="92">
        <v>43</v>
      </c>
      <c r="C54" s="110" t="s">
        <v>62</v>
      </c>
      <c r="D54" s="33">
        <v>0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977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4255</v>
      </c>
      <c r="U54" s="56">
        <v>12589.585730000001</v>
      </c>
      <c r="V54" s="56">
        <v>1451</v>
      </c>
      <c r="W54" s="56">
        <v>4741.84004</v>
      </c>
      <c r="X54" s="56">
        <v>0</v>
      </c>
      <c r="Y54" s="56">
        <v>0</v>
      </c>
      <c r="Z54" s="56">
        <v>1188</v>
      </c>
      <c r="AA54" s="56">
        <v>8437.84</v>
      </c>
      <c r="AB54" s="56">
        <v>0</v>
      </c>
      <c r="AC54" s="56">
        <v>0</v>
      </c>
      <c r="AE54" s="10">
        <f t="shared" si="0"/>
        <v>1188</v>
      </c>
    </row>
    <row r="55" spans="1:31" ht="13" x14ac:dyDescent="0.25">
      <c r="B55" s="194" t="s">
        <v>63</v>
      </c>
      <c r="C55" s="110"/>
      <c r="D55" s="33"/>
      <c r="E55" s="33"/>
      <c r="F55" s="33"/>
      <c r="G55" s="33"/>
      <c r="H55" s="33"/>
      <c r="I55" s="33"/>
      <c r="J55" s="33"/>
      <c r="K55" s="33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E55" s="10">
        <f t="shared" si="0"/>
        <v>0</v>
      </c>
    </row>
    <row r="56" spans="1:31" s="59" customFormat="1" x14ac:dyDescent="0.25">
      <c r="A56" s="65"/>
      <c r="B56" s="96">
        <v>44</v>
      </c>
      <c r="C56" s="99" t="s">
        <v>64</v>
      </c>
      <c r="D56" s="62">
        <v>0</v>
      </c>
      <c r="E56" s="62">
        <v>0</v>
      </c>
      <c r="F56" s="62">
        <v>0</v>
      </c>
      <c r="G56" s="62">
        <v>63134</v>
      </c>
      <c r="H56" s="62">
        <v>0</v>
      </c>
      <c r="I56" s="62">
        <v>4449953</v>
      </c>
      <c r="J56" s="62">
        <v>0</v>
      </c>
      <c r="K56" s="62">
        <v>4163024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  <c r="R56" s="60">
        <v>0</v>
      </c>
      <c r="S56" s="60">
        <v>0</v>
      </c>
      <c r="T56" s="60">
        <v>277</v>
      </c>
      <c r="U56" s="60">
        <v>259.51461</v>
      </c>
      <c r="V56" s="60">
        <v>266004</v>
      </c>
      <c r="W56" s="60">
        <v>323393.50478999998</v>
      </c>
      <c r="X56" s="60">
        <v>0</v>
      </c>
      <c r="Y56" s="60">
        <v>0</v>
      </c>
      <c r="Z56" s="60">
        <v>1287</v>
      </c>
      <c r="AA56" s="60">
        <v>5967.2</v>
      </c>
      <c r="AB56" s="60">
        <v>0</v>
      </c>
      <c r="AC56" s="60">
        <v>0</v>
      </c>
      <c r="AE56" s="10">
        <f t="shared" si="0"/>
        <v>1287</v>
      </c>
    </row>
    <row r="57" spans="1:31" s="59" customFormat="1" x14ac:dyDescent="0.25">
      <c r="A57" s="65"/>
      <c r="B57" s="96">
        <v>45</v>
      </c>
      <c r="C57" s="99" t="s">
        <v>65</v>
      </c>
      <c r="D57" s="62">
        <v>0</v>
      </c>
      <c r="E57" s="62">
        <v>0</v>
      </c>
      <c r="F57" s="62">
        <v>0</v>
      </c>
      <c r="G57" s="62">
        <v>369701</v>
      </c>
      <c r="H57" s="62">
        <v>0</v>
      </c>
      <c r="I57" s="62">
        <v>19286</v>
      </c>
      <c r="J57" s="62">
        <v>0</v>
      </c>
      <c r="K57" s="62">
        <v>6633457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  <c r="R57" s="60">
        <v>0</v>
      </c>
      <c r="S57" s="60">
        <v>0</v>
      </c>
      <c r="T57" s="60">
        <v>231082</v>
      </c>
      <c r="U57" s="60">
        <v>552081.40298000001</v>
      </c>
      <c r="V57" s="60">
        <v>22101</v>
      </c>
      <c r="W57" s="60">
        <v>24072.170469999997</v>
      </c>
      <c r="X57" s="60">
        <v>0</v>
      </c>
      <c r="Y57" s="60">
        <v>0</v>
      </c>
      <c r="Z57" s="60">
        <v>2180788</v>
      </c>
      <c r="AA57" s="60">
        <v>7091622.5750000002</v>
      </c>
      <c r="AB57" s="60">
        <v>220</v>
      </c>
      <c r="AC57" s="60">
        <v>131</v>
      </c>
      <c r="AE57" s="10">
        <f t="shared" si="0"/>
        <v>2181008</v>
      </c>
    </row>
    <row r="58" spans="1:31" s="59" customFormat="1" x14ac:dyDescent="0.25">
      <c r="A58" s="65"/>
      <c r="B58" s="96">
        <v>46</v>
      </c>
      <c r="C58" s="99" t="s">
        <v>66</v>
      </c>
      <c r="D58" s="62">
        <v>0</v>
      </c>
      <c r="E58" s="62">
        <v>0</v>
      </c>
      <c r="F58" s="62">
        <v>0</v>
      </c>
      <c r="G58" s="62">
        <v>157730</v>
      </c>
      <c r="H58" s="62">
        <v>0</v>
      </c>
      <c r="I58" s="62">
        <v>141894</v>
      </c>
      <c r="J58" s="62">
        <v>0</v>
      </c>
      <c r="K58" s="62">
        <v>9719920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60">
        <v>0</v>
      </c>
      <c r="S58" s="60">
        <v>0</v>
      </c>
      <c r="T58" s="60">
        <v>0</v>
      </c>
      <c r="U58" s="60">
        <v>0</v>
      </c>
      <c r="V58" s="60">
        <v>599775</v>
      </c>
      <c r="W58" s="60">
        <v>409530.95649999997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E58" s="10">
        <f t="shared" si="0"/>
        <v>0</v>
      </c>
    </row>
    <row r="59" spans="1:31" s="59" customFormat="1" x14ac:dyDescent="0.25">
      <c r="A59" s="65"/>
      <c r="B59" s="96">
        <v>47</v>
      </c>
      <c r="C59" s="99" t="s">
        <v>67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2422</v>
      </c>
      <c r="J59" s="62">
        <v>0</v>
      </c>
      <c r="K59" s="62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E59" s="10">
        <f t="shared" si="0"/>
        <v>0</v>
      </c>
    </row>
    <row r="60" spans="1:31" s="59" customFormat="1" x14ac:dyDescent="0.25">
      <c r="A60" s="65"/>
      <c r="B60" s="96">
        <v>48</v>
      </c>
      <c r="C60" s="99" t="s">
        <v>68</v>
      </c>
      <c r="D60" s="62">
        <v>0</v>
      </c>
      <c r="E60" s="62">
        <v>0</v>
      </c>
      <c r="F60" s="62">
        <v>0</v>
      </c>
      <c r="G60" s="62">
        <v>317170</v>
      </c>
      <c r="H60" s="62">
        <v>0</v>
      </c>
      <c r="I60" s="62">
        <v>0</v>
      </c>
      <c r="J60" s="62">
        <v>0</v>
      </c>
      <c r="K60" s="62">
        <v>534786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750</v>
      </c>
      <c r="U60" s="60">
        <v>755.46607000000029</v>
      </c>
      <c r="V60" s="60">
        <v>57287</v>
      </c>
      <c r="W60" s="60">
        <v>28469.641170000003</v>
      </c>
      <c r="X60" s="60">
        <v>0</v>
      </c>
      <c r="Y60" s="60">
        <v>0</v>
      </c>
      <c r="Z60" s="60">
        <v>3877</v>
      </c>
      <c r="AA60" s="60">
        <v>15442.68</v>
      </c>
      <c r="AB60" s="60">
        <v>0</v>
      </c>
      <c r="AC60" s="60">
        <v>0</v>
      </c>
      <c r="AE60" s="10">
        <f t="shared" si="0"/>
        <v>3877</v>
      </c>
    </row>
    <row r="61" spans="1:31" s="59" customFormat="1" x14ac:dyDescent="0.25">
      <c r="A61" s="65"/>
      <c r="B61" s="96">
        <v>49</v>
      </c>
      <c r="C61" s="112" t="s">
        <v>69</v>
      </c>
      <c r="D61" s="62">
        <v>1</v>
      </c>
      <c r="E61" s="62">
        <v>62</v>
      </c>
      <c r="F61" s="62">
        <v>610707</v>
      </c>
      <c r="G61" s="62">
        <v>0</v>
      </c>
      <c r="H61" s="62">
        <v>0</v>
      </c>
      <c r="I61" s="62">
        <v>29424070</v>
      </c>
      <c r="J61" s="62">
        <v>0</v>
      </c>
      <c r="K61" s="62">
        <v>37946000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446161</v>
      </c>
      <c r="U61" s="60">
        <v>540635.28700000001</v>
      </c>
      <c r="V61" s="60">
        <v>1219491</v>
      </c>
      <c r="W61" s="60">
        <v>2067329.0970000001</v>
      </c>
      <c r="X61" s="60">
        <v>0</v>
      </c>
      <c r="Y61" s="60">
        <v>0</v>
      </c>
      <c r="Z61" s="60">
        <v>1528664</v>
      </c>
      <c r="AA61" s="60">
        <v>6306700.801</v>
      </c>
      <c r="AB61" s="60">
        <v>0</v>
      </c>
      <c r="AC61" s="60">
        <v>0</v>
      </c>
      <c r="AE61" s="10">
        <f t="shared" si="0"/>
        <v>1528664</v>
      </c>
    </row>
    <row r="62" spans="1:31" ht="13" x14ac:dyDescent="0.25">
      <c r="B62" s="194" t="s">
        <v>21</v>
      </c>
      <c r="C62" s="110"/>
      <c r="D62" s="58"/>
      <c r="E62" s="58"/>
      <c r="F62" s="58"/>
      <c r="G62" s="58"/>
      <c r="H62" s="58"/>
      <c r="I62" s="58"/>
      <c r="J62" s="58"/>
      <c r="K62" s="58"/>
      <c r="L62" s="53"/>
      <c r="M62" s="53"/>
      <c r="N62" s="53"/>
      <c r="O62" s="53"/>
      <c r="P62" s="53"/>
      <c r="Q62" s="53"/>
      <c r="R62" s="53"/>
      <c r="S62" s="53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E62" s="10">
        <f t="shared" si="0"/>
        <v>0</v>
      </c>
    </row>
    <row r="63" spans="1:31" x14ac:dyDescent="0.25">
      <c r="B63" s="92">
        <v>50</v>
      </c>
      <c r="C63" s="91" t="s">
        <v>22</v>
      </c>
      <c r="D63" s="33">
        <v>490</v>
      </c>
      <c r="E63" s="33">
        <v>3</v>
      </c>
      <c r="F63" s="33">
        <v>0</v>
      </c>
      <c r="G63" s="33">
        <v>367</v>
      </c>
      <c r="H63" s="33">
        <v>0</v>
      </c>
      <c r="I63" s="33">
        <v>1006983</v>
      </c>
      <c r="J63" s="33">
        <v>504543</v>
      </c>
      <c r="K63" s="33">
        <v>2500440</v>
      </c>
      <c r="L63" s="56">
        <v>697935</v>
      </c>
      <c r="M63" s="56">
        <v>4292634.3595200004</v>
      </c>
      <c r="N63" s="56">
        <v>872812</v>
      </c>
      <c r="O63" s="56">
        <v>6011721.1085999999</v>
      </c>
      <c r="P63" s="56">
        <v>1422</v>
      </c>
      <c r="Q63" s="56">
        <v>691.17899999999997</v>
      </c>
      <c r="R63" s="56">
        <v>3657</v>
      </c>
      <c r="S63" s="56">
        <v>20683</v>
      </c>
      <c r="T63" s="56">
        <v>235946</v>
      </c>
      <c r="U63" s="56">
        <v>572439.93400000001</v>
      </c>
      <c r="V63" s="56">
        <v>277392</v>
      </c>
      <c r="W63" s="56">
        <v>777260.66599999997</v>
      </c>
      <c r="X63" s="56">
        <v>184</v>
      </c>
      <c r="Y63" s="56">
        <v>2921.4960000000001</v>
      </c>
      <c r="Z63" s="56">
        <v>1050964</v>
      </c>
      <c r="AA63" s="56">
        <v>6995371.9000000004</v>
      </c>
      <c r="AB63" s="56">
        <v>592</v>
      </c>
      <c r="AC63" s="56">
        <v>592.04899999999998</v>
      </c>
      <c r="AE63" s="10">
        <f t="shared" si="0"/>
        <v>1051556</v>
      </c>
    </row>
    <row r="64" spans="1:31" x14ac:dyDescent="0.25">
      <c r="B64" s="92">
        <v>51</v>
      </c>
      <c r="C64" s="91" t="s">
        <v>70</v>
      </c>
      <c r="D64" s="33">
        <v>170</v>
      </c>
      <c r="E64" s="33">
        <v>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200677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>
        <v>0</v>
      </c>
      <c r="T64" s="56">
        <v>37460</v>
      </c>
      <c r="U64" s="56">
        <v>103504.55433999999</v>
      </c>
      <c r="V64" s="56">
        <v>10632</v>
      </c>
      <c r="W64" s="56">
        <v>29614.824929999999</v>
      </c>
      <c r="X64" s="56">
        <v>0</v>
      </c>
      <c r="Y64" s="56">
        <v>0</v>
      </c>
      <c r="Z64" s="56">
        <v>133171</v>
      </c>
      <c r="AA64" s="56">
        <v>737058.94700000004</v>
      </c>
      <c r="AB64" s="56">
        <v>0</v>
      </c>
      <c r="AC64" s="56">
        <v>0</v>
      </c>
      <c r="AE64" s="10">
        <f t="shared" si="0"/>
        <v>133171</v>
      </c>
    </row>
    <row r="65" spans="1:31" x14ac:dyDescent="0.25">
      <c r="B65" s="92">
        <v>52</v>
      </c>
      <c r="C65" s="91" t="s">
        <v>47</v>
      </c>
      <c r="D65" s="33">
        <v>346</v>
      </c>
      <c r="E65" s="33">
        <v>3</v>
      </c>
      <c r="F65" s="33">
        <v>22866</v>
      </c>
      <c r="G65" s="33">
        <v>293</v>
      </c>
      <c r="H65" s="33">
        <v>44150</v>
      </c>
      <c r="I65" s="33">
        <v>0</v>
      </c>
      <c r="J65" s="33">
        <v>0</v>
      </c>
      <c r="K65" s="33">
        <v>3262002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212438</v>
      </c>
      <c r="U65" s="56">
        <v>360144.97831999999</v>
      </c>
      <c r="V65" s="56">
        <v>54944</v>
      </c>
      <c r="W65" s="56">
        <v>254850.49097000004</v>
      </c>
      <c r="X65" s="56">
        <v>0</v>
      </c>
      <c r="Y65" s="56">
        <v>0</v>
      </c>
      <c r="Z65" s="56">
        <v>1175594</v>
      </c>
      <c r="AA65" s="56">
        <v>3399150.4049999998</v>
      </c>
      <c r="AB65" s="56">
        <v>0</v>
      </c>
      <c r="AC65" s="56">
        <v>0</v>
      </c>
      <c r="AE65" s="10">
        <f t="shared" si="0"/>
        <v>1175594</v>
      </c>
    </row>
    <row r="66" spans="1:31" x14ac:dyDescent="0.25">
      <c r="B66" s="92">
        <v>53</v>
      </c>
      <c r="C66" s="91" t="s">
        <v>44</v>
      </c>
      <c r="D66" s="33">
        <v>526</v>
      </c>
      <c r="E66" s="33">
        <v>2</v>
      </c>
      <c r="F66" s="33">
        <v>0</v>
      </c>
      <c r="G66" s="33">
        <v>2023</v>
      </c>
      <c r="H66" s="33">
        <v>0</v>
      </c>
      <c r="I66" s="33">
        <v>0</v>
      </c>
      <c r="J66" s="33">
        <v>0</v>
      </c>
      <c r="K66" s="33">
        <v>4878587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255739</v>
      </c>
      <c r="U66" s="56">
        <v>350417.17637999996</v>
      </c>
      <c r="V66" s="56">
        <v>16448</v>
      </c>
      <c r="W66" s="56">
        <v>35782.774039999997</v>
      </c>
      <c r="X66" s="56">
        <v>0</v>
      </c>
      <c r="Y66" s="56">
        <v>0</v>
      </c>
      <c r="Z66" s="56">
        <v>1183718</v>
      </c>
      <c r="AA66" s="56">
        <v>6108484.4100000001</v>
      </c>
      <c r="AB66" s="56">
        <v>37</v>
      </c>
      <c r="AC66" s="56">
        <v>21.3</v>
      </c>
      <c r="AE66" s="10">
        <f t="shared" si="0"/>
        <v>1183755</v>
      </c>
    </row>
    <row r="67" spans="1:31" x14ac:dyDescent="0.25">
      <c r="B67" s="92">
        <v>54</v>
      </c>
      <c r="C67" s="91" t="s">
        <v>313</v>
      </c>
      <c r="D67" s="33">
        <v>144</v>
      </c>
      <c r="E67" s="33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4386303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51469</v>
      </c>
      <c r="U67" s="56">
        <v>68482.785659999994</v>
      </c>
      <c r="V67" s="56">
        <v>5570</v>
      </c>
      <c r="W67" s="56">
        <v>12525.431349999999</v>
      </c>
      <c r="X67" s="56">
        <v>0</v>
      </c>
      <c r="Y67" s="56">
        <v>0</v>
      </c>
      <c r="Z67" s="56">
        <v>981133</v>
      </c>
      <c r="AA67" s="56">
        <v>5223854.1189999999</v>
      </c>
      <c r="AB67" s="56">
        <v>0</v>
      </c>
      <c r="AC67" s="56">
        <v>0</v>
      </c>
      <c r="AE67" s="10">
        <f t="shared" si="0"/>
        <v>981133</v>
      </c>
    </row>
    <row r="68" spans="1:31" x14ac:dyDescent="0.25">
      <c r="B68" s="92">
        <v>55</v>
      </c>
      <c r="C68" s="91" t="s">
        <v>71</v>
      </c>
      <c r="D68" s="33">
        <v>59</v>
      </c>
      <c r="E68" s="33">
        <v>2</v>
      </c>
      <c r="F68" s="33">
        <v>0</v>
      </c>
      <c r="G68" s="33">
        <v>161</v>
      </c>
      <c r="H68" s="33">
        <v>0</v>
      </c>
      <c r="I68" s="33">
        <v>494709</v>
      </c>
      <c r="J68" s="33">
        <v>0</v>
      </c>
      <c r="K68" s="33">
        <v>2755646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48917</v>
      </c>
      <c r="U68" s="56">
        <v>86757.273050000003</v>
      </c>
      <c r="V68" s="56">
        <v>8030</v>
      </c>
      <c r="W68" s="56">
        <v>18176.246429999999</v>
      </c>
      <c r="X68" s="56">
        <v>0</v>
      </c>
      <c r="Y68" s="56">
        <v>0</v>
      </c>
      <c r="Z68" s="56">
        <v>374907</v>
      </c>
      <c r="AA68" s="56">
        <v>1976378.8</v>
      </c>
      <c r="AB68" s="56">
        <v>0</v>
      </c>
      <c r="AC68" s="56">
        <v>0</v>
      </c>
      <c r="AE68" s="10">
        <f t="shared" si="0"/>
        <v>374907</v>
      </c>
    </row>
    <row r="69" spans="1:31" x14ac:dyDescent="0.25">
      <c r="B69" s="92">
        <v>56</v>
      </c>
      <c r="C69" s="91" t="s">
        <v>72</v>
      </c>
      <c r="D69" s="33">
        <v>11</v>
      </c>
      <c r="E69" s="33">
        <v>1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390875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15538</v>
      </c>
      <c r="U69" s="56">
        <v>22717.512070000001</v>
      </c>
      <c r="V69" s="56">
        <v>0</v>
      </c>
      <c r="W69" s="56">
        <v>0</v>
      </c>
      <c r="X69" s="56">
        <v>0</v>
      </c>
      <c r="Y69" s="56">
        <v>0</v>
      </c>
      <c r="Z69" s="56">
        <v>62882</v>
      </c>
      <c r="AA69" s="56">
        <v>260194.42600000001</v>
      </c>
      <c r="AB69" s="56">
        <v>0</v>
      </c>
      <c r="AC69" s="56">
        <v>0</v>
      </c>
      <c r="AE69" s="10">
        <f t="shared" si="0"/>
        <v>62882</v>
      </c>
    </row>
    <row r="70" spans="1:31" x14ac:dyDescent="0.25">
      <c r="B70" s="92">
        <v>57</v>
      </c>
      <c r="C70" s="91" t="s">
        <v>73</v>
      </c>
      <c r="D70" s="33">
        <v>26</v>
      </c>
      <c r="E70" s="33">
        <v>1</v>
      </c>
      <c r="F70" s="33">
        <v>0</v>
      </c>
      <c r="G70" s="33">
        <v>279</v>
      </c>
      <c r="H70" s="33">
        <v>0</v>
      </c>
      <c r="I70" s="33">
        <v>0</v>
      </c>
      <c r="J70" s="33">
        <v>0</v>
      </c>
      <c r="K70" s="33">
        <v>84352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6217</v>
      </c>
      <c r="U70" s="56">
        <v>11858.86867</v>
      </c>
      <c r="V70" s="56">
        <v>4666</v>
      </c>
      <c r="W70" s="56">
        <v>15061.081829999999</v>
      </c>
      <c r="X70" s="56">
        <v>0</v>
      </c>
      <c r="Y70" s="56">
        <v>0</v>
      </c>
      <c r="Z70" s="56">
        <v>37820</v>
      </c>
      <c r="AA70" s="56">
        <v>200538.6</v>
      </c>
      <c r="AB70" s="56">
        <v>0</v>
      </c>
      <c r="AC70" s="56">
        <v>0</v>
      </c>
      <c r="AE70" s="10">
        <f t="shared" si="0"/>
        <v>37820</v>
      </c>
    </row>
    <row r="71" spans="1:31" x14ac:dyDescent="0.25">
      <c r="B71" s="92">
        <v>58</v>
      </c>
      <c r="C71" s="91" t="s">
        <v>46</v>
      </c>
      <c r="D71" s="33">
        <v>0</v>
      </c>
      <c r="E71" s="33">
        <v>0</v>
      </c>
      <c r="F71" s="33">
        <v>0</v>
      </c>
      <c r="G71" s="33">
        <v>67</v>
      </c>
      <c r="H71" s="33">
        <v>0</v>
      </c>
      <c r="I71" s="33">
        <v>0</v>
      </c>
      <c r="J71" s="33">
        <v>0</v>
      </c>
      <c r="K71" s="33">
        <v>568119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28683</v>
      </c>
      <c r="U71" s="56">
        <v>33208.793890000001</v>
      </c>
      <c r="V71" s="56">
        <v>3750</v>
      </c>
      <c r="W71" s="56">
        <v>6297.3850800000009</v>
      </c>
      <c r="X71" s="56">
        <v>0</v>
      </c>
      <c r="Y71" s="56">
        <v>0</v>
      </c>
      <c r="Z71" s="56">
        <v>272754</v>
      </c>
      <c r="AA71" s="56">
        <v>587165.38</v>
      </c>
      <c r="AB71" s="56">
        <v>0</v>
      </c>
      <c r="AC71" s="56">
        <v>0</v>
      </c>
      <c r="AE71" s="10">
        <f t="shared" si="0"/>
        <v>272754</v>
      </c>
    </row>
    <row r="72" spans="1:31" ht="13" x14ac:dyDescent="0.3">
      <c r="B72" s="92">
        <v>59</v>
      </c>
      <c r="C72" s="91" t="s">
        <v>74</v>
      </c>
      <c r="D72" s="33">
        <v>514</v>
      </c>
      <c r="E72" s="33">
        <v>3</v>
      </c>
      <c r="F72" s="33">
        <v>0</v>
      </c>
      <c r="G72" s="33">
        <v>0</v>
      </c>
      <c r="H72" s="33">
        <v>0</v>
      </c>
      <c r="I72" s="33">
        <v>373373</v>
      </c>
      <c r="J72" s="33">
        <v>0</v>
      </c>
      <c r="K72" s="33">
        <v>8691212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290086</v>
      </c>
      <c r="U72" s="56">
        <v>460630.11757999996</v>
      </c>
      <c r="V72" s="56">
        <v>116663</v>
      </c>
      <c r="W72" s="56">
        <v>275151.54057999997</v>
      </c>
      <c r="X72" s="56">
        <v>0</v>
      </c>
      <c r="Y72" s="56">
        <v>0</v>
      </c>
      <c r="Z72" s="56">
        <v>3774237</v>
      </c>
      <c r="AA72" s="56">
        <v>17243426.894000001</v>
      </c>
      <c r="AB72" s="56">
        <v>102</v>
      </c>
      <c r="AC72" s="56">
        <v>86.9</v>
      </c>
      <c r="AE72" s="341">
        <f t="shared" si="0"/>
        <v>3774339</v>
      </c>
    </row>
    <row r="73" spans="1:31" x14ac:dyDescent="0.25">
      <c r="B73" s="92">
        <v>60</v>
      </c>
      <c r="C73" s="91" t="s">
        <v>75</v>
      </c>
      <c r="D73" s="33">
        <v>231</v>
      </c>
      <c r="E73" s="33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0</v>
      </c>
      <c r="AA73" s="56">
        <v>0</v>
      </c>
      <c r="AB73" s="56">
        <v>0</v>
      </c>
      <c r="AC73" s="56">
        <v>0</v>
      </c>
    </row>
    <row r="74" spans="1:31" x14ac:dyDescent="0.25">
      <c r="B74" s="92">
        <v>61</v>
      </c>
      <c r="C74" s="91" t="s">
        <v>36</v>
      </c>
      <c r="D74" s="33">
        <v>280</v>
      </c>
      <c r="E74" s="33">
        <v>7</v>
      </c>
      <c r="F74" s="33">
        <v>0</v>
      </c>
      <c r="G74" s="33">
        <v>546</v>
      </c>
      <c r="H74" s="33">
        <v>0</v>
      </c>
      <c r="I74" s="33">
        <v>16497</v>
      </c>
      <c r="J74" s="33">
        <v>0</v>
      </c>
      <c r="K74" s="33">
        <v>1572438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39896</v>
      </c>
      <c r="U74" s="56">
        <v>66738.325019999989</v>
      </c>
      <c r="V74" s="56">
        <v>10845</v>
      </c>
      <c r="W74" s="56">
        <v>30298.259069999836</v>
      </c>
      <c r="X74" s="56">
        <v>16</v>
      </c>
      <c r="Y74" s="56">
        <v>71.630750000000006</v>
      </c>
      <c r="Z74" s="56">
        <v>319023</v>
      </c>
      <c r="AA74" s="56">
        <v>1392442.692</v>
      </c>
      <c r="AB74" s="56">
        <v>0</v>
      </c>
      <c r="AC74" s="56">
        <v>0</v>
      </c>
    </row>
    <row r="75" spans="1:31" s="191" customFormat="1" ht="13" x14ac:dyDescent="0.3">
      <c r="A75" s="193"/>
      <c r="B75" s="192" t="s">
        <v>76</v>
      </c>
      <c r="C75" s="280" t="s">
        <v>76</v>
      </c>
      <c r="D75" s="12">
        <f t="shared" ref="D75:AC75" si="1">SUM(D10:D74)</f>
        <v>123613</v>
      </c>
      <c r="E75" s="12">
        <f t="shared" si="1"/>
        <v>95893</v>
      </c>
      <c r="F75" s="12">
        <f t="shared" si="1"/>
        <v>7789512</v>
      </c>
      <c r="G75" s="12">
        <f t="shared" si="1"/>
        <v>1610556</v>
      </c>
      <c r="H75" s="12">
        <f t="shared" si="1"/>
        <v>5382044</v>
      </c>
      <c r="I75" s="12">
        <f t="shared" si="1"/>
        <v>256376760</v>
      </c>
      <c r="J75" s="12">
        <f t="shared" si="1"/>
        <v>85303238</v>
      </c>
      <c r="K75" s="12">
        <f t="shared" si="1"/>
        <v>961258764</v>
      </c>
      <c r="L75" s="12">
        <f t="shared" si="1"/>
        <v>140459965</v>
      </c>
      <c r="M75" s="12">
        <f t="shared" si="1"/>
        <v>509202003.09136885</v>
      </c>
      <c r="N75" s="12">
        <f t="shared" si="1"/>
        <v>122967531</v>
      </c>
      <c r="O75" s="12">
        <f t="shared" si="1"/>
        <v>863905960.35831046</v>
      </c>
      <c r="P75" s="12">
        <f t="shared" si="1"/>
        <v>1484</v>
      </c>
      <c r="Q75" s="12">
        <f t="shared" si="1"/>
        <v>3305.5967000000001</v>
      </c>
      <c r="R75" s="12">
        <f t="shared" si="1"/>
        <v>826490</v>
      </c>
      <c r="S75" s="12">
        <f t="shared" si="1"/>
        <v>4015224.8080699961</v>
      </c>
      <c r="T75" s="12">
        <f t="shared" si="1"/>
        <v>165234771</v>
      </c>
      <c r="U75" s="12">
        <f t="shared" si="1"/>
        <v>352222280.20457041</v>
      </c>
      <c r="V75" s="12">
        <f t="shared" si="1"/>
        <v>72836380</v>
      </c>
      <c r="W75" s="12">
        <f t="shared" si="1"/>
        <v>181984447.64642003</v>
      </c>
      <c r="X75" s="12">
        <f t="shared" si="1"/>
        <v>178422</v>
      </c>
      <c r="Y75" s="12">
        <f t="shared" si="1"/>
        <v>3033430.38301</v>
      </c>
      <c r="Z75" s="12">
        <f t="shared" si="1"/>
        <v>587888749</v>
      </c>
      <c r="AA75" s="12">
        <f t="shared" si="1"/>
        <v>2849490246.4869146</v>
      </c>
      <c r="AB75" s="12">
        <f t="shared" si="1"/>
        <v>230733</v>
      </c>
      <c r="AC75" s="12">
        <f t="shared" si="1"/>
        <v>225508.13347999999</v>
      </c>
    </row>
    <row r="76" spans="1:31" s="51" customFormat="1" ht="13" x14ac:dyDescent="0.3">
      <c r="A76" s="109"/>
      <c r="B76" s="111"/>
      <c r="C76" s="110"/>
      <c r="D76" s="423"/>
      <c r="E76" s="423"/>
      <c r="F76" s="423"/>
      <c r="G76" s="423"/>
      <c r="H76" s="423"/>
      <c r="I76" s="423"/>
      <c r="J76" s="423"/>
      <c r="K76" s="423"/>
      <c r="L76" s="423"/>
      <c r="M76" s="423"/>
      <c r="N76" s="423"/>
      <c r="O76" s="423"/>
      <c r="P76" s="423"/>
      <c r="Q76" s="423"/>
      <c r="R76" s="423"/>
      <c r="S76" s="423"/>
      <c r="T76" s="423"/>
      <c r="U76" s="423"/>
      <c r="V76" s="423"/>
      <c r="W76" s="423"/>
      <c r="X76" s="423"/>
      <c r="Y76" s="423"/>
      <c r="Z76" s="423"/>
      <c r="AA76" s="423"/>
      <c r="AB76" s="423"/>
      <c r="AC76" s="423"/>
    </row>
    <row r="77" spans="1:31" ht="13" x14ac:dyDescent="0.25">
      <c r="A77" s="190" t="s">
        <v>235</v>
      </c>
      <c r="B77" s="436" t="s">
        <v>236</v>
      </c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  <c r="AB77" s="436"/>
      <c r="AC77" s="436"/>
    </row>
    <row r="78" spans="1:31" x14ac:dyDescent="0.25">
      <c r="A78" s="92">
        <v>1</v>
      </c>
      <c r="B78" s="436" t="s">
        <v>314</v>
      </c>
      <c r="C78" s="436"/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  <c r="AB78" s="436"/>
      <c r="AC78" s="436"/>
    </row>
    <row r="79" spans="1:31" x14ac:dyDescent="0.25">
      <c r="A79" s="92">
        <v>2</v>
      </c>
      <c r="B79" s="436" t="s">
        <v>315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s="42" customFormat="1" x14ac:dyDescent="0.25">
      <c r="A80" s="92">
        <v>3</v>
      </c>
      <c r="B80" s="436" t="s">
        <v>239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0" s="42" customFormat="1" x14ac:dyDescent="0.25">
      <c r="A81" s="92">
        <v>4</v>
      </c>
      <c r="B81" s="436" t="s">
        <v>240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s="42" customFormat="1" x14ac:dyDescent="0.25">
      <c r="A82" s="92">
        <v>5</v>
      </c>
      <c r="B82" s="436" t="s">
        <v>241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s="42" customFormat="1" x14ac:dyDescent="0.25">
      <c r="A83" s="92">
        <v>6</v>
      </c>
      <c r="B83" s="436" t="s">
        <v>242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42" customFormat="1" x14ac:dyDescent="0.25">
      <c r="A84" s="92">
        <v>7</v>
      </c>
      <c r="B84" s="436" t="s">
        <v>243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42" customFormat="1" x14ac:dyDescent="0.25">
      <c r="A85" s="92">
        <v>8</v>
      </c>
      <c r="B85" s="436" t="s">
        <v>244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42" customFormat="1" x14ac:dyDescent="0.25">
      <c r="A86" s="92">
        <v>9</v>
      </c>
      <c r="B86" s="436" t="s">
        <v>245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  <c r="AD86" s="46"/>
    </row>
    <row r="87" spans="1:30" s="42" customFormat="1" x14ac:dyDescent="0.25">
      <c r="A87" s="92">
        <v>10</v>
      </c>
      <c r="B87" s="436" t="s">
        <v>246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42" customFormat="1" x14ac:dyDescent="0.25">
      <c r="A88" s="92">
        <v>11</v>
      </c>
      <c r="B88" s="436" t="s">
        <v>247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  <c r="AD88" s="46"/>
    </row>
    <row r="89" spans="1:30" s="42" customFormat="1" x14ac:dyDescent="0.25">
      <c r="A89" s="92">
        <v>12</v>
      </c>
      <c r="B89" s="436" t="s">
        <v>248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s="42" customFormat="1" x14ac:dyDescent="0.25">
      <c r="A90" s="92">
        <v>13</v>
      </c>
      <c r="B90" s="436" t="s">
        <v>249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s="42" customFormat="1" x14ac:dyDescent="0.25">
      <c r="A91" s="92">
        <v>14</v>
      </c>
      <c r="B91" s="436" t="s">
        <v>250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s="42" customFormat="1" x14ac:dyDescent="0.25">
      <c r="A92" s="92">
        <v>15</v>
      </c>
      <c r="B92" s="436" t="s">
        <v>251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s="42" customFormat="1" x14ac:dyDescent="0.25">
      <c r="A93" s="92">
        <v>16</v>
      </c>
      <c r="B93" s="436" t="s">
        <v>252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42" customFormat="1" x14ac:dyDescent="0.25">
      <c r="A94" s="92">
        <v>17</v>
      </c>
      <c r="B94" s="436" t="s">
        <v>253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42" customFormat="1" x14ac:dyDescent="0.25">
      <c r="A95" s="92">
        <v>18</v>
      </c>
      <c r="B95" s="436" t="s">
        <v>254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42" customFormat="1" x14ac:dyDescent="0.25">
      <c r="A96" s="92">
        <v>19</v>
      </c>
      <c r="B96" s="436" t="s">
        <v>255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42" customFormat="1" x14ac:dyDescent="0.25">
      <c r="A97" s="127">
        <v>20</v>
      </c>
      <c r="B97" s="436" t="s">
        <v>256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  <c r="AD97" s="44"/>
      <c r="AE97" s="44"/>
    </row>
    <row r="98" spans="1:31" s="42" customFormat="1" x14ac:dyDescent="0.25">
      <c r="A98" s="92">
        <v>21</v>
      </c>
      <c r="B98" s="436" t="s">
        <v>257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42" customFormat="1" x14ac:dyDescent="0.25">
      <c r="A99" s="92">
        <v>22</v>
      </c>
      <c r="B99" s="436" t="s">
        <v>258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42" customFormat="1" x14ac:dyDescent="0.25">
      <c r="A100" s="92">
        <v>23</v>
      </c>
      <c r="B100" s="436" t="s">
        <v>259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42" customFormat="1" x14ac:dyDescent="0.25">
      <c r="A101" s="92">
        <v>24</v>
      </c>
      <c r="B101" s="436" t="s">
        <v>260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s="42" customFormat="1" x14ac:dyDescent="0.25">
      <c r="A102" s="92">
        <v>25</v>
      </c>
      <c r="B102" s="436" t="s">
        <v>261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42" customFormat="1" x14ac:dyDescent="0.25">
      <c r="A103" s="92">
        <v>26</v>
      </c>
      <c r="B103" s="436" t="s">
        <v>262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</sheetData>
  <mergeCells count="56"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Z5:AA5"/>
    <mergeCell ref="AB5:AC5"/>
    <mergeCell ref="B77:AC77"/>
    <mergeCell ref="B78:AC78"/>
    <mergeCell ref="B79:AC79"/>
    <mergeCell ref="G4:G6"/>
    <mergeCell ref="D76:AC76"/>
    <mergeCell ref="R4:S4"/>
    <mergeCell ref="T4:Y4"/>
    <mergeCell ref="Z4:AC4"/>
    <mergeCell ref="L5:M5"/>
    <mergeCell ref="N5:O5"/>
    <mergeCell ref="P5:Q5"/>
    <mergeCell ref="V5:W5"/>
    <mergeCell ref="X5:Y5"/>
    <mergeCell ref="L4:Q4"/>
    <mergeCell ref="B1:AC1"/>
    <mergeCell ref="B2:B6"/>
    <mergeCell ref="C2:C6"/>
    <mergeCell ref="D2:K2"/>
    <mergeCell ref="L2:AC2"/>
    <mergeCell ref="D3:K3"/>
    <mergeCell ref="H4:H6"/>
    <mergeCell ref="I4:I6"/>
    <mergeCell ref="J4:J6"/>
    <mergeCell ref="K4:K6"/>
    <mergeCell ref="R5:S5"/>
    <mergeCell ref="T5:U5"/>
    <mergeCell ref="L3:S3"/>
    <mergeCell ref="T3:AC3"/>
    <mergeCell ref="D4:E5"/>
    <mergeCell ref="F4:F6"/>
  </mergeCells>
  <pageMargins left="3.937007874015748E-2" right="0" top="0.15748031496062992" bottom="3.937007874015748E-2" header="7.874015748031496E-2" footer="0"/>
  <pageSetup scale="4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8DFF-EC5E-4612-AD3D-AC46DDE967F4}">
  <dimension ref="A2:AF104"/>
  <sheetViews>
    <sheetView zoomScaleNormal="100" workbookViewId="0">
      <pane xSplit="3" ySplit="8" topLeftCell="O19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4.5" x14ac:dyDescent="0.35"/>
  <cols>
    <col min="1" max="1" width="5.453125" style="133" customWidth="1"/>
    <col min="2" max="2" width="6.81640625" style="130" customWidth="1"/>
    <col min="3" max="3" width="44.1796875" style="130" customWidth="1"/>
    <col min="4" max="4" width="9.453125" style="131" customWidth="1"/>
    <col min="5" max="5" width="10" style="131" customWidth="1"/>
    <col min="6" max="6" width="10.453125" style="130" customWidth="1"/>
    <col min="7" max="7" width="9.81640625" style="130" customWidth="1"/>
    <col min="8" max="8" width="10.453125" style="130" customWidth="1"/>
    <col min="9" max="9" width="11.453125" style="130" customWidth="1"/>
    <col min="10" max="10" width="11" style="130" customWidth="1"/>
    <col min="11" max="13" width="10.81640625" style="130" customWidth="1"/>
    <col min="14" max="14" width="11" style="130" customWidth="1"/>
    <col min="15" max="16" width="10.1796875" style="130" customWidth="1"/>
    <col min="17" max="17" width="9.1796875" style="130" customWidth="1"/>
    <col min="18" max="19" width="10" style="130" customWidth="1"/>
    <col min="20" max="20" width="10" style="130" bestFit="1" customWidth="1"/>
    <col min="21" max="21" width="12" style="130" bestFit="1" customWidth="1"/>
    <col min="22" max="22" width="11" style="130" customWidth="1"/>
    <col min="23" max="23" width="11.453125" style="130" customWidth="1"/>
    <col min="24" max="24" width="10" style="130" customWidth="1"/>
    <col min="25" max="25" width="10.1796875" style="130" customWidth="1"/>
    <col min="26" max="26" width="10" style="130" bestFit="1" customWidth="1"/>
    <col min="27" max="27" width="11" style="130" bestFit="1" customWidth="1"/>
    <col min="28" max="28" width="9.1796875" style="130" customWidth="1"/>
    <col min="29" max="29" width="10" style="130" customWidth="1"/>
    <col min="30" max="30" width="12.1796875" style="130" customWidth="1"/>
    <col min="31" max="31" width="12" style="130" customWidth="1"/>
    <col min="32" max="16384" width="8.81640625" style="130"/>
  </cols>
  <sheetData>
    <row r="2" spans="1:32" x14ac:dyDescent="0.35">
      <c r="B2" s="407" t="s">
        <v>323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x14ac:dyDescent="0.35">
      <c r="B3" s="407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32" x14ac:dyDescent="0.35">
      <c r="B4" s="407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32" x14ac:dyDescent="0.35">
      <c r="B5" s="407"/>
      <c r="C5" s="407"/>
      <c r="D5" s="442" t="s">
        <v>216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32" x14ac:dyDescent="0.35">
      <c r="B6" s="407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32" s="143" customFormat="1" ht="43.5" x14ac:dyDescent="0.35">
      <c r="A7" s="145"/>
      <c r="B7" s="407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44" t="s">
        <v>324</v>
      </c>
      <c r="M7" s="144" t="s">
        <v>310</v>
      </c>
      <c r="N7" s="144" t="s">
        <v>233</v>
      </c>
      <c r="O7" s="144" t="s">
        <v>310</v>
      </c>
      <c r="P7" s="144" t="s">
        <v>307</v>
      </c>
      <c r="Q7" s="144" t="s">
        <v>320</v>
      </c>
      <c r="R7" s="144" t="s">
        <v>325</v>
      </c>
      <c r="S7" s="144" t="s">
        <v>310</v>
      </c>
      <c r="T7" s="144" t="s">
        <v>324</v>
      </c>
      <c r="U7" s="144" t="s">
        <v>310</v>
      </c>
      <c r="V7" s="144" t="s">
        <v>307</v>
      </c>
      <c r="W7" s="144" t="s">
        <v>310</v>
      </c>
      <c r="X7" s="144" t="s">
        <v>318</v>
      </c>
      <c r="Y7" s="144" t="s">
        <v>310</v>
      </c>
      <c r="Z7" s="144" t="s">
        <v>324</v>
      </c>
      <c r="AA7" s="144" t="s">
        <v>319</v>
      </c>
      <c r="AB7" s="144" t="s">
        <v>324</v>
      </c>
      <c r="AC7" s="144" t="s">
        <v>310</v>
      </c>
    </row>
    <row r="8" spans="1:32" x14ac:dyDescent="0.3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32" x14ac:dyDescent="0.3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35">
      <c r="B10" s="111" t="s">
        <v>158</v>
      </c>
      <c r="C10" s="199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130">
        <f>Z10+AB10</f>
        <v>0</v>
      </c>
    </row>
    <row r="11" spans="1:32" x14ac:dyDescent="0.35">
      <c r="B11" s="92">
        <v>1</v>
      </c>
      <c r="C11" s="91" t="s">
        <v>16</v>
      </c>
      <c r="D11" s="33">
        <v>8643</v>
      </c>
      <c r="E11" s="33">
        <v>2541</v>
      </c>
      <c r="F11" s="33">
        <v>23305</v>
      </c>
      <c r="G11" s="33">
        <v>43426</v>
      </c>
      <c r="H11" s="33">
        <v>7620</v>
      </c>
      <c r="I11" s="33">
        <v>1181187</v>
      </c>
      <c r="J11" s="33">
        <v>1945379</v>
      </c>
      <c r="K11" s="33">
        <v>83332335</v>
      </c>
      <c r="L11" s="56">
        <v>2254745</v>
      </c>
      <c r="M11" s="56">
        <v>7069493.2833199995</v>
      </c>
      <c r="N11" s="56">
        <v>1960919</v>
      </c>
      <c r="O11" s="56">
        <v>10342712.456979999</v>
      </c>
      <c r="P11" s="56">
        <v>0</v>
      </c>
      <c r="Q11" s="56">
        <v>0</v>
      </c>
      <c r="R11" s="56">
        <v>9256</v>
      </c>
      <c r="S11" s="56">
        <v>45530.400000000001</v>
      </c>
      <c r="T11" s="56">
        <v>5968032</v>
      </c>
      <c r="U11" s="56">
        <v>12455723.524400003</v>
      </c>
      <c r="V11" s="56">
        <v>1506891</v>
      </c>
      <c r="W11" s="56">
        <v>4609620.0319100004</v>
      </c>
      <c r="X11" s="56">
        <v>7</v>
      </c>
      <c r="Y11" s="56">
        <v>13.18</v>
      </c>
      <c r="Z11" s="56">
        <v>26198522</v>
      </c>
      <c r="AA11" s="56">
        <v>128162672.13500001</v>
      </c>
      <c r="AB11" s="56">
        <v>691</v>
      </c>
      <c r="AC11" s="56">
        <v>653.27099999999996</v>
      </c>
      <c r="AE11" s="130">
        <f t="shared" ref="AE11:AE72" si="0">Z11+AB11</f>
        <v>26199213</v>
      </c>
      <c r="AF11" s="338"/>
    </row>
    <row r="12" spans="1:32" x14ac:dyDescent="0.35">
      <c r="B12" s="92">
        <v>2</v>
      </c>
      <c r="C12" s="91" t="s">
        <v>35</v>
      </c>
      <c r="D12" s="33">
        <v>5326</v>
      </c>
      <c r="E12" s="33">
        <v>2895</v>
      </c>
      <c r="F12" s="33">
        <v>42610</v>
      </c>
      <c r="G12" s="33">
        <v>16349</v>
      </c>
      <c r="H12" s="33">
        <v>18</v>
      </c>
      <c r="I12" s="33">
        <v>670941</v>
      </c>
      <c r="J12" s="33">
        <v>77006</v>
      </c>
      <c r="K12" s="33">
        <v>47171065</v>
      </c>
      <c r="L12" s="56">
        <v>148828</v>
      </c>
      <c r="M12" s="56">
        <v>512190.72846999997</v>
      </c>
      <c r="N12" s="56">
        <v>66090</v>
      </c>
      <c r="O12" s="56">
        <v>251533.46496000001</v>
      </c>
      <c r="P12" s="56">
        <v>0</v>
      </c>
      <c r="Q12" s="56">
        <v>0</v>
      </c>
      <c r="R12" s="56">
        <v>9827</v>
      </c>
      <c r="S12" s="56">
        <v>58114.256759999997</v>
      </c>
      <c r="T12" s="56">
        <v>4034377</v>
      </c>
      <c r="U12" s="56">
        <v>7713914.0137399994</v>
      </c>
      <c r="V12" s="56">
        <v>1428651</v>
      </c>
      <c r="W12" s="56">
        <v>2294279.62916</v>
      </c>
      <c r="X12" s="56">
        <v>0</v>
      </c>
      <c r="Y12" s="56">
        <v>0</v>
      </c>
      <c r="Z12" s="56">
        <v>17402573</v>
      </c>
      <c r="AA12" s="56">
        <v>71390237.460999995</v>
      </c>
      <c r="AB12" s="56">
        <v>3253</v>
      </c>
      <c r="AC12" s="56">
        <v>3234.1990000000001</v>
      </c>
      <c r="AE12" s="130">
        <f t="shared" si="0"/>
        <v>17405826</v>
      </c>
    </row>
    <row r="13" spans="1:32" s="38" customFormat="1" x14ac:dyDescent="0.35">
      <c r="A13" s="40"/>
      <c r="B13" s="92">
        <v>3</v>
      </c>
      <c r="C13" s="113" t="s">
        <v>40</v>
      </c>
      <c r="D13" s="68">
        <v>1921</v>
      </c>
      <c r="E13" s="68">
        <v>420</v>
      </c>
      <c r="F13" s="68">
        <v>1946</v>
      </c>
      <c r="G13" s="68">
        <v>1970</v>
      </c>
      <c r="H13" s="68">
        <v>355014</v>
      </c>
      <c r="I13" s="68">
        <v>1099529</v>
      </c>
      <c r="J13" s="68">
        <v>33332</v>
      </c>
      <c r="K13" s="68">
        <v>13427212</v>
      </c>
      <c r="L13" s="56">
        <v>53996</v>
      </c>
      <c r="M13" s="56">
        <v>218437.46449999994</v>
      </c>
      <c r="N13" s="56">
        <v>21824</v>
      </c>
      <c r="O13" s="56">
        <v>107445.87011999999</v>
      </c>
      <c r="P13" s="56">
        <v>0</v>
      </c>
      <c r="Q13" s="56">
        <v>0</v>
      </c>
      <c r="R13" s="56">
        <v>941</v>
      </c>
      <c r="S13" s="56">
        <v>4438</v>
      </c>
      <c r="T13" s="56">
        <v>1701718</v>
      </c>
      <c r="U13" s="56">
        <v>2848951.9453499997</v>
      </c>
      <c r="V13" s="56">
        <v>617495</v>
      </c>
      <c r="W13" s="56">
        <v>959929.9818200001</v>
      </c>
      <c r="X13" s="56">
        <v>7405</v>
      </c>
      <c r="Y13" s="56">
        <v>84859.618889999998</v>
      </c>
      <c r="Z13" s="56">
        <v>6255286</v>
      </c>
      <c r="AA13" s="56">
        <v>27671607.755890001</v>
      </c>
      <c r="AB13" s="56">
        <v>0</v>
      </c>
      <c r="AC13" s="56">
        <v>0</v>
      </c>
      <c r="AE13" s="130">
        <f t="shared" si="0"/>
        <v>6255286</v>
      </c>
    </row>
    <row r="14" spans="1:32" x14ac:dyDescent="0.35">
      <c r="B14" s="92">
        <v>4</v>
      </c>
      <c r="C14" s="91" t="s">
        <v>23</v>
      </c>
      <c r="D14" s="33">
        <v>8101</v>
      </c>
      <c r="E14" s="33">
        <v>4031</v>
      </c>
      <c r="F14" s="33">
        <v>62470</v>
      </c>
      <c r="G14" s="33">
        <v>13427</v>
      </c>
      <c r="H14" s="33">
        <v>58</v>
      </c>
      <c r="I14" s="33">
        <v>2418234</v>
      </c>
      <c r="J14" s="33">
        <v>624494</v>
      </c>
      <c r="K14" s="33">
        <v>51705336</v>
      </c>
      <c r="L14" s="56">
        <v>765416</v>
      </c>
      <c r="M14" s="56">
        <v>2244183.9340200005</v>
      </c>
      <c r="N14" s="56">
        <v>322563</v>
      </c>
      <c r="O14" s="56">
        <v>1316583.8353299999</v>
      </c>
      <c r="P14" s="56">
        <v>0</v>
      </c>
      <c r="Q14" s="56">
        <v>0</v>
      </c>
      <c r="R14" s="56">
        <v>62939</v>
      </c>
      <c r="S14" s="56">
        <v>325850.5</v>
      </c>
      <c r="T14" s="56">
        <v>8118523</v>
      </c>
      <c r="U14" s="56">
        <v>19024920.80573</v>
      </c>
      <c r="V14" s="56">
        <v>2187264</v>
      </c>
      <c r="W14" s="56">
        <v>5287488.6182299992</v>
      </c>
      <c r="X14" s="56">
        <v>5413</v>
      </c>
      <c r="Y14" s="56">
        <v>87774.185110000006</v>
      </c>
      <c r="Z14" s="56">
        <v>33738373</v>
      </c>
      <c r="AA14" s="56">
        <v>158016698.301</v>
      </c>
      <c r="AB14" s="56">
        <v>1104</v>
      </c>
      <c r="AC14" s="56">
        <v>947.36800000000005</v>
      </c>
      <c r="AE14" s="130">
        <f t="shared" si="0"/>
        <v>33739477</v>
      </c>
    </row>
    <row r="15" spans="1:32" x14ac:dyDescent="0.35">
      <c r="B15" s="92">
        <v>5</v>
      </c>
      <c r="C15" s="91" t="s">
        <v>49</v>
      </c>
      <c r="D15" s="33">
        <v>2609</v>
      </c>
      <c r="E15" s="33">
        <v>425</v>
      </c>
      <c r="F15" s="33">
        <v>2198</v>
      </c>
      <c r="G15" s="33">
        <v>9254</v>
      </c>
      <c r="H15" s="33">
        <v>7149</v>
      </c>
      <c r="I15" s="33">
        <v>656552</v>
      </c>
      <c r="J15" s="33">
        <v>0</v>
      </c>
      <c r="K15" s="33">
        <v>28245823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2209330</v>
      </c>
      <c r="U15" s="56">
        <v>5078073.193</v>
      </c>
      <c r="V15" s="56">
        <v>460363</v>
      </c>
      <c r="W15" s="56">
        <v>1067014.817</v>
      </c>
      <c r="X15" s="56">
        <v>0</v>
      </c>
      <c r="Y15" s="56">
        <v>0</v>
      </c>
      <c r="Z15" s="56">
        <v>9221986</v>
      </c>
      <c r="AA15" s="56">
        <v>42947399.138499998</v>
      </c>
      <c r="AB15" s="56">
        <v>9009</v>
      </c>
      <c r="AC15" s="56">
        <v>9577.0159999999996</v>
      </c>
      <c r="AE15" s="130">
        <f t="shared" si="0"/>
        <v>9230995</v>
      </c>
    </row>
    <row r="16" spans="1:32" x14ac:dyDescent="0.35">
      <c r="B16" s="92">
        <v>6</v>
      </c>
      <c r="C16" s="91" t="s">
        <v>31</v>
      </c>
      <c r="D16" s="33">
        <v>4125</v>
      </c>
      <c r="E16" s="33">
        <v>565</v>
      </c>
      <c r="F16" s="33">
        <v>13532</v>
      </c>
      <c r="G16" s="33">
        <v>10750</v>
      </c>
      <c r="H16" s="33">
        <v>0</v>
      </c>
      <c r="I16" s="33">
        <v>2383375</v>
      </c>
      <c r="J16" s="33">
        <v>169683</v>
      </c>
      <c r="K16" s="33">
        <v>31850981</v>
      </c>
      <c r="L16" s="56">
        <v>142771</v>
      </c>
      <c r="M16" s="56">
        <v>506820.79499999998</v>
      </c>
      <c r="N16" s="56">
        <v>70605</v>
      </c>
      <c r="O16" s="56">
        <v>297279.89899999998</v>
      </c>
      <c r="P16" s="56">
        <v>0</v>
      </c>
      <c r="Q16" s="56">
        <v>0</v>
      </c>
      <c r="R16" s="56">
        <v>3247</v>
      </c>
      <c r="S16" s="56">
        <v>19808.005000000001</v>
      </c>
      <c r="T16" s="56">
        <v>4817331</v>
      </c>
      <c r="U16" s="56">
        <v>10312727.211200001</v>
      </c>
      <c r="V16" s="56">
        <v>1795925</v>
      </c>
      <c r="W16" s="56">
        <v>3230117.4530000002</v>
      </c>
      <c r="X16" s="56">
        <v>3197</v>
      </c>
      <c r="Y16" s="56">
        <v>49896.458469999998</v>
      </c>
      <c r="Z16" s="56">
        <v>20639767</v>
      </c>
      <c r="AA16" s="56">
        <v>98062571.380419999</v>
      </c>
      <c r="AB16" s="56">
        <v>38950</v>
      </c>
      <c r="AC16" s="56">
        <v>38749.087799999994</v>
      </c>
      <c r="AE16" s="130">
        <f t="shared" si="0"/>
        <v>20678717</v>
      </c>
    </row>
    <row r="17" spans="2:31" x14ac:dyDescent="0.35">
      <c r="B17" s="92">
        <v>7</v>
      </c>
      <c r="C17" s="91" t="s">
        <v>37</v>
      </c>
      <c r="D17" s="33">
        <v>2760</v>
      </c>
      <c r="E17" s="33">
        <v>710</v>
      </c>
      <c r="F17" s="33">
        <v>0</v>
      </c>
      <c r="G17" s="33">
        <v>0</v>
      </c>
      <c r="H17" s="33">
        <v>0</v>
      </c>
      <c r="I17" s="33">
        <v>258555</v>
      </c>
      <c r="J17" s="33">
        <v>80989</v>
      </c>
      <c r="K17" s="33">
        <v>16635816</v>
      </c>
      <c r="L17" s="56">
        <v>73690</v>
      </c>
      <c r="M17" s="56">
        <v>192582.84458999999</v>
      </c>
      <c r="N17" s="56">
        <v>27065</v>
      </c>
      <c r="O17" s="56">
        <v>74735.397370000006</v>
      </c>
      <c r="P17" s="56">
        <v>0</v>
      </c>
      <c r="Q17" s="56">
        <v>0</v>
      </c>
      <c r="R17" s="56">
        <v>2244</v>
      </c>
      <c r="S17" s="56">
        <v>10723.865890000001</v>
      </c>
      <c r="T17" s="56">
        <v>3247249</v>
      </c>
      <c r="U17" s="56">
        <v>6614788.5210299995</v>
      </c>
      <c r="V17" s="56">
        <v>869393</v>
      </c>
      <c r="W17" s="56">
        <v>1634748.15356</v>
      </c>
      <c r="X17" s="56">
        <v>0</v>
      </c>
      <c r="Y17" s="56">
        <v>0</v>
      </c>
      <c r="Z17" s="56">
        <v>11606166</v>
      </c>
      <c r="AA17" s="56">
        <v>49996534.41454</v>
      </c>
      <c r="AB17" s="56">
        <v>0</v>
      </c>
      <c r="AC17" s="56">
        <v>0</v>
      </c>
      <c r="AE17" s="130">
        <f t="shared" si="0"/>
        <v>11606166</v>
      </c>
    </row>
    <row r="18" spans="2:31" x14ac:dyDescent="0.35">
      <c r="B18" s="92">
        <v>8</v>
      </c>
      <c r="C18" s="91" t="s">
        <v>50</v>
      </c>
      <c r="D18" s="33">
        <v>841</v>
      </c>
      <c r="E18" s="33">
        <v>22</v>
      </c>
      <c r="F18" s="33">
        <v>972</v>
      </c>
      <c r="G18" s="33">
        <v>357</v>
      </c>
      <c r="H18" s="33">
        <v>1073</v>
      </c>
      <c r="I18" s="33">
        <v>39824</v>
      </c>
      <c r="J18" s="33">
        <v>0</v>
      </c>
      <c r="K18" s="33">
        <v>3791675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594086</v>
      </c>
      <c r="U18" s="56">
        <v>1318906.05648</v>
      </c>
      <c r="V18" s="56">
        <v>135757</v>
      </c>
      <c r="W18" s="56">
        <v>381520.28469999996</v>
      </c>
      <c r="X18" s="56">
        <v>0</v>
      </c>
      <c r="Y18" s="56">
        <v>0</v>
      </c>
      <c r="Z18" s="56">
        <v>1528262</v>
      </c>
      <c r="AA18" s="56">
        <v>7039487.9000000004</v>
      </c>
      <c r="AB18" s="56">
        <v>0</v>
      </c>
      <c r="AC18" s="56">
        <v>0</v>
      </c>
      <c r="AE18" s="130">
        <f t="shared" si="0"/>
        <v>1528262</v>
      </c>
    </row>
    <row r="19" spans="2:31" x14ac:dyDescent="0.35">
      <c r="B19" s="92">
        <v>9</v>
      </c>
      <c r="C19" s="91" t="s">
        <v>27</v>
      </c>
      <c r="D19" s="33">
        <v>8209</v>
      </c>
      <c r="E19" s="33">
        <v>4703</v>
      </c>
      <c r="F19" s="33">
        <v>45619</v>
      </c>
      <c r="G19" s="33">
        <v>11265</v>
      </c>
      <c r="H19" s="33">
        <v>634239</v>
      </c>
      <c r="I19" s="33">
        <v>228684</v>
      </c>
      <c r="J19" s="33">
        <v>321688</v>
      </c>
      <c r="K19" s="33">
        <v>41195874</v>
      </c>
      <c r="L19" s="56">
        <v>482487</v>
      </c>
      <c r="M19" s="56">
        <v>1695574.7605300001</v>
      </c>
      <c r="N19" s="56">
        <v>196036</v>
      </c>
      <c r="O19" s="56">
        <v>750822.21153999993</v>
      </c>
      <c r="P19" s="56">
        <v>0</v>
      </c>
      <c r="Q19" s="56">
        <v>0</v>
      </c>
      <c r="R19" s="56">
        <v>4482</v>
      </c>
      <c r="S19" s="56">
        <v>14622.39666</v>
      </c>
      <c r="T19" s="56">
        <v>5999108</v>
      </c>
      <c r="U19" s="56">
        <v>13720759.57399</v>
      </c>
      <c r="V19" s="56">
        <v>2640462</v>
      </c>
      <c r="W19" s="56">
        <v>5480888.46483</v>
      </c>
      <c r="X19" s="56">
        <v>0</v>
      </c>
      <c r="Y19" s="56">
        <v>0</v>
      </c>
      <c r="Z19" s="56">
        <v>25969552</v>
      </c>
      <c r="AA19" s="56">
        <v>131901192.68781</v>
      </c>
      <c r="AB19" s="56">
        <v>0</v>
      </c>
      <c r="AC19" s="56">
        <v>0</v>
      </c>
      <c r="AE19" s="130">
        <f t="shared" si="0"/>
        <v>25969552</v>
      </c>
    </row>
    <row r="20" spans="2:31" x14ac:dyDescent="0.35">
      <c r="B20" s="92">
        <v>10</v>
      </c>
      <c r="C20" s="91" t="s">
        <v>9</v>
      </c>
      <c r="D20" s="33">
        <v>25612</v>
      </c>
      <c r="E20" s="33">
        <v>39961</v>
      </c>
      <c r="F20" s="33">
        <v>1151831</v>
      </c>
      <c r="G20" s="33">
        <v>51655</v>
      </c>
      <c r="H20" s="33">
        <v>739451</v>
      </c>
      <c r="I20" s="33">
        <v>2434333</v>
      </c>
      <c r="J20" s="33">
        <v>16856916</v>
      </c>
      <c r="K20" s="33">
        <v>273671877</v>
      </c>
      <c r="L20" s="56">
        <v>27025767</v>
      </c>
      <c r="M20" s="56">
        <v>88374696.591000006</v>
      </c>
      <c r="N20" s="56">
        <v>18992769</v>
      </c>
      <c r="O20" s="56">
        <v>154535268.12599999</v>
      </c>
      <c r="P20" s="56">
        <v>0</v>
      </c>
      <c r="Q20" s="56">
        <v>0</v>
      </c>
      <c r="R20" s="56">
        <v>116644</v>
      </c>
      <c r="S20" s="56">
        <v>436309.97399999999</v>
      </c>
      <c r="T20" s="56">
        <v>49089032</v>
      </c>
      <c r="U20" s="56">
        <v>108991032.20798001</v>
      </c>
      <c r="V20" s="56">
        <v>17821382</v>
      </c>
      <c r="W20" s="56">
        <v>36908858.765979998</v>
      </c>
      <c r="X20" s="56">
        <v>1924</v>
      </c>
      <c r="Y20" s="56">
        <v>26241.94759</v>
      </c>
      <c r="Z20" s="56">
        <v>192280626</v>
      </c>
      <c r="AA20" s="56">
        <v>973679806.99000001</v>
      </c>
      <c r="AB20" s="56">
        <v>43370</v>
      </c>
      <c r="AC20" s="56">
        <v>41572.976750000002</v>
      </c>
      <c r="AE20" s="130">
        <f t="shared" si="0"/>
        <v>192323996</v>
      </c>
    </row>
    <row r="21" spans="2:31" x14ac:dyDescent="0.35">
      <c r="B21" s="92">
        <v>11</v>
      </c>
      <c r="C21" s="91" t="s">
        <v>51</v>
      </c>
      <c r="D21" s="33">
        <v>2209</v>
      </c>
      <c r="E21" s="33">
        <v>216</v>
      </c>
      <c r="F21" s="33">
        <v>11073</v>
      </c>
      <c r="G21" s="33">
        <v>3568</v>
      </c>
      <c r="H21" s="33">
        <v>1152</v>
      </c>
      <c r="I21" s="33">
        <v>618221</v>
      </c>
      <c r="J21" s="33">
        <v>0</v>
      </c>
      <c r="K21" s="33">
        <v>12328202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1858105</v>
      </c>
      <c r="U21" s="56">
        <v>3724782.7946500001</v>
      </c>
      <c r="V21" s="56">
        <v>402437</v>
      </c>
      <c r="W21" s="56">
        <v>1013628.16284</v>
      </c>
      <c r="X21" s="56">
        <v>1033</v>
      </c>
      <c r="Y21" s="56">
        <v>19515.278900000001</v>
      </c>
      <c r="Z21" s="56">
        <v>7073980</v>
      </c>
      <c r="AA21" s="56">
        <v>32386685.863849998</v>
      </c>
      <c r="AB21" s="56">
        <v>795</v>
      </c>
      <c r="AC21" s="56">
        <v>747.6884</v>
      </c>
      <c r="AE21" s="130">
        <f t="shared" si="0"/>
        <v>7074775</v>
      </c>
    </row>
    <row r="22" spans="2:31" x14ac:dyDescent="0.35">
      <c r="B22" s="92">
        <v>12</v>
      </c>
      <c r="C22" s="91" t="s">
        <v>28</v>
      </c>
      <c r="D22" s="33">
        <v>8030</v>
      </c>
      <c r="E22" s="33">
        <v>3202</v>
      </c>
      <c r="F22" s="33">
        <v>39483</v>
      </c>
      <c r="G22" s="33">
        <v>8017</v>
      </c>
      <c r="H22" s="33">
        <v>68808</v>
      </c>
      <c r="I22" s="33">
        <v>240594</v>
      </c>
      <c r="J22" s="33">
        <v>651443</v>
      </c>
      <c r="K22" s="33">
        <v>50961493</v>
      </c>
      <c r="L22" s="56">
        <v>673782</v>
      </c>
      <c r="M22" s="56">
        <v>2453304.5404499997</v>
      </c>
      <c r="N22" s="56">
        <v>407342</v>
      </c>
      <c r="O22" s="56">
        <v>1565490.1959200001</v>
      </c>
      <c r="P22" s="56">
        <v>0</v>
      </c>
      <c r="Q22" s="56">
        <v>0</v>
      </c>
      <c r="R22" s="56">
        <v>15486</v>
      </c>
      <c r="S22" s="56">
        <v>77828.373099999997</v>
      </c>
      <c r="T22" s="56">
        <v>7977203</v>
      </c>
      <c r="U22" s="56">
        <v>15372322.975</v>
      </c>
      <c r="V22" s="56">
        <v>3895265</v>
      </c>
      <c r="W22" s="56">
        <v>6616117.6299999999</v>
      </c>
      <c r="X22" s="56">
        <v>2752</v>
      </c>
      <c r="Y22" s="56">
        <v>10536.105</v>
      </c>
      <c r="Z22" s="56">
        <v>46358359</v>
      </c>
      <c r="AA22" s="56">
        <v>144513203.58899999</v>
      </c>
      <c r="AB22" s="56">
        <v>15443</v>
      </c>
      <c r="AC22" s="56">
        <v>15477.96081</v>
      </c>
      <c r="AE22" s="130">
        <f t="shared" si="0"/>
        <v>46373802</v>
      </c>
    </row>
    <row r="23" spans="2:31" x14ac:dyDescent="0.35">
      <c r="B23" s="111" t="s">
        <v>6</v>
      </c>
      <c r="C23" s="199"/>
      <c r="D23" s="58"/>
      <c r="E23" s="58"/>
      <c r="F23" s="58"/>
      <c r="G23" s="58"/>
      <c r="H23" s="58"/>
      <c r="I23" s="58"/>
      <c r="J23" s="58"/>
      <c r="K23" s="58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130">
        <f t="shared" si="0"/>
        <v>0</v>
      </c>
    </row>
    <row r="24" spans="2:31" x14ac:dyDescent="0.35">
      <c r="B24" s="92">
        <v>13</v>
      </c>
      <c r="C24" s="91" t="s">
        <v>11</v>
      </c>
      <c r="D24" s="33">
        <v>5813</v>
      </c>
      <c r="E24" s="33">
        <v>10074</v>
      </c>
      <c r="F24" s="33">
        <v>1461326</v>
      </c>
      <c r="G24" s="33">
        <v>748</v>
      </c>
      <c r="H24" s="33">
        <v>622537</v>
      </c>
      <c r="I24" s="33">
        <v>58461245</v>
      </c>
      <c r="J24" s="33">
        <v>12271981</v>
      </c>
      <c r="K24" s="33">
        <v>30646400</v>
      </c>
      <c r="L24" s="56">
        <v>27741616</v>
      </c>
      <c r="M24" s="56">
        <v>83808040.42159</v>
      </c>
      <c r="N24" s="56">
        <v>15129483</v>
      </c>
      <c r="O24" s="56">
        <v>72328483.609280005</v>
      </c>
      <c r="P24" s="56">
        <v>0</v>
      </c>
      <c r="Q24" s="56">
        <v>0</v>
      </c>
      <c r="R24" s="56">
        <v>76021</v>
      </c>
      <c r="S24" s="56">
        <v>328693.34999999998</v>
      </c>
      <c r="T24" s="56">
        <v>9162012</v>
      </c>
      <c r="U24" s="56">
        <v>24082949.506249998</v>
      </c>
      <c r="V24" s="56">
        <v>4031174</v>
      </c>
      <c r="W24" s="56">
        <v>14631637.14604</v>
      </c>
      <c r="X24" s="56">
        <v>16863</v>
      </c>
      <c r="Y24" s="56">
        <v>423730.28880000004</v>
      </c>
      <c r="Z24" s="56">
        <v>22004298</v>
      </c>
      <c r="AA24" s="56">
        <v>138386490.13916999</v>
      </c>
      <c r="AB24" s="56">
        <v>0</v>
      </c>
      <c r="AC24" s="56">
        <v>0</v>
      </c>
      <c r="AE24" s="130">
        <f t="shared" si="0"/>
        <v>22004298</v>
      </c>
    </row>
    <row r="25" spans="2:31" x14ac:dyDescent="0.35">
      <c r="B25" s="92">
        <v>14</v>
      </c>
      <c r="C25" s="91" t="s">
        <v>52</v>
      </c>
      <c r="D25" s="33">
        <v>433</v>
      </c>
      <c r="E25" s="33">
        <v>5</v>
      </c>
      <c r="F25" s="33">
        <v>40770</v>
      </c>
      <c r="G25" s="33">
        <v>0</v>
      </c>
      <c r="H25" s="33">
        <v>0</v>
      </c>
      <c r="I25" s="33">
        <v>0</v>
      </c>
      <c r="J25" s="33">
        <v>0</v>
      </c>
      <c r="K25" s="33">
        <v>5414849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450219</v>
      </c>
      <c r="U25" s="56">
        <v>1255772.0852099999</v>
      </c>
      <c r="V25" s="56">
        <v>192808</v>
      </c>
      <c r="W25" s="56">
        <v>611089.04894000012</v>
      </c>
      <c r="X25" s="56">
        <v>0</v>
      </c>
      <c r="Y25" s="56">
        <v>0</v>
      </c>
      <c r="Z25" s="56">
        <v>2552440</v>
      </c>
      <c r="AA25" s="56">
        <v>13714518.6</v>
      </c>
      <c r="AB25" s="56">
        <v>28867</v>
      </c>
      <c r="AC25" s="56">
        <v>29108.022229999984</v>
      </c>
      <c r="AE25" s="130">
        <f t="shared" si="0"/>
        <v>2581307</v>
      </c>
    </row>
    <row r="26" spans="2:31" x14ac:dyDescent="0.35">
      <c r="B26" s="92">
        <v>15</v>
      </c>
      <c r="C26" s="91" t="s">
        <v>41</v>
      </c>
      <c r="D26" s="33">
        <v>1124</v>
      </c>
      <c r="E26" s="33">
        <v>554</v>
      </c>
      <c r="F26" s="33">
        <v>6827</v>
      </c>
      <c r="G26" s="33">
        <v>36397</v>
      </c>
      <c r="H26" s="33">
        <v>0</v>
      </c>
      <c r="I26" s="33">
        <v>47449</v>
      </c>
      <c r="J26" s="33">
        <v>6793</v>
      </c>
      <c r="K26" s="33">
        <v>2745129</v>
      </c>
      <c r="L26" s="56">
        <v>12681</v>
      </c>
      <c r="M26" s="56">
        <v>48800.692590000006</v>
      </c>
      <c r="N26" s="56">
        <v>5658</v>
      </c>
      <c r="O26" s="56">
        <v>40927.038359999999</v>
      </c>
      <c r="P26" s="56">
        <v>0</v>
      </c>
      <c r="Q26" s="56">
        <v>0</v>
      </c>
      <c r="R26" s="56">
        <v>263</v>
      </c>
      <c r="S26" s="56">
        <v>1347.1</v>
      </c>
      <c r="T26" s="56">
        <v>712958</v>
      </c>
      <c r="U26" s="56">
        <v>1636511.1375</v>
      </c>
      <c r="V26" s="56">
        <v>105336</v>
      </c>
      <c r="W26" s="56">
        <v>246705.53993999999</v>
      </c>
      <c r="X26" s="56">
        <v>0</v>
      </c>
      <c r="Y26" s="56">
        <v>0</v>
      </c>
      <c r="Z26" s="56">
        <v>2655856</v>
      </c>
      <c r="AA26" s="56">
        <v>14213599.852619998</v>
      </c>
      <c r="AB26" s="56">
        <v>0</v>
      </c>
      <c r="AC26" s="56">
        <v>0</v>
      </c>
      <c r="AE26" s="130">
        <f t="shared" si="0"/>
        <v>2655856</v>
      </c>
    </row>
    <row r="27" spans="2:31" x14ac:dyDescent="0.35">
      <c r="B27" s="92">
        <v>16</v>
      </c>
      <c r="C27" s="91" t="s">
        <v>33</v>
      </c>
      <c r="D27" s="33">
        <v>478</v>
      </c>
      <c r="E27" s="33">
        <v>52</v>
      </c>
      <c r="F27" s="33">
        <v>0</v>
      </c>
      <c r="G27" s="33">
        <v>0</v>
      </c>
      <c r="H27" s="33">
        <v>6347</v>
      </c>
      <c r="I27" s="33">
        <v>0</v>
      </c>
      <c r="J27" s="33">
        <v>10354</v>
      </c>
      <c r="K27" s="33">
        <v>887549</v>
      </c>
      <c r="L27" s="56">
        <v>22921</v>
      </c>
      <c r="M27" s="56">
        <v>90672.894169998122</v>
      </c>
      <c r="N27" s="56">
        <v>20038</v>
      </c>
      <c r="O27" s="56">
        <v>185732.66054999997</v>
      </c>
      <c r="P27" s="56">
        <v>0</v>
      </c>
      <c r="Q27" s="56">
        <v>0</v>
      </c>
      <c r="R27" s="56">
        <v>0</v>
      </c>
      <c r="S27" s="56">
        <v>0</v>
      </c>
      <c r="T27" s="56">
        <v>237114</v>
      </c>
      <c r="U27" s="56">
        <v>458657.24106999999</v>
      </c>
      <c r="V27" s="56">
        <v>25805</v>
      </c>
      <c r="W27" s="56">
        <v>59464.549559999999</v>
      </c>
      <c r="X27" s="56">
        <v>12</v>
      </c>
      <c r="Y27" s="56">
        <v>104.4</v>
      </c>
      <c r="Z27" s="56">
        <v>497982</v>
      </c>
      <c r="AA27" s="56">
        <v>2435391.15</v>
      </c>
      <c r="AB27" s="56">
        <v>14</v>
      </c>
      <c r="AC27" s="56">
        <v>16</v>
      </c>
      <c r="AE27" s="130">
        <f t="shared" si="0"/>
        <v>497996</v>
      </c>
    </row>
    <row r="28" spans="2:31" x14ac:dyDescent="0.35">
      <c r="B28" s="92">
        <v>17</v>
      </c>
      <c r="C28" s="91" t="s">
        <v>45</v>
      </c>
      <c r="D28" s="33">
        <v>393</v>
      </c>
      <c r="E28" s="33">
        <v>5</v>
      </c>
      <c r="F28" s="33">
        <v>8490</v>
      </c>
      <c r="G28" s="33">
        <v>0</v>
      </c>
      <c r="H28" s="33">
        <v>8339</v>
      </c>
      <c r="I28" s="33">
        <v>0</v>
      </c>
      <c r="J28" s="33">
        <v>0</v>
      </c>
      <c r="K28" s="33">
        <v>958237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125935</v>
      </c>
      <c r="U28" s="56">
        <v>320299.86920000002</v>
      </c>
      <c r="V28" s="56">
        <v>26787</v>
      </c>
      <c r="W28" s="56">
        <v>118999.24978999999</v>
      </c>
      <c r="X28" s="56">
        <v>341</v>
      </c>
      <c r="Y28" s="56">
        <v>11321.421</v>
      </c>
      <c r="Z28" s="56">
        <v>284857</v>
      </c>
      <c r="AA28" s="56">
        <v>1590335.0379999999</v>
      </c>
      <c r="AB28" s="56">
        <v>0</v>
      </c>
      <c r="AC28" s="56">
        <v>0</v>
      </c>
      <c r="AE28" s="130">
        <f t="shared" si="0"/>
        <v>284857</v>
      </c>
    </row>
    <row r="29" spans="2:31" x14ac:dyDescent="0.35">
      <c r="B29" s="92">
        <v>18</v>
      </c>
      <c r="C29" s="91" t="s">
        <v>42</v>
      </c>
      <c r="D29" s="33">
        <v>229</v>
      </c>
      <c r="E29" s="33">
        <v>41</v>
      </c>
      <c r="F29" s="33">
        <v>1499</v>
      </c>
      <c r="G29" s="33">
        <v>0</v>
      </c>
      <c r="H29" s="33">
        <v>0</v>
      </c>
      <c r="I29" s="33">
        <v>28533</v>
      </c>
      <c r="J29" s="33">
        <v>9153</v>
      </c>
      <c r="K29" s="33">
        <v>542783</v>
      </c>
      <c r="L29" s="56">
        <v>21787</v>
      </c>
      <c r="M29" s="56">
        <v>48302.474040000001</v>
      </c>
      <c r="N29" s="56">
        <v>6028</v>
      </c>
      <c r="O29" s="56">
        <v>21897.737840000002</v>
      </c>
      <c r="P29" s="56">
        <v>10</v>
      </c>
      <c r="Q29" s="56">
        <v>29.570799999999998</v>
      </c>
      <c r="R29" s="56">
        <v>163</v>
      </c>
      <c r="S29" s="56">
        <v>479.2</v>
      </c>
      <c r="T29" s="56">
        <v>236595</v>
      </c>
      <c r="U29" s="56">
        <v>419278.70080000017</v>
      </c>
      <c r="V29" s="56">
        <v>19070</v>
      </c>
      <c r="W29" s="56">
        <v>43935.324839999979</v>
      </c>
      <c r="X29" s="56">
        <v>0</v>
      </c>
      <c r="Y29" s="56">
        <v>0</v>
      </c>
      <c r="Z29" s="56">
        <v>473532</v>
      </c>
      <c r="AA29" s="56">
        <v>2151185.3034099997</v>
      </c>
      <c r="AB29" s="56">
        <v>0</v>
      </c>
      <c r="AC29" s="56">
        <v>0</v>
      </c>
      <c r="AE29" s="130">
        <f t="shared" si="0"/>
        <v>473532</v>
      </c>
    </row>
    <row r="30" spans="2:31" x14ac:dyDescent="0.35">
      <c r="B30" s="92">
        <v>19</v>
      </c>
      <c r="C30" s="91" t="s">
        <v>20</v>
      </c>
      <c r="D30" s="33">
        <v>1567</v>
      </c>
      <c r="E30" s="33">
        <v>348</v>
      </c>
      <c r="F30" s="33">
        <v>18564</v>
      </c>
      <c r="G30" s="33">
        <v>0</v>
      </c>
      <c r="H30" s="33">
        <v>43087</v>
      </c>
      <c r="I30" s="33">
        <v>4057938</v>
      </c>
      <c r="J30" s="33">
        <v>592915</v>
      </c>
      <c r="K30" s="33">
        <v>13094800</v>
      </c>
      <c r="L30" s="56">
        <v>1226247</v>
      </c>
      <c r="M30" s="56">
        <v>3801684.577</v>
      </c>
      <c r="N30" s="56">
        <v>1125294</v>
      </c>
      <c r="O30" s="56">
        <v>6304153.4986800002</v>
      </c>
      <c r="P30" s="56">
        <v>0</v>
      </c>
      <c r="Q30" s="56">
        <v>0</v>
      </c>
      <c r="R30" s="56">
        <v>3498</v>
      </c>
      <c r="S30" s="56">
        <v>15248.4</v>
      </c>
      <c r="T30" s="56">
        <v>4644380</v>
      </c>
      <c r="U30" s="56">
        <v>9383227.4800000004</v>
      </c>
      <c r="V30" s="56">
        <v>1652887</v>
      </c>
      <c r="W30" s="56">
        <v>4059515.1170000001</v>
      </c>
      <c r="X30" s="56">
        <v>2394</v>
      </c>
      <c r="Y30" s="56">
        <v>30467.343000000001</v>
      </c>
      <c r="Z30" s="56">
        <v>8798953</v>
      </c>
      <c r="AA30" s="56">
        <v>44735195.309</v>
      </c>
      <c r="AB30" s="56">
        <v>206</v>
      </c>
      <c r="AC30" s="56">
        <v>189</v>
      </c>
      <c r="AE30" s="130">
        <f t="shared" si="0"/>
        <v>8799159</v>
      </c>
    </row>
    <row r="31" spans="2:31" x14ac:dyDescent="0.35">
      <c r="B31" s="92">
        <v>20</v>
      </c>
      <c r="C31" s="91" t="s">
        <v>7</v>
      </c>
      <c r="D31" s="33">
        <v>10607</v>
      </c>
      <c r="E31" s="33">
        <v>9446</v>
      </c>
      <c r="F31" s="33">
        <v>1481054</v>
      </c>
      <c r="G31" s="33">
        <v>4232</v>
      </c>
      <c r="H31" s="33">
        <v>1774480</v>
      </c>
      <c r="I31" s="33">
        <v>0</v>
      </c>
      <c r="J31" s="33">
        <v>17878964</v>
      </c>
      <c r="K31" s="33">
        <v>51126224</v>
      </c>
      <c r="L31" s="56">
        <v>33969907</v>
      </c>
      <c r="M31" s="56">
        <v>139112120.79152</v>
      </c>
      <c r="N31" s="56">
        <v>29806694</v>
      </c>
      <c r="O31" s="56">
        <v>240459813.80335</v>
      </c>
      <c r="P31" s="56">
        <v>0</v>
      </c>
      <c r="Q31" s="56">
        <v>0</v>
      </c>
      <c r="R31" s="56">
        <v>206808</v>
      </c>
      <c r="S31" s="56">
        <v>1202641.9454100002</v>
      </c>
      <c r="T31" s="56">
        <v>19627420</v>
      </c>
      <c r="U31" s="56">
        <v>54558853.163099997</v>
      </c>
      <c r="V31" s="56">
        <v>12027658</v>
      </c>
      <c r="W31" s="56">
        <v>38370550.745369993</v>
      </c>
      <c r="X31" s="56">
        <v>91524</v>
      </c>
      <c r="Y31" s="56">
        <v>1477397.16818</v>
      </c>
      <c r="Z31" s="56">
        <v>41960532</v>
      </c>
      <c r="AA31" s="56">
        <v>258557982.88999999</v>
      </c>
      <c r="AB31" s="56">
        <v>65365</v>
      </c>
      <c r="AC31" s="56">
        <v>65418.391779999998</v>
      </c>
      <c r="AE31" s="130">
        <f t="shared" si="0"/>
        <v>42025897</v>
      </c>
    </row>
    <row r="32" spans="2:31" x14ac:dyDescent="0.35">
      <c r="B32" s="92">
        <v>21</v>
      </c>
      <c r="C32" s="91" t="s">
        <v>10</v>
      </c>
      <c r="D32" s="33">
        <v>9053</v>
      </c>
      <c r="E32" s="33">
        <v>7516</v>
      </c>
      <c r="F32" s="33">
        <v>1292644</v>
      </c>
      <c r="G32" s="33">
        <v>9506</v>
      </c>
      <c r="H32" s="33">
        <v>564744</v>
      </c>
      <c r="I32" s="33">
        <v>3093149</v>
      </c>
      <c r="J32" s="33">
        <v>14577079</v>
      </c>
      <c r="K32" s="33">
        <v>32604496</v>
      </c>
      <c r="L32" s="56">
        <v>20228593</v>
      </c>
      <c r="M32" s="56">
        <v>76926875.308910087</v>
      </c>
      <c r="N32" s="56">
        <v>29649650</v>
      </c>
      <c r="O32" s="56">
        <v>149745794.42046028</v>
      </c>
      <c r="P32" s="56">
        <v>38</v>
      </c>
      <c r="Q32" s="56">
        <v>1910.396</v>
      </c>
      <c r="R32" s="56">
        <v>51397</v>
      </c>
      <c r="S32" s="56">
        <v>255176.5</v>
      </c>
      <c r="T32" s="56">
        <v>12250128</v>
      </c>
      <c r="U32" s="56">
        <v>35506874.918360472</v>
      </c>
      <c r="V32" s="56">
        <v>4369627</v>
      </c>
      <c r="W32" s="56">
        <v>17856640.1513399</v>
      </c>
      <c r="X32" s="56">
        <v>14603</v>
      </c>
      <c r="Y32" s="56">
        <v>138637.79490000001</v>
      </c>
      <c r="Z32" s="56">
        <v>21084520</v>
      </c>
      <c r="AA32" s="56">
        <v>144254169.00999999</v>
      </c>
      <c r="AB32" s="56">
        <v>7</v>
      </c>
      <c r="AC32" s="56">
        <v>3.1509999999999998</v>
      </c>
      <c r="AE32" s="130">
        <f t="shared" si="0"/>
        <v>21084527</v>
      </c>
    </row>
    <row r="33" spans="2:31" x14ac:dyDescent="0.35">
      <c r="B33" s="92">
        <v>22</v>
      </c>
      <c r="C33" s="91" t="s">
        <v>38</v>
      </c>
      <c r="D33" s="33">
        <v>2247</v>
      </c>
      <c r="E33" s="33">
        <v>1087</v>
      </c>
      <c r="F33" s="33">
        <v>21202</v>
      </c>
      <c r="G33" s="33">
        <v>184</v>
      </c>
      <c r="H33" s="33">
        <v>8690</v>
      </c>
      <c r="I33" s="33">
        <v>229055</v>
      </c>
      <c r="J33" s="33">
        <v>44173</v>
      </c>
      <c r="K33" s="33">
        <v>11296364</v>
      </c>
      <c r="L33" s="56">
        <v>72455</v>
      </c>
      <c r="M33" s="56">
        <v>230944.72028000734</v>
      </c>
      <c r="N33" s="56">
        <v>41477</v>
      </c>
      <c r="O33" s="56">
        <v>151465.54972999671</v>
      </c>
      <c r="P33" s="56">
        <v>0</v>
      </c>
      <c r="Q33" s="56">
        <v>0</v>
      </c>
      <c r="R33" s="56">
        <v>424</v>
      </c>
      <c r="S33" s="56">
        <v>2540</v>
      </c>
      <c r="T33" s="56">
        <v>2068715</v>
      </c>
      <c r="U33" s="56">
        <v>4460560.9773999993</v>
      </c>
      <c r="V33" s="56">
        <v>350743</v>
      </c>
      <c r="W33" s="56">
        <v>880590.23509999271</v>
      </c>
      <c r="X33" s="56">
        <v>0</v>
      </c>
      <c r="Y33" s="56">
        <v>0</v>
      </c>
      <c r="Z33" s="56">
        <v>6230985</v>
      </c>
      <c r="AA33" s="56">
        <v>31333177.598529998</v>
      </c>
      <c r="AB33" s="56">
        <v>276</v>
      </c>
      <c r="AC33" s="56">
        <v>276.68400000000003</v>
      </c>
      <c r="AE33" s="130">
        <f t="shared" si="0"/>
        <v>6231261</v>
      </c>
    </row>
    <row r="34" spans="2:31" x14ac:dyDescent="0.35">
      <c r="B34" s="92">
        <v>23</v>
      </c>
      <c r="C34" s="91" t="s">
        <v>14</v>
      </c>
      <c r="D34" s="33">
        <v>689</v>
      </c>
      <c r="E34" s="33">
        <v>271</v>
      </c>
      <c r="F34" s="33">
        <v>37689</v>
      </c>
      <c r="G34" s="33">
        <v>11033</v>
      </c>
      <c r="H34" s="33">
        <v>0</v>
      </c>
      <c r="I34" s="33">
        <v>38079</v>
      </c>
      <c r="J34" s="33">
        <v>1570245</v>
      </c>
      <c r="K34" s="33">
        <v>6369035</v>
      </c>
      <c r="L34" s="56">
        <v>2167896</v>
      </c>
      <c r="M34" s="56">
        <v>7349029.3801599899</v>
      </c>
      <c r="N34" s="56">
        <v>1795108</v>
      </c>
      <c r="O34" s="56">
        <v>11546511.713129999</v>
      </c>
      <c r="P34" s="56">
        <v>0</v>
      </c>
      <c r="Q34" s="56">
        <v>0</v>
      </c>
      <c r="R34" s="56">
        <v>25261</v>
      </c>
      <c r="S34" s="56">
        <v>96869.950970000005</v>
      </c>
      <c r="T34" s="56">
        <v>1019194</v>
      </c>
      <c r="U34" s="56">
        <v>2389547.0018800003</v>
      </c>
      <c r="V34" s="56">
        <v>332562</v>
      </c>
      <c r="W34" s="56">
        <v>1576017.46845</v>
      </c>
      <c r="X34" s="56">
        <v>0</v>
      </c>
      <c r="Y34" s="56">
        <v>0</v>
      </c>
      <c r="Z34" s="56">
        <v>3944612</v>
      </c>
      <c r="AA34" s="56">
        <v>20203456.568999998</v>
      </c>
      <c r="AB34" s="56">
        <v>0</v>
      </c>
      <c r="AC34" s="56">
        <v>0</v>
      </c>
      <c r="AE34" s="130">
        <f t="shared" si="0"/>
        <v>3944612</v>
      </c>
    </row>
    <row r="35" spans="2:31" x14ac:dyDescent="0.35">
      <c r="B35" s="92">
        <v>24</v>
      </c>
      <c r="C35" s="91" t="s">
        <v>15</v>
      </c>
      <c r="D35" s="33">
        <v>1692</v>
      </c>
      <c r="E35" s="33">
        <v>1170</v>
      </c>
      <c r="F35" s="33">
        <v>273561</v>
      </c>
      <c r="G35" s="33">
        <v>146</v>
      </c>
      <c r="H35" s="33">
        <v>58661</v>
      </c>
      <c r="I35" s="33">
        <v>3381070</v>
      </c>
      <c r="J35" s="33">
        <v>2273521</v>
      </c>
      <c r="K35" s="33">
        <v>8449611</v>
      </c>
      <c r="L35" s="56">
        <v>3611489</v>
      </c>
      <c r="M35" s="56">
        <v>17190745.114999998</v>
      </c>
      <c r="N35" s="56">
        <v>2305269</v>
      </c>
      <c r="O35" s="56">
        <v>45814168.914999999</v>
      </c>
      <c r="P35" s="56">
        <v>0</v>
      </c>
      <c r="Q35" s="56">
        <v>0</v>
      </c>
      <c r="R35" s="56">
        <v>28137</v>
      </c>
      <c r="S35" s="56">
        <v>137899.454</v>
      </c>
      <c r="T35" s="56">
        <v>1289693</v>
      </c>
      <c r="U35" s="56">
        <v>3151594.4580000001</v>
      </c>
      <c r="V35" s="56">
        <v>774088</v>
      </c>
      <c r="W35" s="56">
        <v>2934730.6609999998</v>
      </c>
      <c r="X35" s="56">
        <v>924</v>
      </c>
      <c r="Y35" s="56">
        <v>77313.634609999994</v>
      </c>
      <c r="Z35" s="56">
        <v>4663241</v>
      </c>
      <c r="AA35" s="56">
        <v>25831977.867684096</v>
      </c>
      <c r="AB35" s="56">
        <v>0</v>
      </c>
      <c r="AC35" s="56">
        <v>0</v>
      </c>
      <c r="AE35" s="130">
        <f t="shared" si="0"/>
        <v>4663241</v>
      </c>
    </row>
    <row r="36" spans="2:31" x14ac:dyDescent="0.35">
      <c r="B36" s="92">
        <v>25</v>
      </c>
      <c r="C36" s="91" t="s">
        <v>34</v>
      </c>
      <c r="D36" s="33">
        <v>895</v>
      </c>
      <c r="E36" s="33">
        <v>621</v>
      </c>
      <c r="F36" s="33">
        <v>11560</v>
      </c>
      <c r="G36" s="33">
        <v>945</v>
      </c>
      <c r="H36" s="33">
        <v>0</v>
      </c>
      <c r="I36" s="33">
        <v>140077</v>
      </c>
      <c r="J36" s="33">
        <v>86892</v>
      </c>
      <c r="K36" s="33">
        <v>3884277</v>
      </c>
      <c r="L36" s="56">
        <v>157669</v>
      </c>
      <c r="M36" s="56">
        <v>1122569.4527199999</v>
      </c>
      <c r="N36" s="56">
        <v>102624</v>
      </c>
      <c r="O36" s="56">
        <v>306958.22352999996</v>
      </c>
      <c r="P36" s="56">
        <v>0</v>
      </c>
      <c r="Q36" s="56">
        <v>0</v>
      </c>
      <c r="R36" s="56">
        <v>7677</v>
      </c>
      <c r="S36" s="56">
        <v>31657</v>
      </c>
      <c r="T36" s="56">
        <v>2229048</v>
      </c>
      <c r="U36" s="56">
        <v>2820739.4799099998</v>
      </c>
      <c r="V36" s="56">
        <v>1594086</v>
      </c>
      <c r="W36" s="56">
        <v>946069.07809000008</v>
      </c>
      <c r="X36" s="56">
        <v>0</v>
      </c>
      <c r="Y36" s="56">
        <v>0</v>
      </c>
      <c r="Z36" s="56">
        <v>6232539</v>
      </c>
      <c r="AA36" s="56">
        <v>33517340.614999998</v>
      </c>
      <c r="AB36" s="56">
        <v>1</v>
      </c>
      <c r="AC36" s="56">
        <v>2</v>
      </c>
      <c r="AE36" s="130">
        <f t="shared" si="0"/>
        <v>6232540</v>
      </c>
    </row>
    <row r="37" spans="2:31" x14ac:dyDescent="0.35">
      <c r="B37" s="92">
        <v>26</v>
      </c>
      <c r="C37" s="91" t="s">
        <v>53</v>
      </c>
      <c r="D37" s="33">
        <v>886</v>
      </c>
      <c r="E37" s="33">
        <v>586</v>
      </c>
      <c r="F37" s="33">
        <v>9299</v>
      </c>
      <c r="G37" s="33">
        <v>0</v>
      </c>
      <c r="H37" s="33">
        <v>0</v>
      </c>
      <c r="I37" s="33">
        <v>51991</v>
      </c>
      <c r="J37" s="33">
        <v>0</v>
      </c>
      <c r="K37" s="33">
        <v>5196360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1319648</v>
      </c>
      <c r="U37" s="56">
        <v>2480791.28302</v>
      </c>
      <c r="V37" s="56">
        <v>178542</v>
      </c>
      <c r="W37" s="56">
        <v>410444.70227999997</v>
      </c>
      <c r="X37" s="56">
        <v>0</v>
      </c>
      <c r="Y37" s="56">
        <v>0</v>
      </c>
      <c r="Z37" s="56">
        <v>4156957</v>
      </c>
      <c r="AA37" s="56">
        <v>19486147.412999999</v>
      </c>
      <c r="AB37" s="56">
        <v>0</v>
      </c>
      <c r="AC37" s="56">
        <v>0</v>
      </c>
      <c r="AE37" s="130">
        <f t="shared" si="0"/>
        <v>4156957</v>
      </c>
    </row>
    <row r="38" spans="2:31" x14ac:dyDescent="0.35">
      <c r="B38" s="92">
        <v>27</v>
      </c>
      <c r="C38" s="91" t="s">
        <v>43</v>
      </c>
      <c r="D38" s="33">
        <v>1398</v>
      </c>
      <c r="E38" s="33">
        <v>841</v>
      </c>
      <c r="F38" s="33">
        <v>8406</v>
      </c>
      <c r="G38" s="33">
        <v>0</v>
      </c>
      <c r="H38" s="33">
        <v>0</v>
      </c>
      <c r="I38" s="33">
        <v>24798</v>
      </c>
      <c r="J38" s="33">
        <v>10552</v>
      </c>
      <c r="K38" s="33">
        <v>4314928</v>
      </c>
      <c r="L38" s="56">
        <v>31334</v>
      </c>
      <c r="M38" s="56">
        <v>206697.43340999828</v>
      </c>
      <c r="N38" s="56">
        <v>8876</v>
      </c>
      <c r="O38" s="56">
        <v>94496.548180000056</v>
      </c>
      <c r="P38" s="56">
        <v>0</v>
      </c>
      <c r="Q38" s="56">
        <v>0</v>
      </c>
      <c r="R38" s="56">
        <v>809</v>
      </c>
      <c r="S38" s="56">
        <v>6302.8432300000004</v>
      </c>
      <c r="T38" s="56">
        <v>1580477</v>
      </c>
      <c r="U38" s="56">
        <v>3664413.1312499996</v>
      </c>
      <c r="V38" s="56">
        <v>273861</v>
      </c>
      <c r="W38" s="56">
        <v>883558.87868000031</v>
      </c>
      <c r="X38" s="56">
        <v>8045</v>
      </c>
      <c r="Y38" s="56">
        <v>180143.45886999994</v>
      </c>
      <c r="Z38" s="56">
        <v>4732991</v>
      </c>
      <c r="AA38" s="56">
        <v>23009728.904919997</v>
      </c>
      <c r="AB38" s="56">
        <v>0</v>
      </c>
      <c r="AC38" s="56">
        <v>0</v>
      </c>
      <c r="AE38" s="130">
        <f t="shared" si="0"/>
        <v>4732991</v>
      </c>
    </row>
    <row r="39" spans="2:31" x14ac:dyDescent="0.35">
      <c r="B39" s="92">
        <v>28</v>
      </c>
      <c r="C39" s="91" t="s">
        <v>13</v>
      </c>
      <c r="D39" s="33">
        <v>1528</v>
      </c>
      <c r="E39" s="33">
        <v>1433</v>
      </c>
      <c r="F39" s="33">
        <v>75520</v>
      </c>
      <c r="G39" s="33">
        <v>15881</v>
      </c>
      <c r="H39" s="33">
        <v>61995</v>
      </c>
      <c r="I39" s="33">
        <v>430972</v>
      </c>
      <c r="J39" s="33">
        <v>5034646</v>
      </c>
      <c r="K39" s="33">
        <v>28656273</v>
      </c>
      <c r="L39" s="56">
        <v>5441381</v>
      </c>
      <c r="M39" s="56">
        <v>21064253.657710001</v>
      </c>
      <c r="N39" s="56">
        <v>4159721</v>
      </c>
      <c r="O39" s="56">
        <v>27403954.587600004</v>
      </c>
      <c r="P39" s="56">
        <v>0</v>
      </c>
      <c r="Q39" s="56">
        <v>0</v>
      </c>
      <c r="R39" s="56">
        <v>47024</v>
      </c>
      <c r="S39" s="56">
        <v>182951.28775999998</v>
      </c>
      <c r="T39" s="56">
        <v>3897726</v>
      </c>
      <c r="U39" s="56">
        <v>7949585.2884</v>
      </c>
      <c r="V39" s="56">
        <v>2631671</v>
      </c>
      <c r="W39" s="56">
        <v>6427220.8934000004</v>
      </c>
      <c r="X39" s="56">
        <v>0</v>
      </c>
      <c r="Y39" s="56">
        <v>0</v>
      </c>
      <c r="Z39" s="56">
        <v>11802588</v>
      </c>
      <c r="AA39" s="56">
        <v>54889697.957610011</v>
      </c>
      <c r="AB39" s="56">
        <v>0</v>
      </c>
      <c r="AC39" s="56">
        <v>0</v>
      </c>
      <c r="AE39" s="130">
        <f t="shared" si="0"/>
        <v>11802588</v>
      </c>
    </row>
    <row r="40" spans="2:31" x14ac:dyDescent="0.35">
      <c r="B40" s="92">
        <v>29</v>
      </c>
      <c r="C40" s="91" t="s">
        <v>54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208441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24821</v>
      </c>
      <c r="U40" s="56">
        <v>47542.590120000001</v>
      </c>
      <c r="V40" s="56">
        <v>13101</v>
      </c>
      <c r="W40" s="56">
        <v>29312.782219999997</v>
      </c>
      <c r="X40" s="56">
        <v>0</v>
      </c>
      <c r="Y40" s="56">
        <v>0</v>
      </c>
      <c r="Z40" s="56">
        <v>91731</v>
      </c>
      <c r="AA40" s="56">
        <v>434878.61200000002</v>
      </c>
      <c r="AB40" s="56">
        <v>14</v>
      </c>
      <c r="AC40" s="56">
        <v>8.3000000000000007</v>
      </c>
      <c r="AE40" s="130">
        <f t="shared" si="0"/>
        <v>91745</v>
      </c>
    </row>
    <row r="41" spans="2:31" x14ac:dyDescent="0.35">
      <c r="B41" s="92">
        <v>30</v>
      </c>
      <c r="C41" s="91" t="s">
        <v>12</v>
      </c>
      <c r="D41" s="33">
        <v>375</v>
      </c>
      <c r="E41" s="33">
        <v>39</v>
      </c>
      <c r="F41" s="33">
        <v>898874</v>
      </c>
      <c r="G41" s="33">
        <v>0</v>
      </c>
      <c r="H41" s="33">
        <v>47497</v>
      </c>
      <c r="I41" s="33">
        <v>79058</v>
      </c>
      <c r="J41" s="33">
        <v>4523425</v>
      </c>
      <c r="K41" s="33">
        <v>1624743</v>
      </c>
      <c r="L41" s="56">
        <v>6994618</v>
      </c>
      <c r="M41" s="56">
        <v>29990833.256859999</v>
      </c>
      <c r="N41" s="56">
        <v>3341505</v>
      </c>
      <c r="O41" s="56">
        <v>27073377.250050001</v>
      </c>
      <c r="P41" s="56">
        <v>0</v>
      </c>
      <c r="Q41" s="56">
        <v>0</v>
      </c>
      <c r="R41" s="56">
        <v>39744</v>
      </c>
      <c r="S41" s="56">
        <v>141962.39887</v>
      </c>
      <c r="T41" s="56">
        <v>250083</v>
      </c>
      <c r="U41" s="56">
        <v>585653.33004999941</v>
      </c>
      <c r="V41" s="56">
        <v>109741</v>
      </c>
      <c r="W41" s="56">
        <v>521077.86524999607</v>
      </c>
      <c r="X41" s="56">
        <v>88</v>
      </c>
      <c r="Y41" s="56">
        <v>4301.3119999999999</v>
      </c>
      <c r="Z41" s="56">
        <v>642765</v>
      </c>
      <c r="AA41" s="56">
        <v>3271128.3050000002</v>
      </c>
      <c r="AB41" s="56">
        <v>0</v>
      </c>
      <c r="AC41" s="56">
        <v>0</v>
      </c>
      <c r="AE41" s="130">
        <f t="shared" si="0"/>
        <v>642765</v>
      </c>
    </row>
    <row r="42" spans="2:31" x14ac:dyDescent="0.35">
      <c r="B42" s="92">
        <v>31</v>
      </c>
      <c r="C42" s="91" t="s">
        <v>30</v>
      </c>
      <c r="D42" s="33">
        <v>875</v>
      </c>
      <c r="E42" s="33">
        <v>417</v>
      </c>
      <c r="F42" s="33">
        <v>14732</v>
      </c>
      <c r="G42" s="33">
        <v>0</v>
      </c>
      <c r="H42" s="33">
        <v>7021</v>
      </c>
      <c r="I42" s="33">
        <v>76851</v>
      </c>
      <c r="J42" s="33">
        <v>214466</v>
      </c>
      <c r="K42" s="33">
        <v>3699635</v>
      </c>
      <c r="L42" s="56">
        <v>468909</v>
      </c>
      <c r="M42" s="56">
        <v>1540245.6875799999</v>
      </c>
      <c r="N42" s="56">
        <v>399549</v>
      </c>
      <c r="O42" s="56">
        <v>2704851.8275799998</v>
      </c>
      <c r="P42" s="56">
        <v>0</v>
      </c>
      <c r="Q42" s="56">
        <v>0</v>
      </c>
      <c r="R42" s="56">
        <v>0</v>
      </c>
      <c r="S42" s="56">
        <v>0</v>
      </c>
      <c r="T42" s="56">
        <v>1613313</v>
      </c>
      <c r="U42" s="56">
        <v>3335792.03578</v>
      </c>
      <c r="V42" s="56">
        <v>241404</v>
      </c>
      <c r="W42" s="56">
        <v>764447.60101999994</v>
      </c>
      <c r="X42" s="56">
        <v>0</v>
      </c>
      <c r="Y42" s="56">
        <v>0</v>
      </c>
      <c r="Z42" s="56">
        <v>3051490</v>
      </c>
      <c r="AA42" s="56">
        <v>14383193.09766</v>
      </c>
      <c r="AB42" s="56">
        <v>0</v>
      </c>
      <c r="AC42" s="56">
        <v>0</v>
      </c>
      <c r="AE42" s="130">
        <f t="shared" si="0"/>
        <v>3051490</v>
      </c>
    </row>
    <row r="43" spans="2:31" x14ac:dyDescent="0.35">
      <c r="B43" s="92">
        <v>32</v>
      </c>
      <c r="C43" s="91" t="s">
        <v>39</v>
      </c>
      <c r="D43" s="33">
        <v>482</v>
      </c>
      <c r="E43" s="33">
        <v>668</v>
      </c>
      <c r="F43" s="33">
        <v>5546</v>
      </c>
      <c r="G43" s="33">
        <v>0</v>
      </c>
      <c r="H43" s="33">
        <v>0</v>
      </c>
      <c r="I43" s="33">
        <v>0</v>
      </c>
      <c r="J43" s="33">
        <v>40875</v>
      </c>
      <c r="K43" s="33">
        <v>2191093</v>
      </c>
      <c r="L43" s="56">
        <v>47123</v>
      </c>
      <c r="M43" s="56">
        <v>208808.29222</v>
      </c>
      <c r="N43" s="56">
        <v>17626</v>
      </c>
      <c r="O43" s="56">
        <v>101436.82915000001</v>
      </c>
      <c r="P43" s="56">
        <v>0</v>
      </c>
      <c r="Q43" s="56">
        <v>0</v>
      </c>
      <c r="R43" s="56">
        <v>2246</v>
      </c>
      <c r="S43" s="56">
        <v>8681.5</v>
      </c>
      <c r="T43" s="56">
        <v>440792</v>
      </c>
      <c r="U43" s="56">
        <v>1079150.4931099999</v>
      </c>
      <c r="V43" s="56">
        <v>86040</v>
      </c>
      <c r="W43" s="56">
        <v>198917.81394999998</v>
      </c>
      <c r="X43" s="56">
        <v>94</v>
      </c>
      <c r="Y43" s="56">
        <v>304.69</v>
      </c>
      <c r="Z43" s="56">
        <v>5321344</v>
      </c>
      <c r="AA43" s="56">
        <v>22831701.699999999</v>
      </c>
      <c r="AB43" s="56">
        <v>0</v>
      </c>
      <c r="AC43" s="56">
        <v>0</v>
      </c>
      <c r="AE43" s="130">
        <f t="shared" si="0"/>
        <v>5321344</v>
      </c>
    </row>
    <row r="44" spans="2:31" x14ac:dyDescent="0.35">
      <c r="B44" s="92">
        <v>33</v>
      </c>
      <c r="C44" s="91" t="s">
        <v>17</v>
      </c>
      <c r="D44" s="33">
        <v>1106</v>
      </c>
      <c r="E44" s="33">
        <v>179</v>
      </c>
      <c r="F44" s="33">
        <v>67588</v>
      </c>
      <c r="G44" s="33">
        <v>90669</v>
      </c>
      <c r="H44" s="33">
        <v>368889</v>
      </c>
      <c r="I44" s="33">
        <v>142019671</v>
      </c>
      <c r="J44" s="33">
        <v>1456490</v>
      </c>
      <c r="K44" s="33">
        <v>4487963</v>
      </c>
      <c r="L44" s="56">
        <v>2163782</v>
      </c>
      <c r="M44" s="56">
        <v>7724655.4743899982</v>
      </c>
      <c r="N44" s="56">
        <v>937556</v>
      </c>
      <c r="O44" s="56">
        <v>8423445.8224999998</v>
      </c>
      <c r="P44" s="56">
        <v>0</v>
      </c>
      <c r="Q44" s="56">
        <v>0</v>
      </c>
      <c r="R44" s="56">
        <v>21445</v>
      </c>
      <c r="S44" s="56">
        <v>96436.4</v>
      </c>
      <c r="T44" s="56">
        <v>1032383</v>
      </c>
      <c r="U44" s="56">
        <v>2272705.1360500003</v>
      </c>
      <c r="V44" s="56">
        <v>399353</v>
      </c>
      <c r="W44" s="56">
        <v>1262571.5967300001</v>
      </c>
      <c r="X44" s="56">
        <v>45</v>
      </c>
      <c r="Y44" s="56">
        <v>995.69399999999996</v>
      </c>
      <c r="Z44" s="56">
        <v>3078077</v>
      </c>
      <c r="AA44" s="56">
        <v>14136080.908</v>
      </c>
      <c r="AB44" s="56">
        <v>616</v>
      </c>
      <c r="AC44" s="56">
        <v>614.9</v>
      </c>
      <c r="AE44" s="130">
        <f t="shared" si="0"/>
        <v>3078693</v>
      </c>
    </row>
    <row r="45" spans="2:31" x14ac:dyDescent="0.35">
      <c r="B45" s="111" t="s">
        <v>18</v>
      </c>
      <c r="C45" s="199"/>
      <c r="D45" s="58"/>
      <c r="E45" s="58"/>
      <c r="F45" s="58"/>
      <c r="G45" s="58"/>
      <c r="H45" s="58"/>
      <c r="I45" s="58"/>
      <c r="J45" s="58"/>
      <c r="K45" s="58"/>
      <c r="L45" s="53"/>
      <c r="M45" s="53"/>
      <c r="N45" s="53"/>
      <c r="O45" s="53"/>
      <c r="P45" s="53"/>
      <c r="Q45" s="53"/>
      <c r="R45" s="53"/>
      <c r="S45" s="53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E45" s="130">
        <f t="shared" si="0"/>
        <v>0</v>
      </c>
    </row>
    <row r="46" spans="2:31" x14ac:dyDescent="0.35">
      <c r="B46" s="92">
        <v>34</v>
      </c>
      <c r="C46" s="91" t="s">
        <v>19</v>
      </c>
      <c r="D46" s="33">
        <v>0</v>
      </c>
      <c r="E46" s="33">
        <v>0</v>
      </c>
      <c r="F46" s="33">
        <v>53768</v>
      </c>
      <c r="G46" s="33">
        <v>0</v>
      </c>
      <c r="H46" s="33">
        <v>0</v>
      </c>
      <c r="I46" s="33">
        <v>0</v>
      </c>
      <c r="J46" s="33">
        <v>1342190</v>
      </c>
      <c r="K46" s="33">
        <v>0</v>
      </c>
      <c r="L46" s="56">
        <v>1149894</v>
      </c>
      <c r="M46" s="56">
        <v>8800198.9529999997</v>
      </c>
      <c r="N46" s="56">
        <v>3190325</v>
      </c>
      <c r="O46" s="56">
        <v>27866469.02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130">
        <f t="shared" si="0"/>
        <v>0</v>
      </c>
    </row>
    <row r="47" spans="2:31" x14ac:dyDescent="0.35">
      <c r="B47" s="92">
        <v>35</v>
      </c>
      <c r="C47" s="91" t="s">
        <v>55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  <c r="AE47" s="130">
        <f t="shared" si="0"/>
        <v>0</v>
      </c>
    </row>
    <row r="48" spans="2:31" x14ac:dyDescent="0.35">
      <c r="B48" s="92">
        <v>36</v>
      </c>
      <c r="C48" s="91" t="s">
        <v>57</v>
      </c>
      <c r="D48" s="33">
        <v>0</v>
      </c>
      <c r="E48" s="33">
        <v>0</v>
      </c>
      <c r="F48" s="33">
        <v>0</v>
      </c>
      <c r="G48" s="33">
        <v>0</v>
      </c>
      <c r="H48" s="33">
        <v>1</v>
      </c>
      <c r="I48" s="33">
        <v>0</v>
      </c>
      <c r="J48" s="33">
        <v>0</v>
      </c>
      <c r="K48" s="33">
        <v>914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55</v>
      </c>
      <c r="U48" s="56">
        <v>268.02007000000003</v>
      </c>
      <c r="V48" s="56">
        <v>6</v>
      </c>
      <c r="W48" s="56">
        <v>145.80848</v>
      </c>
      <c r="X48" s="56">
        <v>0</v>
      </c>
      <c r="Y48" s="56">
        <v>0</v>
      </c>
      <c r="Z48" s="56">
        <v>315</v>
      </c>
      <c r="AA48" s="56">
        <v>2655.5</v>
      </c>
      <c r="AB48" s="56">
        <v>0</v>
      </c>
      <c r="AC48" s="56">
        <v>0</v>
      </c>
      <c r="AE48" s="130">
        <f t="shared" si="0"/>
        <v>315</v>
      </c>
    </row>
    <row r="49" spans="1:31" x14ac:dyDescent="0.35">
      <c r="B49" s="92">
        <v>37</v>
      </c>
      <c r="C49" s="91" t="s">
        <v>32</v>
      </c>
      <c r="D49" s="33">
        <v>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165190</v>
      </c>
      <c r="K49" s="33">
        <v>0</v>
      </c>
      <c r="L49" s="56">
        <v>120132</v>
      </c>
      <c r="M49" s="56">
        <v>707281.89791999373</v>
      </c>
      <c r="N49" s="56">
        <v>181719</v>
      </c>
      <c r="O49" s="56">
        <v>2554100.2037899452</v>
      </c>
      <c r="P49" s="56">
        <v>0</v>
      </c>
      <c r="Q49" s="56">
        <v>0</v>
      </c>
      <c r="R49" s="56">
        <v>590</v>
      </c>
      <c r="S49" s="56">
        <v>4390.3</v>
      </c>
      <c r="T49" s="56">
        <v>0</v>
      </c>
      <c r="U49" s="56">
        <v>0</v>
      </c>
      <c r="V49" s="56">
        <v>0</v>
      </c>
      <c r="W49" s="56">
        <v>0</v>
      </c>
      <c r="X49" s="56">
        <v>0</v>
      </c>
      <c r="Y49" s="56">
        <v>0</v>
      </c>
      <c r="Z49" s="56">
        <v>0</v>
      </c>
      <c r="AA49" s="56">
        <v>0</v>
      </c>
      <c r="AB49" s="56">
        <v>0</v>
      </c>
      <c r="AC49" s="56">
        <v>0</v>
      </c>
      <c r="AE49" s="130">
        <f t="shared" si="0"/>
        <v>0</v>
      </c>
    </row>
    <row r="50" spans="1:31" x14ac:dyDescent="0.35">
      <c r="B50" s="92">
        <v>38</v>
      </c>
      <c r="C50" s="91" t="s">
        <v>29</v>
      </c>
      <c r="D50" s="33">
        <v>455</v>
      </c>
      <c r="E50" s="33">
        <v>494</v>
      </c>
      <c r="F50" s="33">
        <v>486</v>
      </c>
      <c r="G50" s="33">
        <v>95</v>
      </c>
      <c r="H50" s="33">
        <v>0</v>
      </c>
      <c r="I50" s="33">
        <v>3834</v>
      </c>
      <c r="J50" s="33">
        <v>251465</v>
      </c>
      <c r="K50" s="33">
        <v>1859518</v>
      </c>
      <c r="L50" s="56">
        <v>258910</v>
      </c>
      <c r="M50" s="56">
        <v>1002607.041449642</v>
      </c>
      <c r="N50" s="56">
        <v>159972</v>
      </c>
      <c r="O50" s="56">
        <v>1333989.1673100125</v>
      </c>
      <c r="P50" s="56">
        <v>0</v>
      </c>
      <c r="Q50" s="56">
        <v>0</v>
      </c>
      <c r="R50" s="56">
        <v>2931</v>
      </c>
      <c r="S50" s="56">
        <v>8214.9</v>
      </c>
      <c r="T50" s="56">
        <v>427480</v>
      </c>
      <c r="U50" s="56">
        <v>799103.01639999996</v>
      </c>
      <c r="V50" s="56">
        <v>121663</v>
      </c>
      <c r="W50" s="56">
        <v>305082.30124999996</v>
      </c>
      <c r="X50" s="56">
        <v>0</v>
      </c>
      <c r="Y50" s="56">
        <v>0</v>
      </c>
      <c r="Z50" s="56">
        <v>1024866</v>
      </c>
      <c r="AA50" s="56">
        <v>4920802.5729999999</v>
      </c>
      <c r="AB50" s="56">
        <v>0</v>
      </c>
      <c r="AC50" s="56">
        <v>0</v>
      </c>
      <c r="AE50" s="130">
        <f t="shared" si="0"/>
        <v>1024866</v>
      </c>
    </row>
    <row r="51" spans="1:31" x14ac:dyDescent="0.35">
      <c r="B51" s="92">
        <v>39</v>
      </c>
      <c r="C51" s="91" t="s">
        <v>58</v>
      </c>
      <c r="D51" s="33">
        <v>13</v>
      </c>
      <c r="E51" s="33">
        <v>18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115788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0</v>
      </c>
      <c r="S51" s="56">
        <v>0</v>
      </c>
      <c r="T51" s="56">
        <v>47262</v>
      </c>
      <c r="U51" s="56">
        <v>134846.29947999993</v>
      </c>
      <c r="V51" s="56">
        <v>19082</v>
      </c>
      <c r="W51" s="56">
        <v>59756.212880000079</v>
      </c>
      <c r="X51" s="56">
        <v>0</v>
      </c>
      <c r="Y51" s="56">
        <v>0</v>
      </c>
      <c r="Z51" s="56">
        <v>46087</v>
      </c>
      <c r="AA51" s="56">
        <v>267800.21299999999</v>
      </c>
      <c r="AB51" s="56">
        <v>0</v>
      </c>
      <c r="AC51" s="56">
        <v>0</v>
      </c>
      <c r="AE51" s="130">
        <f t="shared" si="0"/>
        <v>46087</v>
      </c>
    </row>
    <row r="52" spans="1:31" x14ac:dyDescent="0.35">
      <c r="B52" s="92">
        <v>40</v>
      </c>
      <c r="C52" s="91" t="s">
        <v>25</v>
      </c>
      <c r="D52" s="33">
        <v>46</v>
      </c>
      <c r="E52" s="33">
        <v>28</v>
      </c>
      <c r="F52" s="33">
        <v>0</v>
      </c>
      <c r="G52" s="33">
        <v>0</v>
      </c>
      <c r="H52" s="33">
        <v>0</v>
      </c>
      <c r="I52" s="33">
        <v>0</v>
      </c>
      <c r="J52" s="33">
        <v>698264</v>
      </c>
      <c r="K52" s="33">
        <v>590733</v>
      </c>
      <c r="L52" s="56">
        <v>757405</v>
      </c>
      <c r="M52" s="56">
        <v>2605103.36228</v>
      </c>
      <c r="N52" s="56">
        <v>1084610</v>
      </c>
      <c r="O52" s="56">
        <v>4609626.0901600001</v>
      </c>
      <c r="P52" s="56">
        <v>0</v>
      </c>
      <c r="Q52" s="56">
        <v>0</v>
      </c>
      <c r="R52" s="56">
        <v>1512</v>
      </c>
      <c r="S52" s="56">
        <v>10594.50223</v>
      </c>
      <c r="T52" s="56">
        <v>325307</v>
      </c>
      <c r="U52" s="56">
        <v>1107473.5935300002</v>
      </c>
      <c r="V52" s="56">
        <v>0</v>
      </c>
      <c r="W52" s="56">
        <v>0</v>
      </c>
      <c r="X52" s="56">
        <v>0</v>
      </c>
      <c r="Y52" s="56">
        <v>0</v>
      </c>
      <c r="Z52" s="56">
        <v>257724</v>
      </c>
      <c r="AA52" s="56">
        <v>1523954.4120499999</v>
      </c>
      <c r="AB52" s="56">
        <v>0</v>
      </c>
      <c r="AC52" s="56">
        <v>0</v>
      </c>
      <c r="AE52" s="130">
        <f t="shared" si="0"/>
        <v>257724</v>
      </c>
    </row>
    <row r="53" spans="1:31" x14ac:dyDescent="0.35">
      <c r="A53" s="133" t="s">
        <v>159</v>
      </c>
      <c r="B53" s="92">
        <v>41</v>
      </c>
      <c r="C53" s="91" t="s">
        <v>26</v>
      </c>
      <c r="D53" s="33">
        <v>0</v>
      </c>
      <c r="E53" s="33">
        <v>0</v>
      </c>
      <c r="F53" s="33">
        <v>0</v>
      </c>
      <c r="G53" s="33">
        <v>149664</v>
      </c>
      <c r="H53" s="33">
        <v>0</v>
      </c>
      <c r="I53" s="33">
        <v>0</v>
      </c>
      <c r="J53" s="33">
        <v>1090361</v>
      </c>
      <c r="K53" s="33">
        <v>631757</v>
      </c>
      <c r="L53" s="56">
        <v>385994</v>
      </c>
      <c r="M53" s="56">
        <v>474035.652</v>
      </c>
      <c r="N53" s="56">
        <v>677679</v>
      </c>
      <c r="O53" s="56">
        <v>1021610.946</v>
      </c>
      <c r="P53" s="56">
        <v>0</v>
      </c>
      <c r="Q53" s="56">
        <v>0</v>
      </c>
      <c r="R53" s="56">
        <v>1903</v>
      </c>
      <c r="S53" s="56">
        <v>5227.335</v>
      </c>
      <c r="T53" s="56">
        <v>22549</v>
      </c>
      <c r="U53" s="56">
        <v>42455.788999999997</v>
      </c>
      <c r="V53" s="56">
        <v>17146</v>
      </c>
      <c r="W53" s="56">
        <v>43620.500999999997</v>
      </c>
      <c r="X53" s="56">
        <v>0</v>
      </c>
      <c r="Y53" s="56">
        <v>0</v>
      </c>
      <c r="Z53" s="56">
        <v>69799</v>
      </c>
      <c r="AA53" s="56">
        <v>232751.10800000001</v>
      </c>
      <c r="AB53" s="56">
        <v>0</v>
      </c>
      <c r="AC53" s="56">
        <v>0</v>
      </c>
      <c r="AE53" s="130">
        <f t="shared" si="0"/>
        <v>69799</v>
      </c>
    </row>
    <row r="54" spans="1:31" x14ac:dyDescent="0.35">
      <c r="B54" s="92">
        <v>42</v>
      </c>
      <c r="C54" s="199" t="s">
        <v>24</v>
      </c>
      <c r="D54" s="33">
        <v>102</v>
      </c>
      <c r="E54" s="33">
        <v>68</v>
      </c>
      <c r="F54" s="33">
        <v>0</v>
      </c>
      <c r="G54" s="33">
        <v>0</v>
      </c>
      <c r="H54" s="33">
        <v>0</v>
      </c>
      <c r="I54" s="33">
        <v>0</v>
      </c>
      <c r="J54" s="33">
        <v>1060078</v>
      </c>
      <c r="K54" s="33">
        <v>1145948</v>
      </c>
      <c r="L54" s="56">
        <v>1407846</v>
      </c>
      <c r="M54" s="56">
        <v>4520396.1770100007</v>
      </c>
      <c r="N54" s="56">
        <v>1405586</v>
      </c>
      <c r="O54" s="56">
        <v>6097811.9203300001</v>
      </c>
      <c r="P54" s="56">
        <v>0</v>
      </c>
      <c r="Q54" s="56">
        <v>0</v>
      </c>
      <c r="R54" s="56">
        <v>2502</v>
      </c>
      <c r="S54" s="56">
        <v>15439.12889</v>
      </c>
      <c r="T54" s="56">
        <v>913218</v>
      </c>
      <c r="U54" s="56">
        <v>2132089.9585699965</v>
      </c>
      <c r="V54" s="56">
        <v>113986</v>
      </c>
      <c r="W54" s="56">
        <v>631119.86023999972</v>
      </c>
      <c r="X54" s="56">
        <v>28</v>
      </c>
      <c r="Y54" s="56">
        <v>538.20600000000002</v>
      </c>
      <c r="Z54" s="56">
        <v>820056</v>
      </c>
      <c r="AA54" s="56">
        <v>4083066.3934199996</v>
      </c>
      <c r="AB54" s="56">
        <v>0</v>
      </c>
      <c r="AC54" s="56">
        <v>0</v>
      </c>
      <c r="AE54" s="130">
        <f t="shared" si="0"/>
        <v>820056</v>
      </c>
    </row>
    <row r="55" spans="1:31" x14ac:dyDescent="0.35">
      <c r="B55" s="92">
        <v>43</v>
      </c>
      <c r="C55" s="199" t="s">
        <v>62</v>
      </c>
      <c r="D55" s="33">
        <v>0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989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4068</v>
      </c>
      <c r="U55" s="56">
        <v>13420.463400000001</v>
      </c>
      <c r="V55" s="56">
        <v>1492</v>
      </c>
      <c r="W55" s="56">
        <v>5006.5982300000005</v>
      </c>
      <c r="X55" s="56">
        <v>0</v>
      </c>
      <c r="Y55" s="56">
        <v>0</v>
      </c>
      <c r="Z55" s="56">
        <v>1131</v>
      </c>
      <c r="AA55" s="56">
        <v>8635.4</v>
      </c>
      <c r="AB55" s="56">
        <v>0</v>
      </c>
      <c r="AC55" s="56">
        <v>0</v>
      </c>
      <c r="AE55" s="130">
        <f t="shared" si="0"/>
        <v>1131</v>
      </c>
    </row>
    <row r="56" spans="1:31" x14ac:dyDescent="0.35">
      <c r="B56" s="111" t="s">
        <v>63</v>
      </c>
      <c r="C56" s="199"/>
      <c r="D56" s="33"/>
      <c r="E56" s="33"/>
      <c r="F56" s="33"/>
      <c r="G56" s="33"/>
      <c r="H56" s="33"/>
      <c r="I56" s="33"/>
      <c r="J56" s="33"/>
      <c r="K56" s="33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E56" s="130">
        <f t="shared" si="0"/>
        <v>0</v>
      </c>
    </row>
    <row r="57" spans="1:31" s="138" customFormat="1" x14ac:dyDescent="0.35">
      <c r="A57" s="140"/>
      <c r="B57" s="96">
        <v>44</v>
      </c>
      <c r="C57" s="99" t="s">
        <v>64</v>
      </c>
      <c r="D57" s="62">
        <v>0</v>
      </c>
      <c r="E57" s="62">
        <v>0</v>
      </c>
      <c r="F57" s="62">
        <v>0</v>
      </c>
      <c r="G57" s="62">
        <v>68294</v>
      </c>
      <c r="H57" s="62">
        <v>0</v>
      </c>
      <c r="I57" s="62">
        <v>4342977</v>
      </c>
      <c r="J57" s="62">
        <v>0</v>
      </c>
      <c r="K57" s="62">
        <v>4590379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  <c r="R57" s="60">
        <v>0</v>
      </c>
      <c r="S57" s="60">
        <v>0</v>
      </c>
      <c r="T57" s="60">
        <v>1651</v>
      </c>
      <c r="U57" s="60">
        <v>2868.0247999999997</v>
      </c>
      <c r="V57" s="60">
        <v>315355</v>
      </c>
      <c r="W57" s="60">
        <v>403089.93457000004</v>
      </c>
      <c r="X57" s="60">
        <v>0</v>
      </c>
      <c r="Y57" s="60">
        <v>0</v>
      </c>
      <c r="Z57" s="60">
        <v>9477</v>
      </c>
      <c r="AA57" s="60">
        <v>50930.1</v>
      </c>
      <c r="AB57" s="60">
        <v>0</v>
      </c>
      <c r="AC57" s="60">
        <v>0</v>
      </c>
      <c r="AE57" s="130">
        <f t="shared" si="0"/>
        <v>9477</v>
      </c>
    </row>
    <row r="58" spans="1:31" s="138" customFormat="1" x14ac:dyDescent="0.35">
      <c r="A58" s="140"/>
      <c r="B58" s="96">
        <v>45</v>
      </c>
      <c r="C58" s="99" t="s">
        <v>65</v>
      </c>
      <c r="D58" s="62">
        <v>0</v>
      </c>
      <c r="E58" s="62">
        <v>0</v>
      </c>
      <c r="F58" s="62">
        <v>0</v>
      </c>
      <c r="G58" s="62">
        <v>373585</v>
      </c>
      <c r="H58" s="62">
        <v>0</v>
      </c>
      <c r="I58" s="62">
        <v>17076</v>
      </c>
      <c r="J58" s="62">
        <v>0</v>
      </c>
      <c r="K58" s="62">
        <v>6848460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60">
        <v>0</v>
      </c>
      <c r="S58" s="60">
        <v>0</v>
      </c>
      <c r="T58" s="60">
        <v>202506</v>
      </c>
      <c r="U58" s="60">
        <v>454813.88842999999</v>
      </c>
      <c r="V58" s="60">
        <v>16450</v>
      </c>
      <c r="W58" s="60">
        <v>21251.794389999999</v>
      </c>
      <c r="X58" s="60">
        <v>0</v>
      </c>
      <c r="Y58" s="60">
        <v>0</v>
      </c>
      <c r="Z58" s="60">
        <v>1994109</v>
      </c>
      <c r="AA58" s="60">
        <v>6726572.1129999999</v>
      </c>
      <c r="AB58" s="60">
        <v>173</v>
      </c>
      <c r="AC58" s="60">
        <v>105.9</v>
      </c>
      <c r="AE58" s="130">
        <f t="shared" si="0"/>
        <v>1994282</v>
      </c>
    </row>
    <row r="59" spans="1:31" s="138" customFormat="1" x14ac:dyDescent="0.35">
      <c r="A59" s="140"/>
      <c r="B59" s="96">
        <v>46</v>
      </c>
      <c r="C59" s="99" t="s">
        <v>66</v>
      </c>
      <c r="D59" s="62">
        <v>0</v>
      </c>
      <c r="E59" s="62">
        <v>0</v>
      </c>
      <c r="F59" s="62">
        <v>0</v>
      </c>
      <c r="G59" s="62">
        <v>158132</v>
      </c>
      <c r="H59" s="62">
        <v>0</v>
      </c>
      <c r="I59" s="62">
        <v>156841</v>
      </c>
      <c r="J59" s="62">
        <v>0</v>
      </c>
      <c r="K59" s="62">
        <v>10097269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683504</v>
      </c>
      <c r="W59" s="60">
        <v>363418.47632999998</v>
      </c>
      <c r="X59" s="60">
        <v>0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E59" s="130">
        <f t="shared" si="0"/>
        <v>0</v>
      </c>
    </row>
    <row r="60" spans="1:31" s="138" customFormat="1" x14ac:dyDescent="0.35">
      <c r="A60" s="140"/>
      <c r="B60" s="96">
        <v>47</v>
      </c>
      <c r="C60" s="99" t="s">
        <v>67</v>
      </c>
      <c r="D60" s="62">
        <v>0</v>
      </c>
      <c r="E60" s="62">
        <v>0</v>
      </c>
      <c r="F60" s="62">
        <v>0</v>
      </c>
      <c r="G60" s="62">
        <v>0</v>
      </c>
      <c r="H60" s="62">
        <v>0</v>
      </c>
      <c r="I60" s="62">
        <v>5275</v>
      </c>
      <c r="J60" s="62">
        <v>0</v>
      </c>
      <c r="K60" s="62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0</v>
      </c>
      <c r="U60" s="60">
        <v>0</v>
      </c>
      <c r="V60" s="60">
        <v>0</v>
      </c>
      <c r="W60" s="60">
        <v>0</v>
      </c>
      <c r="X60" s="60">
        <v>0</v>
      </c>
      <c r="Y60" s="60">
        <v>0</v>
      </c>
      <c r="Z60" s="60">
        <v>0</v>
      </c>
      <c r="AA60" s="60">
        <v>0</v>
      </c>
      <c r="AB60" s="60">
        <v>0</v>
      </c>
      <c r="AC60" s="60">
        <v>0</v>
      </c>
      <c r="AE60" s="130">
        <f t="shared" si="0"/>
        <v>0</v>
      </c>
    </row>
    <row r="61" spans="1:31" s="138" customFormat="1" x14ac:dyDescent="0.35">
      <c r="A61" s="140"/>
      <c r="B61" s="96">
        <v>48</v>
      </c>
      <c r="C61" s="99" t="s">
        <v>68</v>
      </c>
      <c r="D61" s="62">
        <v>0</v>
      </c>
      <c r="E61" s="62">
        <v>0</v>
      </c>
      <c r="F61" s="62">
        <v>0</v>
      </c>
      <c r="G61" s="62">
        <v>334559</v>
      </c>
      <c r="H61" s="62">
        <v>0</v>
      </c>
      <c r="I61" s="62">
        <v>0</v>
      </c>
      <c r="J61" s="62">
        <v>0</v>
      </c>
      <c r="K61" s="62">
        <v>560908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725</v>
      </c>
      <c r="U61" s="60">
        <v>676.89522000000045</v>
      </c>
      <c r="V61" s="60">
        <v>20273</v>
      </c>
      <c r="W61" s="60">
        <v>13532.34828</v>
      </c>
      <c r="X61" s="60">
        <v>0</v>
      </c>
      <c r="Y61" s="60">
        <v>0</v>
      </c>
      <c r="Z61" s="60">
        <v>3985</v>
      </c>
      <c r="AA61" s="60">
        <v>16927.116000000002</v>
      </c>
      <c r="AB61" s="60">
        <v>0</v>
      </c>
      <c r="AC61" s="60">
        <v>0</v>
      </c>
      <c r="AE61" s="130">
        <f t="shared" si="0"/>
        <v>3985</v>
      </c>
    </row>
    <row r="62" spans="1:31" s="138" customFormat="1" x14ac:dyDescent="0.35">
      <c r="A62" s="140"/>
      <c r="B62" s="96">
        <v>49</v>
      </c>
      <c r="C62" s="200" t="s">
        <v>69</v>
      </c>
      <c r="D62" s="62">
        <v>1</v>
      </c>
      <c r="E62" s="62">
        <v>62</v>
      </c>
      <c r="F62" s="62">
        <v>628391</v>
      </c>
      <c r="G62" s="62">
        <v>0</v>
      </c>
      <c r="H62" s="62">
        <v>0</v>
      </c>
      <c r="I62" s="62">
        <v>30053065</v>
      </c>
      <c r="J62" s="62">
        <v>0</v>
      </c>
      <c r="K62" s="62">
        <v>38022928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420239</v>
      </c>
      <c r="U62" s="60">
        <v>540635.28700000001</v>
      </c>
      <c r="V62" s="60">
        <v>1040902</v>
      </c>
      <c r="W62" s="60">
        <v>1730580.9680000001</v>
      </c>
      <c r="X62" s="60">
        <v>0</v>
      </c>
      <c r="Y62" s="60">
        <v>0</v>
      </c>
      <c r="Z62" s="60">
        <v>1446229</v>
      </c>
      <c r="AA62" s="60">
        <v>6041768.9069999997</v>
      </c>
      <c r="AB62" s="60">
        <v>0</v>
      </c>
      <c r="AC62" s="60">
        <v>0</v>
      </c>
      <c r="AE62" s="130">
        <f t="shared" si="0"/>
        <v>1446229</v>
      </c>
    </row>
    <row r="63" spans="1:31" x14ac:dyDescent="0.35">
      <c r="B63" s="111" t="s">
        <v>21</v>
      </c>
      <c r="C63" s="199"/>
      <c r="D63" s="58"/>
      <c r="E63" s="58"/>
      <c r="F63" s="58"/>
      <c r="G63" s="58"/>
      <c r="H63" s="58"/>
      <c r="I63" s="58"/>
      <c r="J63" s="58"/>
      <c r="K63" s="58"/>
      <c r="L63" s="53"/>
      <c r="M63" s="53"/>
      <c r="N63" s="53"/>
      <c r="O63" s="53"/>
      <c r="P63" s="53"/>
      <c r="Q63" s="53"/>
      <c r="R63" s="53"/>
      <c r="S63" s="53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E63" s="130">
        <f t="shared" si="0"/>
        <v>0</v>
      </c>
    </row>
    <row r="64" spans="1:31" x14ac:dyDescent="0.35">
      <c r="B64" s="92">
        <v>50</v>
      </c>
      <c r="C64" s="91" t="s">
        <v>22</v>
      </c>
      <c r="D64" s="33">
        <v>491</v>
      </c>
      <c r="E64" s="33">
        <v>3</v>
      </c>
      <c r="F64" s="33">
        <v>0</v>
      </c>
      <c r="G64" s="33">
        <v>372</v>
      </c>
      <c r="H64" s="33">
        <v>0</v>
      </c>
      <c r="I64" s="33">
        <v>1033069</v>
      </c>
      <c r="J64" s="33">
        <v>541696</v>
      </c>
      <c r="K64" s="33">
        <v>2509656</v>
      </c>
      <c r="L64" s="56">
        <v>737939</v>
      </c>
      <c r="M64" s="56">
        <v>4402323.0488937395</v>
      </c>
      <c r="N64" s="56">
        <v>816617</v>
      </c>
      <c r="O64" s="56">
        <v>6005108.39392066</v>
      </c>
      <c r="P64" s="56">
        <v>1111</v>
      </c>
      <c r="Q64" s="56">
        <v>564.09</v>
      </c>
      <c r="R64" s="56">
        <v>3882</v>
      </c>
      <c r="S64" s="56">
        <v>21604.9</v>
      </c>
      <c r="T64" s="56">
        <v>229488</v>
      </c>
      <c r="U64" s="56">
        <v>588494.14086999698</v>
      </c>
      <c r="V64" s="56">
        <v>212923</v>
      </c>
      <c r="W64" s="56">
        <v>610885.95743999199</v>
      </c>
      <c r="X64" s="56">
        <v>197</v>
      </c>
      <c r="Y64" s="56">
        <v>4015.0990000000002</v>
      </c>
      <c r="Z64" s="56">
        <v>1019505</v>
      </c>
      <c r="AA64" s="56">
        <v>6832947.7999999998</v>
      </c>
      <c r="AB64" s="56">
        <v>549</v>
      </c>
      <c r="AC64" s="56">
        <v>551.84</v>
      </c>
      <c r="AE64" s="130">
        <f t="shared" si="0"/>
        <v>1020054</v>
      </c>
    </row>
    <row r="65" spans="1:31" x14ac:dyDescent="0.35">
      <c r="B65" s="92">
        <v>51</v>
      </c>
      <c r="C65" s="91" t="s">
        <v>70</v>
      </c>
      <c r="D65" s="33">
        <v>170</v>
      </c>
      <c r="E65" s="33">
        <v>2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261950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37096</v>
      </c>
      <c r="U65" s="56">
        <v>104248.26337999995</v>
      </c>
      <c r="V65" s="56">
        <v>10068</v>
      </c>
      <c r="W65" s="56">
        <v>26271.285180000064</v>
      </c>
      <c r="X65" s="56">
        <v>0</v>
      </c>
      <c r="Y65" s="56">
        <v>0</v>
      </c>
      <c r="Z65" s="56">
        <v>123926</v>
      </c>
      <c r="AA65" s="56">
        <v>664601.94499999995</v>
      </c>
      <c r="AB65" s="56">
        <v>0</v>
      </c>
      <c r="AC65" s="56">
        <v>0</v>
      </c>
      <c r="AE65" s="130">
        <f t="shared" si="0"/>
        <v>123926</v>
      </c>
    </row>
    <row r="66" spans="1:31" x14ac:dyDescent="0.35">
      <c r="B66" s="92">
        <v>52</v>
      </c>
      <c r="C66" s="91" t="s">
        <v>47</v>
      </c>
      <c r="D66" s="33">
        <v>347</v>
      </c>
      <c r="E66" s="33">
        <v>3</v>
      </c>
      <c r="F66" s="33">
        <v>24400</v>
      </c>
      <c r="G66" s="33">
        <v>303</v>
      </c>
      <c r="H66" s="33">
        <v>48675</v>
      </c>
      <c r="I66" s="33">
        <v>0</v>
      </c>
      <c r="J66" s="33">
        <v>0</v>
      </c>
      <c r="K66" s="33">
        <v>3305110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210303</v>
      </c>
      <c r="U66" s="56">
        <v>386504.23339000001</v>
      </c>
      <c r="V66" s="56">
        <v>57754</v>
      </c>
      <c r="W66" s="56">
        <v>291242.4681</v>
      </c>
      <c r="X66" s="56">
        <v>0</v>
      </c>
      <c r="Y66" s="56">
        <v>0</v>
      </c>
      <c r="Z66" s="56">
        <v>1095902</v>
      </c>
      <c r="AA66" s="56">
        <v>3584547.8879999998</v>
      </c>
      <c r="AB66" s="56">
        <v>0</v>
      </c>
      <c r="AC66" s="56">
        <v>0</v>
      </c>
      <c r="AE66" s="130">
        <f t="shared" si="0"/>
        <v>1095902</v>
      </c>
    </row>
    <row r="67" spans="1:31" x14ac:dyDescent="0.35">
      <c r="B67" s="92">
        <v>53</v>
      </c>
      <c r="C67" s="91" t="s">
        <v>44</v>
      </c>
      <c r="D67" s="33">
        <v>542</v>
      </c>
      <c r="E67" s="33">
        <v>3</v>
      </c>
      <c r="F67" s="33">
        <v>0</v>
      </c>
      <c r="G67" s="33">
        <v>2044</v>
      </c>
      <c r="H67" s="33">
        <v>0</v>
      </c>
      <c r="I67" s="33">
        <v>0</v>
      </c>
      <c r="J67" s="33">
        <v>0</v>
      </c>
      <c r="K67" s="33">
        <v>4917084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260761</v>
      </c>
      <c r="U67" s="56">
        <v>371979.12115999981</v>
      </c>
      <c r="V67" s="56">
        <v>17330</v>
      </c>
      <c r="W67" s="56">
        <v>33726.163759999996</v>
      </c>
      <c r="X67" s="56">
        <v>0</v>
      </c>
      <c r="Y67" s="56">
        <v>0</v>
      </c>
      <c r="Z67" s="56">
        <v>990242</v>
      </c>
      <c r="AA67" s="56">
        <v>4764965.8130000001</v>
      </c>
      <c r="AB67" s="56">
        <v>22</v>
      </c>
      <c r="AC67" s="56">
        <v>12.6</v>
      </c>
      <c r="AE67" s="130">
        <f t="shared" si="0"/>
        <v>990264</v>
      </c>
    </row>
    <row r="68" spans="1:31" x14ac:dyDescent="0.35">
      <c r="B68" s="92">
        <v>54</v>
      </c>
      <c r="C68" s="91" t="s">
        <v>313</v>
      </c>
      <c r="D68" s="33">
        <v>145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4508188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49534</v>
      </c>
      <c r="U68" s="56">
        <v>68389.827049999993</v>
      </c>
      <c r="V68" s="56">
        <v>6937</v>
      </c>
      <c r="W68" s="56">
        <v>12690.3421</v>
      </c>
      <c r="X68" s="56">
        <v>0</v>
      </c>
      <c r="Y68" s="56">
        <v>0</v>
      </c>
      <c r="Z68" s="56">
        <v>861326</v>
      </c>
      <c r="AA68" s="56">
        <v>4375011.7685000002</v>
      </c>
      <c r="AB68" s="56">
        <v>0</v>
      </c>
      <c r="AC68" s="56">
        <v>0</v>
      </c>
      <c r="AE68" s="130">
        <f t="shared" si="0"/>
        <v>861326</v>
      </c>
    </row>
    <row r="69" spans="1:31" x14ac:dyDescent="0.35">
      <c r="B69" s="92">
        <v>55</v>
      </c>
      <c r="C69" s="91" t="s">
        <v>71</v>
      </c>
      <c r="D69" s="33">
        <v>59</v>
      </c>
      <c r="E69" s="33">
        <v>2</v>
      </c>
      <c r="F69" s="33">
        <v>0</v>
      </c>
      <c r="G69" s="33">
        <v>164</v>
      </c>
      <c r="H69" s="33">
        <v>0</v>
      </c>
      <c r="I69" s="33">
        <v>494766</v>
      </c>
      <c r="J69" s="33">
        <v>0</v>
      </c>
      <c r="K69" s="33">
        <v>2794638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51429</v>
      </c>
      <c r="U69" s="56">
        <v>90853.962060000005</v>
      </c>
      <c r="V69" s="56">
        <v>8290</v>
      </c>
      <c r="W69" s="56">
        <v>22266.457309999998</v>
      </c>
      <c r="X69" s="56">
        <v>0</v>
      </c>
      <c r="Y69" s="56">
        <v>0</v>
      </c>
      <c r="Z69" s="56">
        <v>360229</v>
      </c>
      <c r="AA69" s="56">
        <v>1853720.8</v>
      </c>
      <c r="AB69" s="56">
        <v>0</v>
      </c>
      <c r="AC69" s="56">
        <v>0</v>
      </c>
      <c r="AE69" s="130">
        <f t="shared" si="0"/>
        <v>360229</v>
      </c>
    </row>
    <row r="70" spans="1:31" x14ac:dyDescent="0.35">
      <c r="B70" s="92">
        <v>56</v>
      </c>
      <c r="C70" s="91" t="s">
        <v>72</v>
      </c>
      <c r="D70" s="33">
        <v>13</v>
      </c>
      <c r="E70" s="33">
        <v>1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393695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12451</v>
      </c>
      <c r="U70" s="56">
        <v>18512.589019999999</v>
      </c>
      <c r="V70" s="56">
        <v>0</v>
      </c>
      <c r="W70" s="56">
        <v>0</v>
      </c>
      <c r="X70" s="56">
        <v>0</v>
      </c>
      <c r="Y70" s="56">
        <v>0</v>
      </c>
      <c r="Z70" s="56">
        <v>43391</v>
      </c>
      <c r="AA70" s="56">
        <v>180350.04300000001</v>
      </c>
      <c r="AB70" s="56">
        <v>0</v>
      </c>
      <c r="AC70" s="56">
        <v>0</v>
      </c>
      <c r="AE70" s="130">
        <f t="shared" si="0"/>
        <v>43391</v>
      </c>
    </row>
    <row r="71" spans="1:31" x14ac:dyDescent="0.35">
      <c r="B71" s="92">
        <v>57</v>
      </c>
      <c r="C71" s="91" t="s">
        <v>73</v>
      </c>
      <c r="D71" s="33">
        <v>26</v>
      </c>
      <c r="E71" s="33">
        <v>1</v>
      </c>
      <c r="F71" s="33">
        <v>0</v>
      </c>
      <c r="G71" s="33">
        <v>279</v>
      </c>
      <c r="H71" s="33">
        <v>0</v>
      </c>
      <c r="I71" s="33">
        <v>0</v>
      </c>
      <c r="J71" s="33">
        <v>0</v>
      </c>
      <c r="K71" s="33">
        <v>84947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6097</v>
      </c>
      <c r="U71" s="56">
        <v>12858.88027</v>
      </c>
      <c r="V71" s="56">
        <v>4841</v>
      </c>
      <c r="W71" s="56">
        <v>14967.518400000001</v>
      </c>
      <c r="X71" s="56">
        <v>0</v>
      </c>
      <c r="Y71" s="56">
        <v>0</v>
      </c>
      <c r="Z71" s="56">
        <v>35416</v>
      </c>
      <c r="AA71" s="56">
        <v>189409.8</v>
      </c>
      <c r="AB71" s="56">
        <v>0</v>
      </c>
      <c r="AC71" s="56">
        <v>0</v>
      </c>
      <c r="AE71" s="130">
        <f t="shared" si="0"/>
        <v>35416</v>
      </c>
    </row>
    <row r="72" spans="1:31" x14ac:dyDescent="0.35">
      <c r="B72" s="92">
        <v>58</v>
      </c>
      <c r="C72" s="91" t="s">
        <v>46</v>
      </c>
      <c r="D72" s="33">
        <v>516</v>
      </c>
      <c r="E72" s="33">
        <v>3</v>
      </c>
      <c r="F72" s="33">
        <v>0</v>
      </c>
      <c r="G72" s="33">
        <v>67</v>
      </c>
      <c r="H72" s="33">
        <v>0</v>
      </c>
      <c r="I72" s="33">
        <v>0</v>
      </c>
      <c r="J72" s="33">
        <v>0</v>
      </c>
      <c r="K72" s="33">
        <v>576300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28940</v>
      </c>
      <c r="U72" s="56">
        <v>33550.720869999997</v>
      </c>
      <c r="V72" s="56">
        <v>1827</v>
      </c>
      <c r="W72" s="56">
        <v>4326.0998899999995</v>
      </c>
      <c r="X72" s="56">
        <v>0</v>
      </c>
      <c r="Y72" s="56">
        <v>0</v>
      </c>
      <c r="Z72" s="56">
        <v>252664</v>
      </c>
      <c r="AA72" s="56">
        <v>570354.98600000003</v>
      </c>
      <c r="AB72" s="56">
        <v>0</v>
      </c>
      <c r="AC72" s="56">
        <v>0</v>
      </c>
      <c r="AE72" s="23">
        <f t="shared" si="0"/>
        <v>252664</v>
      </c>
    </row>
    <row r="73" spans="1:31" x14ac:dyDescent="0.35">
      <c r="B73" s="92">
        <v>59</v>
      </c>
      <c r="C73" s="91" t="s">
        <v>74</v>
      </c>
      <c r="D73" s="33">
        <v>231</v>
      </c>
      <c r="E73" s="33">
        <v>0</v>
      </c>
      <c r="F73" s="33">
        <v>0</v>
      </c>
      <c r="G73" s="33">
        <v>0</v>
      </c>
      <c r="H73" s="33">
        <v>0</v>
      </c>
      <c r="I73" s="33">
        <v>393391</v>
      </c>
      <c r="J73" s="33">
        <v>0</v>
      </c>
      <c r="K73" s="33">
        <v>8867958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278543</v>
      </c>
      <c r="U73" s="56">
        <v>455764.57934000005</v>
      </c>
      <c r="V73" s="56">
        <v>109070</v>
      </c>
      <c r="W73" s="56">
        <v>241933.90953999999</v>
      </c>
      <c r="X73" s="56">
        <v>0</v>
      </c>
      <c r="Y73" s="56">
        <v>0</v>
      </c>
      <c r="Z73" s="56">
        <v>3402659</v>
      </c>
      <c r="AA73" s="56">
        <v>15030497.636</v>
      </c>
      <c r="AB73" s="56">
        <v>89</v>
      </c>
      <c r="AC73" s="56">
        <v>81.900000000000006</v>
      </c>
    </row>
    <row r="74" spans="1:31" x14ac:dyDescent="0.35">
      <c r="B74" s="92">
        <v>60</v>
      </c>
      <c r="C74" s="91" t="s">
        <v>75</v>
      </c>
      <c r="D74" s="33">
        <v>288</v>
      </c>
      <c r="E74" s="33">
        <v>7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</row>
    <row r="75" spans="1:31" x14ac:dyDescent="0.35">
      <c r="B75" s="92">
        <v>61</v>
      </c>
      <c r="C75" s="91" t="s">
        <v>36</v>
      </c>
      <c r="D75" s="33"/>
      <c r="E75" s="33"/>
      <c r="F75" s="33">
        <v>0</v>
      </c>
      <c r="G75" s="33">
        <v>546</v>
      </c>
      <c r="H75" s="33">
        <v>0</v>
      </c>
      <c r="I75" s="33">
        <v>17418</v>
      </c>
      <c r="J75" s="33">
        <v>0</v>
      </c>
      <c r="K75" s="33">
        <v>1609810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39103</v>
      </c>
      <c r="U75" s="56">
        <v>72334.659600000028</v>
      </c>
      <c r="V75" s="56">
        <v>9484</v>
      </c>
      <c r="W75" s="56">
        <v>23450.702099999973</v>
      </c>
      <c r="X75" s="56">
        <v>14</v>
      </c>
      <c r="Y75" s="56">
        <v>167.74799999999999</v>
      </c>
      <c r="Z75" s="56">
        <v>335838</v>
      </c>
      <c r="AA75" s="56">
        <v>1419993.9144299999</v>
      </c>
      <c r="AB75" s="56">
        <v>0</v>
      </c>
      <c r="AC75" s="56">
        <v>0</v>
      </c>
    </row>
    <row r="76" spans="1:31" s="132" customFormat="1" x14ac:dyDescent="0.35">
      <c r="A76" s="137"/>
      <c r="B76" s="117" t="s">
        <v>76</v>
      </c>
      <c r="C76" s="280" t="s">
        <v>76</v>
      </c>
      <c r="D76" s="11">
        <f t="shared" ref="D76:AC76" si="1">SUM(D11:D75)</f>
        <v>123701</v>
      </c>
      <c r="E76" s="11">
        <f t="shared" si="1"/>
        <v>95739</v>
      </c>
      <c r="F76" s="11">
        <f t="shared" si="1"/>
        <v>7837235</v>
      </c>
      <c r="G76" s="11">
        <f t="shared" si="1"/>
        <v>1427883</v>
      </c>
      <c r="H76" s="11">
        <f t="shared" si="1"/>
        <v>5435545</v>
      </c>
      <c r="I76" s="11">
        <f t="shared" si="1"/>
        <v>260907677</v>
      </c>
      <c r="J76" s="11">
        <f t="shared" si="1"/>
        <v>86512698</v>
      </c>
      <c r="K76" s="11">
        <f t="shared" si="1"/>
        <v>967011806</v>
      </c>
      <c r="L76" s="11">
        <f t="shared" si="1"/>
        <v>140820010</v>
      </c>
      <c r="M76" s="11">
        <f t="shared" si="1"/>
        <v>516244510.70458347</v>
      </c>
      <c r="N76" s="11">
        <f t="shared" si="1"/>
        <v>118433877</v>
      </c>
      <c r="O76" s="11">
        <f t="shared" si="1"/>
        <v>811438057.23370063</v>
      </c>
      <c r="P76" s="11">
        <f t="shared" si="1"/>
        <v>1159</v>
      </c>
      <c r="Q76" s="11">
        <f t="shared" si="1"/>
        <v>2504.0567999999998</v>
      </c>
      <c r="R76" s="11">
        <f t="shared" si="1"/>
        <v>749303</v>
      </c>
      <c r="S76" s="11">
        <f t="shared" si="1"/>
        <v>3567584.1677700002</v>
      </c>
      <c r="T76" s="11">
        <f t="shared" si="1"/>
        <v>163395553</v>
      </c>
      <c r="U76" s="11">
        <f t="shared" si="1"/>
        <v>376469544.34192038</v>
      </c>
      <c r="V76" s="11">
        <f t="shared" si="1"/>
        <v>65986012</v>
      </c>
      <c r="W76" s="11">
        <f t="shared" si="1"/>
        <v>167176074.14948997</v>
      </c>
      <c r="X76" s="11">
        <f t="shared" si="1"/>
        <v>156903</v>
      </c>
      <c r="Y76" s="11">
        <f t="shared" si="1"/>
        <v>2628275.0323199998</v>
      </c>
      <c r="Z76" s="11">
        <f t="shared" si="1"/>
        <v>566730618</v>
      </c>
      <c r="AA76" s="11">
        <f t="shared" si="1"/>
        <v>2812477740.6870146</v>
      </c>
      <c r="AB76" s="11">
        <f t="shared" si="1"/>
        <v>208814</v>
      </c>
      <c r="AC76" s="11">
        <f t="shared" si="1"/>
        <v>207348.25676999998</v>
      </c>
    </row>
    <row r="77" spans="1:31" s="132" customFormat="1" x14ac:dyDescent="0.35">
      <c r="A77" s="137"/>
      <c r="B77" s="111"/>
      <c r="C77" s="199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spans="1:31" x14ac:dyDescent="0.35">
      <c r="A78" s="119" t="s">
        <v>235</v>
      </c>
      <c r="B78" s="436" t="s">
        <v>236</v>
      </c>
      <c r="C78" s="436"/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  <c r="AB78" s="436"/>
      <c r="AC78" s="436"/>
    </row>
    <row r="79" spans="1:31" x14ac:dyDescent="0.35">
      <c r="A79" s="135">
        <v>1</v>
      </c>
      <c r="B79" s="436" t="s">
        <v>314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x14ac:dyDescent="0.35">
      <c r="A80" s="135">
        <v>2</v>
      </c>
      <c r="B80" s="436" t="s">
        <v>315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0" s="134" customFormat="1" x14ac:dyDescent="0.35">
      <c r="A81" s="135">
        <v>3</v>
      </c>
      <c r="B81" s="436" t="s">
        <v>239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s="134" customFormat="1" x14ac:dyDescent="0.35">
      <c r="A82" s="135">
        <v>4</v>
      </c>
      <c r="B82" s="436" t="s">
        <v>240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s="134" customFormat="1" x14ac:dyDescent="0.35">
      <c r="A83" s="135">
        <v>5</v>
      </c>
      <c r="B83" s="436" t="s">
        <v>241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134" customFormat="1" x14ac:dyDescent="0.35">
      <c r="A84" s="135">
        <v>6</v>
      </c>
      <c r="B84" s="436" t="s">
        <v>242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134" customFormat="1" x14ac:dyDescent="0.35">
      <c r="A85" s="135">
        <v>7</v>
      </c>
      <c r="B85" s="436" t="s">
        <v>243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134" customFormat="1" x14ac:dyDescent="0.35">
      <c r="A86" s="135">
        <v>8</v>
      </c>
      <c r="B86" s="436" t="s">
        <v>244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134" customFormat="1" x14ac:dyDescent="0.35">
      <c r="A87" s="135">
        <v>9</v>
      </c>
      <c r="B87" s="436" t="s">
        <v>245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  <c r="AD87" s="46"/>
    </row>
    <row r="88" spans="1:30" s="134" customFormat="1" x14ac:dyDescent="0.35">
      <c r="A88" s="135">
        <v>10</v>
      </c>
      <c r="B88" s="436" t="s">
        <v>246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134" customFormat="1" x14ac:dyDescent="0.35">
      <c r="A89" s="135">
        <v>11</v>
      </c>
      <c r="B89" s="436" t="s">
        <v>247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  <c r="AD89" s="46"/>
    </row>
    <row r="90" spans="1:30" s="134" customFormat="1" x14ac:dyDescent="0.35">
      <c r="A90" s="135">
        <v>12</v>
      </c>
      <c r="B90" s="436" t="s">
        <v>248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s="134" customFormat="1" x14ac:dyDescent="0.35">
      <c r="A91" s="135">
        <v>13</v>
      </c>
      <c r="B91" s="436" t="s">
        <v>249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s="134" customFormat="1" x14ac:dyDescent="0.35">
      <c r="A92" s="135">
        <v>14</v>
      </c>
      <c r="B92" s="436" t="s">
        <v>250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s="134" customFormat="1" x14ac:dyDescent="0.35">
      <c r="A93" s="135">
        <v>15</v>
      </c>
      <c r="B93" s="436" t="s">
        <v>251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134" customFormat="1" x14ac:dyDescent="0.35">
      <c r="A94" s="135">
        <v>16</v>
      </c>
      <c r="B94" s="436" t="s">
        <v>252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134" customFormat="1" x14ac:dyDescent="0.35">
      <c r="A95" s="135">
        <v>17</v>
      </c>
      <c r="B95" s="436" t="s">
        <v>253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134" customFormat="1" x14ac:dyDescent="0.35">
      <c r="A96" s="135">
        <v>18</v>
      </c>
      <c r="B96" s="436" t="s">
        <v>254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134" customFormat="1" x14ac:dyDescent="0.35">
      <c r="A97" s="135">
        <v>19</v>
      </c>
      <c r="B97" s="436" t="s">
        <v>255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134" customFormat="1" x14ac:dyDescent="0.35">
      <c r="A98" s="127">
        <v>20</v>
      </c>
      <c r="B98" s="436" t="s">
        <v>256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  <c r="AD98" s="44"/>
      <c r="AE98" s="44"/>
    </row>
    <row r="99" spans="1:31" s="134" customFormat="1" x14ac:dyDescent="0.35">
      <c r="A99" s="135">
        <v>21</v>
      </c>
      <c r="B99" s="436" t="s">
        <v>257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134" customFormat="1" x14ac:dyDescent="0.35">
      <c r="A100" s="135">
        <v>22</v>
      </c>
      <c r="B100" s="436" t="s">
        <v>258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134" customFormat="1" x14ac:dyDescent="0.35">
      <c r="A101" s="135">
        <v>23</v>
      </c>
      <c r="B101" s="436" t="s">
        <v>259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s="134" customFormat="1" x14ac:dyDescent="0.35">
      <c r="A102" s="135">
        <v>24</v>
      </c>
      <c r="B102" s="436" t="s">
        <v>260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134" customFormat="1" x14ac:dyDescent="0.35">
      <c r="A103" s="135">
        <v>25</v>
      </c>
      <c r="B103" s="436" t="s">
        <v>261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134" customFormat="1" x14ac:dyDescent="0.35">
      <c r="A104" s="135">
        <v>26</v>
      </c>
      <c r="B104" s="436" t="s">
        <v>262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H5:H7"/>
    <mergeCell ref="I5:I7"/>
    <mergeCell ref="J5:J7"/>
    <mergeCell ref="K5:K7"/>
    <mergeCell ref="AB6:AC6"/>
    <mergeCell ref="G5:G7"/>
    <mergeCell ref="B92:AC92"/>
    <mergeCell ref="X6:Y6"/>
    <mergeCell ref="L5:Q5"/>
    <mergeCell ref="B78:AC78"/>
    <mergeCell ref="B79:AC79"/>
    <mergeCell ref="L6:M6"/>
    <mergeCell ref="N6:O6"/>
    <mergeCell ref="T5:Y5"/>
    <mergeCell ref="Z5:AC5"/>
    <mergeCell ref="R5:S5"/>
    <mergeCell ref="P6:Q6"/>
    <mergeCell ref="R6:S6"/>
    <mergeCell ref="T6:U6"/>
    <mergeCell ref="V6:W6"/>
    <mergeCell ref="Z6:AA6"/>
    <mergeCell ref="B90:AC90"/>
    <mergeCell ref="B91:AC91"/>
    <mergeCell ref="B81:AC81"/>
    <mergeCell ref="B82:AC82"/>
    <mergeCell ref="B83:AC83"/>
    <mergeCell ref="B84:AC84"/>
    <mergeCell ref="B85:AC85"/>
    <mergeCell ref="B80:AC80"/>
    <mergeCell ref="B86:AC86"/>
    <mergeCell ref="B87:AC87"/>
    <mergeCell ref="B88:AC88"/>
    <mergeCell ref="B89:AC89"/>
    <mergeCell ref="B104:AC104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B103:AC103"/>
  </mergeCells>
  <pageMargins left="3.937007874015748E-2" right="3.937007874015748E-2" top="0" bottom="3.937007874015748E-2" header="0" footer="0"/>
  <pageSetup scale="43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F790-4F27-4B65-83AA-1C9C9F8A5FAB}">
  <dimension ref="A2:AF103"/>
  <sheetViews>
    <sheetView zoomScale="91" zoomScaleNormal="91" workbookViewId="0">
      <pane xSplit="3" ySplit="8" topLeftCell="D9" activePane="bottomRight" state="frozen"/>
      <selection pane="topRight" activeCell="AE72" sqref="AE72"/>
      <selection pane="bottomLeft" activeCell="AE72" sqref="AE72"/>
      <selection pane="bottomRight" activeCell="AE72" sqref="AE72"/>
    </sheetView>
  </sheetViews>
  <sheetFormatPr defaultColWidth="8.81640625" defaultRowHeight="14.5" x14ac:dyDescent="0.35"/>
  <cols>
    <col min="1" max="1" width="5.453125" style="133" customWidth="1"/>
    <col min="2" max="2" width="6.81640625" style="130" customWidth="1"/>
    <col min="3" max="3" width="44.1796875" style="130" customWidth="1"/>
    <col min="4" max="4" width="9.453125" style="131" customWidth="1"/>
    <col min="5" max="5" width="10" style="131" customWidth="1"/>
    <col min="6" max="6" width="10.453125" style="130" customWidth="1"/>
    <col min="7" max="7" width="9.81640625" style="130" customWidth="1"/>
    <col min="8" max="8" width="10.453125" style="130" customWidth="1"/>
    <col min="9" max="9" width="11.453125" style="130" customWidth="1"/>
    <col min="10" max="10" width="11" style="130" customWidth="1"/>
    <col min="11" max="13" width="10.81640625" style="130" customWidth="1"/>
    <col min="14" max="14" width="11" style="130" customWidth="1"/>
    <col min="15" max="15" width="11" style="130" bestFit="1" customWidth="1"/>
    <col min="16" max="16" width="10.1796875" style="130" customWidth="1"/>
    <col min="17" max="17" width="9.1796875" style="130" customWidth="1"/>
    <col min="18" max="19" width="10" style="130" customWidth="1"/>
    <col min="20" max="20" width="12" style="130" customWidth="1"/>
    <col min="21" max="21" width="12" style="130" bestFit="1" customWidth="1"/>
    <col min="22" max="22" width="11" style="130" customWidth="1"/>
    <col min="23" max="23" width="11.453125" style="130" customWidth="1"/>
    <col min="24" max="24" width="10" style="130" customWidth="1"/>
    <col min="25" max="25" width="10.1796875" style="130" customWidth="1"/>
    <col min="26" max="26" width="11" style="130" bestFit="1" customWidth="1"/>
    <col min="27" max="27" width="12.1796875" style="130" bestFit="1" customWidth="1"/>
    <col min="28" max="28" width="9.1796875" style="130" customWidth="1"/>
    <col min="29" max="29" width="10" style="130" customWidth="1"/>
    <col min="30" max="30" width="12.1796875" style="130" customWidth="1"/>
    <col min="31" max="31" width="12" style="130" customWidth="1"/>
    <col min="32" max="16384" width="8.81640625" style="130"/>
  </cols>
  <sheetData>
    <row r="2" spans="1:32" x14ac:dyDescent="0.35">
      <c r="B2" s="407" t="s">
        <v>326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x14ac:dyDescent="0.35">
      <c r="B3" s="407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32" x14ac:dyDescent="0.35">
      <c r="B4" s="407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32" x14ac:dyDescent="0.35">
      <c r="B5" s="407"/>
      <c r="C5" s="407"/>
      <c r="D5" s="442" t="s">
        <v>216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32" x14ac:dyDescent="0.35">
      <c r="B6" s="407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32" s="143" customFormat="1" ht="43.5" x14ac:dyDescent="0.35">
      <c r="A7" s="145"/>
      <c r="B7" s="407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44" t="s">
        <v>233</v>
      </c>
      <c r="M7" s="144" t="s">
        <v>234</v>
      </c>
      <c r="N7" s="144" t="s">
        <v>233</v>
      </c>
      <c r="O7" s="144" t="s">
        <v>234</v>
      </c>
      <c r="P7" s="144" t="s">
        <v>233</v>
      </c>
      <c r="Q7" s="144" t="s">
        <v>234</v>
      </c>
      <c r="R7" s="144" t="s">
        <v>325</v>
      </c>
      <c r="S7" s="144" t="s">
        <v>234</v>
      </c>
      <c r="T7" s="144" t="s">
        <v>233</v>
      </c>
      <c r="U7" s="144" t="s">
        <v>234</v>
      </c>
      <c r="V7" s="144" t="s">
        <v>233</v>
      </c>
      <c r="W7" s="144" t="s">
        <v>234</v>
      </c>
      <c r="X7" s="144" t="s">
        <v>233</v>
      </c>
      <c r="Y7" s="144" t="s">
        <v>234</v>
      </c>
      <c r="Z7" s="144" t="s">
        <v>233</v>
      </c>
      <c r="AA7" s="144" t="s">
        <v>234</v>
      </c>
      <c r="AB7" s="144" t="s">
        <v>233</v>
      </c>
      <c r="AC7" s="144" t="s">
        <v>234</v>
      </c>
    </row>
    <row r="8" spans="1:32" x14ac:dyDescent="0.3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32" x14ac:dyDescent="0.3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35">
      <c r="B10" s="111" t="s">
        <v>158</v>
      </c>
      <c r="C10" s="199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130">
        <f>Z10+AB10</f>
        <v>0</v>
      </c>
    </row>
    <row r="11" spans="1:32" x14ac:dyDescent="0.35">
      <c r="B11" s="92">
        <v>1</v>
      </c>
      <c r="C11" s="91" t="s">
        <v>16</v>
      </c>
      <c r="D11" s="33">
        <v>8524</v>
      </c>
      <c r="E11" s="33">
        <v>2353</v>
      </c>
      <c r="F11" s="33">
        <v>23134</v>
      </c>
      <c r="G11" s="33">
        <v>43405</v>
      </c>
      <c r="H11" s="33">
        <v>7722</v>
      </c>
      <c r="I11" s="33">
        <v>1224102</v>
      </c>
      <c r="J11" s="33">
        <v>1980091</v>
      </c>
      <c r="K11" s="33">
        <v>84561128</v>
      </c>
      <c r="L11" s="56">
        <v>2428449</v>
      </c>
      <c r="M11" s="56">
        <v>7557534.5016299998</v>
      </c>
      <c r="N11" s="56">
        <v>2182773</v>
      </c>
      <c r="O11" s="56">
        <v>11908346.845419999</v>
      </c>
      <c r="P11" s="56">
        <v>0</v>
      </c>
      <c r="Q11" s="56">
        <v>0</v>
      </c>
      <c r="R11" s="56">
        <v>9335</v>
      </c>
      <c r="S11" s="56">
        <v>46213.4</v>
      </c>
      <c r="T11" s="56">
        <v>5879906</v>
      </c>
      <c r="U11" s="56">
        <v>11914980.24216</v>
      </c>
      <c r="V11" s="56">
        <v>1695741</v>
      </c>
      <c r="W11" s="56">
        <v>4594223.0221699998</v>
      </c>
      <c r="X11" s="56">
        <v>7</v>
      </c>
      <c r="Y11" s="56">
        <v>22.751000000000001</v>
      </c>
      <c r="Z11" s="56">
        <v>26553252</v>
      </c>
      <c r="AA11" s="56">
        <v>128611995.229</v>
      </c>
      <c r="AB11" s="56">
        <v>743</v>
      </c>
      <c r="AC11" s="56">
        <v>719.35220000000004</v>
      </c>
      <c r="AE11" s="130">
        <f t="shared" ref="AE11:AE72" si="0">Z11+AB11</f>
        <v>26553995</v>
      </c>
      <c r="AF11" s="338"/>
    </row>
    <row r="12" spans="1:32" x14ac:dyDescent="0.35">
      <c r="B12" s="92">
        <v>2</v>
      </c>
      <c r="C12" s="91" t="s">
        <v>35</v>
      </c>
      <c r="D12" s="33">
        <v>5323</v>
      </c>
      <c r="E12" s="33">
        <v>2895</v>
      </c>
      <c r="F12" s="33">
        <v>42842</v>
      </c>
      <c r="G12" s="33">
        <v>16657</v>
      </c>
      <c r="H12" s="33">
        <v>18</v>
      </c>
      <c r="I12" s="33">
        <v>685458</v>
      </c>
      <c r="J12" s="33">
        <v>77016</v>
      </c>
      <c r="K12" s="33">
        <v>48458435</v>
      </c>
      <c r="L12" s="56">
        <v>164140</v>
      </c>
      <c r="M12" s="56">
        <v>559420.07972000004</v>
      </c>
      <c r="N12" s="56">
        <v>70046</v>
      </c>
      <c r="O12" s="56">
        <v>270871.08410000004</v>
      </c>
      <c r="P12" s="56">
        <v>0</v>
      </c>
      <c r="Q12" s="56">
        <v>0</v>
      </c>
      <c r="R12" s="56">
        <v>9819</v>
      </c>
      <c r="S12" s="56">
        <v>58460.182049999996</v>
      </c>
      <c r="T12" s="56">
        <v>3965657</v>
      </c>
      <c r="U12" s="56">
        <v>7296832.828110001</v>
      </c>
      <c r="V12" s="56">
        <v>1463443</v>
      </c>
      <c r="W12" s="56">
        <v>2325890.8570500002</v>
      </c>
      <c r="X12" s="56">
        <v>0</v>
      </c>
      <c r="Y12" s="56">
        <v>0</v>
      </c>
      <c r="Z12" s="56">
        <v>17396453</v>
      </c>
      <c r="AA12" s="56">
        <v>70281546.302000001</v>
      </c>
      <c r="AB12" s="56">
        <v>3507</v>
      </c>
      <c r="AC12" s="56">
        <v>3448.7220000000002</v>
      </c>
      <c r="AE12" s="130">
        <f t="shared" si="0"/>
        <v>17399960</v>
      </c>
    </row>
    <row r="13" spans="1:32" s="38" customFormat="1" x14ac:dyDescent="0.35">
      <c r="A13" s="40"/>
      <c r="B13" s="92">
        <v>3</v>
      </c>
      <c r="C13" s="113" t="s">
        <v>40</v>
      </c>
      <c r="D13" s="68">
        <v>1930</v>
      </c>
      <c r="E13" s="68">
        <v>417</v>
      </c>
      <c r="F13" s="68">
        <v>1942</v>
      </c>
      <c r="G13" s="68">
        <v>1941</v>
      </c>
      <c r="H13" s="68">
        <v>355014</v>
      </c>
      <c r="I13" s="68">
        <v>1097927</v>
      </c>
      <c r="J13" s="68">
        <v>33177</v>
      </c>
      <c r="K13" s="68">
        <v>13464186</v>
      </c>
      <c r="L13" s="56">
        <v>59221</v>
      </c>
      <c r="M13" s="56">
        <v>236994.88363999996</v>
      </c>
      <c r="N13" s="56">
        <v>23597</v>
      </c>
      <c r="O13" s="56">
        <v>119363.42603000002</v>
      </c>
      <c r="P13" s="56">
        <v>0</v>
      </c>
      <c r="Q13" s="56">
        <v>0</v>
      </c>
      <c r="R13" s="56">
        <v>909</v>
      </c>
      <c r="S13" s="56">
        <v>4121.7</v>
      </c>
      <c r="T13" s="56">
        <v>1738271</v>
      </c>
      <c r="U13" s="56">
        <v>2861593.2134499997</v>
      </c>
      <c r="V13" s="56">
        <v>634259</v>
      </c>
      <c r="W13" s="56">
        <v>1025638.05185</v>
      </c>
      <c r="X13" s="56">
        <v>7224</v>
      </c>
      <c r="Y13" s="56">
        <v>80992.433829999994</v>
      </c>
      <c r="Z13" s="56">
        <v>6341201</v>
      </c>
      <c r="AA13" s="56">
        <v>28014433.779970001</v>
      </c>
      <c r="AB13" s="56">
        <v>0</v>
      </c>
      <c r="AC13" s="56">
        <v>0</v>
      </c>
      <c r="AE13" s="130">
        <f t="shared" si="0"/>
        <v>6341201</v>
      </c>
    </row>
    <row r="14" spans="1:32" x14ac:dyDescent="0.35">
      <c r="B14" s="92">
        <v>4</v>
      </c>
      <c r="C14" s="91" t="s">
        <v>23</v>
      </c>
      <c r="D14" s="33">
        <v>8099</v>
      </c>
      <c r="E14" s="33">
        <v>4017</v>
      </c>
      <c r="F14" s="33">
        <v>62307</v>
      </c>
      <c r="G14" s="33">
        <v>13427</v>
      </c>
      <c r="H14" s="33">
        <v>57</v>
      </c>
      <c r="I14" s="33">
        <v>2456932</v>
      </c>
      <c r="J14" s="33">
        <v>634406</v>
      </c>
      <c r="K14" s="33">
        <v>51407210</v>
      </c>
      <c r="L14" s="56">
        <v>795114</v>
      </c>
      <c r="M14" s="56">
        <v>2338103.9311599997</v>
      </c>
      <c r="N14" s="56">
        <v>302887</v>
      </c>
      <c r="O14" s="56">
        <v>1293139.7344000002</v>
      </c>
      <c r="P14" s="56">
        <v>0</v>
      </c>
      <c r="Q14" s="56">
        <v>0</v>
      </c>
      <c r="R14" s="56">
        <v>62682</v>
      </c>
      <c r="S14" s="56">
        <v>330111</v>
      </c>
      <c r="T14" s="56">
        <v>8464793</v>
      </c>
      <c r="U14" s="56">
        <v>19282252.22442</v>
      </c>
      <c r="V14" s="56">
        <v>1882468</v>
      </c>
      <c r="W14" s="56">
        <v>4681067.5405100007</v>
      </c>
      <c r="X14" s="56">
        <v>5393</v>
      </c>
      <c r="Y14" s="56">
        <v>86244.009000000005</v>
      </c>
      <c r="Z14" s="56">
        <v>33561373</v>
      </c>
      <c r="AA14" s="56">
        <v>156120349.956</v>
      </c>
      <c r="AB14" s="56">
        <v>1093</v>
      </c>
      <c r="AC14" s="56">
        <v>934.86065000000008</v>
      </c>
      <c r="AE14" s="130">
        <f t="shared" si="0"/>
        <v>33562466</v>
      </c>
    </row>
    <row r="15" spans="1:32" x14ac:dyDescent="0.35">
      <c r="B15" s="92">
        <v>5</v>
      </c>
      <c r="C15" s="91" t="s">
        <v>49</v>
      </c>
      <c r="D15" s="33">
        <v>2609</v>
      </c>
      <c r="E15" s="33">
        <v>537</v>
      </c>
      <c r="F15" s="33">
        <v>2234</v>
      </c>
      <c r="G15" s="33">
        <v>9254</v>
      </c>
      <c r="H15" s="33">
        <v>6092</v>
      </c>
      <c r="I15" s="33">
        <v>696820</v>
      </c>
      <c r="J15" s="33">
        <v>0</v>
      </c>
      <c r="K15" s="33">
        <v>28565416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2175434</v>
      </c>
      <c r="U15" s="56">
        <v>4846254.8360000001</v>
      </c>
      <c r="V15" s="56">
        <v>466687</v>
      </c>
      <c r="W15" s="56">
        <v>1128900.46</v>
      </c>
      <c r="X15" s="56">
        <v>0</v>
      </c>
      <c r="Y15" s="56">
        <v>0</v>
      </c>
      <c r="Z15" s="56">
        <v>9271900</v>
      </c>
      <c r="AA15" s="56">
        <v>42779442.843999997</v>
      </c>
      <c r="AB15" s="56">
        <v>9742</v>
      </c>
      <c r="AC15" s="56">
        <v>10269.933000000001</v>
      </c>
      <c r="AE15" s="130">
        <f t="shared" si="0"/>
        <v>9281642</v>
      </c>
    </row>
    <row r="16" spans="1:32" x14ac:dyDescent="0.35">
      <c r="B16" s="92">
        <v>6</v>
      </c>
      <c r="C16" s="91" t="s">
        <v>31</v>
      </c>
      <c r="D16" s="33">
        <v>4159</v>
      </c>
      <c r="E16" s="33">
        <v>577</v>
      </c>
      <c r="F16" s="33">
        <v>13276</v>
      </c>
      <c r="G16" s="33">
        <v>10750</v>
      </c>
      <c r="H16" s="33">
        <v>0</v>
      </c>
      <c r="I16" s="33">
        <v>2889102</v>
      </c>
      <c r="J16" s="33">
        <v>169845</v>
      </c>
      <c r="K16" s="33">
        <v>32000371</v>
      </c>
      <c r="L16" s="56">
        <v>143612</v>
      </c>
      <c r="M16" s="56">
        <v>511847.42</v>
      </c>
      <c r="N16" s="56">
        <v>69019</v>
      </c>
      <c r="O16" s="56">
        <v>316986.02</v>
      </c>
      <c r="P16" s="56">
        <v>0</v>
      </c>
      <c r="Q16" s="56">
        <v>0</v>
      </c>
      <c r="R16" s="56">
        <v>3289</v>
      </c>
      <c r="S16" s="56">
        <v>21435.366000000002</v>
      </c>
      <c r="T16" s="56">
        <v>4817534</v>
      </c>
      <c r="U16" s="56">
        <v>10121403.110719999</v>
      </c>
      <c r="V16" s="56">
        <v>1773453</v>
      </c>
      <c r="W16" s="56">
        <v>3268529.531</v>
      </c>
      <c r="X16" s="56">
        <v>3097</v>
      </c>
      <c r="Y16" s="56">
        <v>47476.773509999999</v>
      </c>
      <c r="Z16" s="56">
        <v>21092882</v>
      </c>
      <c r="AA16" s="56">
        <v>99287693.440830007</v>
      </c>
      <c r="AB16" s="56">
        <v>36282</v>
      </c>
      <c r="AC16" s="56">
        <v>36188.630279999998</v>
      </c>
      <c r="AE16" s="130">
        <f t="shared" si="0"/>
        <v>21129164</v>
      </c>
    </row>
    <row r="17" spans="2:31" x14ac:dyDescent="0.35">
      <c r="B17" s="92">
        <v>7</v>
      </c>
      <c r="C17" s="91" t="s">
        <v>37</v>
      </c>
      <c r="D17" s="33">
        <v>2764</v>
      </c>
      <c r="E17" s="33">
        <v>717</v>
      </c>
      <c r="F17" s="33">
        <v>0</v>
      </c>
      <c r="G17" s="33">
        <v>0</v>
      </c>
      <c r="H17" s="33">
        <v>0</v>
      </c>
      <c r="I17" s="33">
        <v>263550</v>
      </c>
      <c r="J17" s="33">
        <v>81323</v>
      </c>
      <c r="K17" s="33">
        <v>16848672</v>
      </c>
      <c r="L17" s="56">
        <v>76060</v>
      </c>
      <c r="M17" s="56">
        <v>193904.69177</v>
      </c>
      <c r="N17" s="56">
        <v>26939</v>
      </c>
      <c r="O17" s="56">
        <v>74173.763470000005</v>
      </c>
      <c r="P17" s="56">
        <v>0</v>
      </c>
      <c r="Q17" s="56">
        <v>0</v>
      </c>
      <c r="R17" s="56">
        <v>2519</v>
      </c>
      <c r="S17" s="56">
        <v>11856.2</v>
      </c>
      <c r="T17" s="56">
        <v>3203854</v>
      </c>
      <c r="U17" s="56">
        <v>6442521.8949100003</v>
      </c>
      <c r="V17" s="56">
        <v>848451</v>
      </c>
      <c r="W17" s="56">
        <v>1639176.3091099998</v>
      </c>
      <c r="X17" s="56">
        <v>0</v>
      </c>
      <c r="Y17" s="56">
        <v>0</v>
      </c>
      <c r="Z17" s="56">
        <v>11708075</v>
      </c>
      <c r="AA17" s="56">
        <v>49602050.333440006</v>
      </c>
      <c r="AB17" s="56">
        <v>0</v>
      </c>
      <c r="AC17" s="56">
        <v>0</v>
      </c>
      <c r="AE17" s="130">
        <f t="shared" si="0"/>
        <v>11708075</v>
      </c>
    </row>
    <row r="18" spans="2:31" x14ac:dyDescent="0.35">
      <c r="B18" s="92">
        <v>8</v>
      </c>
      <c r="C18" s="91" t="s">
        <v>50</v>
      </c>
      <c r="D18" s="33">
        <v>863</v>
      </c>
      <c r="E18" s="33">
        <v>22</v>
      </c>
      <c r="F18" s="33">
        <v>968</v>
      </c>
      <c r="G18" s="33">
        <v>357</v>
      </c>
      <c r="H18" s="33">
        <v>1078</v>
      </c>
      <c r="I18" s="33">
        <v>41046</v>
      </c>
      <c r="J18" s="33">
        <v>0</v>
      </c>
      <c r="K18" s="33">
        <v>3839663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639102</v>
      </c>
      <c r="U18" s="56">
        <v>1385015.61522</v>
      </c>
      <c r="V18" s="56">
        <v>122450</v>
      </c>
      <c r="W18" s="56">
        <v>384668.01694</v>
      </c>
      <c r="X18" s="56">
        <v>0</v>
      </c>
      <c r="Y18" s="56">
        <v>0</v>
      </c>
      <c r="Z18" s="56">
        <v>1624489</v>
      </c>
      <c r="AA18" s="56">
        <v>7534451.7999999998</v>
      </c>
      <c r="AB18" s="56">
        <v>0</v>
      </c>
      <c r="AC18" s="56">
        <v>0</v>
      </c>
      <c r="AE18" s="130">
        <f t="shared" si="0"/>
        <v>1624489</v>
      </c>
    </row>
    <row r="19" spans="2:31" x14ac:dyDescent="0.35">
      <c r="B19" s="92">
        <v>9</v>
      </c>
      <c r="C19" s="91" t="s">
        <v>27</v>
      </c>
      <c r="D19" s="33">
        <v>8150</v>
      </c>
      <c r="E19" s="33">
        <v>4688</v>
      </c>
      <c r="F19" s="33">
        <v>45847</v>
      </c>
      <c r="G19" s="33">
        <v>11265</v>
      </c>
      <c r="H19" s="33">
        <v>635355</v>
      </c>
      <c r="I19" s="33">
        <v>320689</v>
      </c>
      <c r="J19" s="33">
        <v>332584</v>
      </c>
      <c r="K19" s="33">
        <v>41368381</v>
      </c>
      <c r="L19" s="56">
        <v>511146</v>
      </c>
      <c r="M19" s="56">
        <v>1794712.9311199998</v>
      </c>
      <c r="N19" s="56">
        <v>192912</v>
      </c>
      <c r="O19" s="56">
        <v>774421.78372000006</v>
      </c>
      <c r="P19" s="56">
        <v>0</v>
      </c>
      <c r="Q19" s="56">
        <v>0</v>
      </c>
      <c r="R19" s="56">
        <v>4823</v>
      </c>
      <c r="S19" s="56">
        <v>16252.2917</v>
      </c>
      <c r="T19" s="56">
        <v>6060076</v>
      </c>
      <c r="U19" s="56">
        <v>13718043.641590001</v>
      </c>
      <c r="V19" s="56">
        <v>2728820</v>
      </c>
      <c r="W19" s="56">
        <v>5553267.74859</v>
      </c>
      <c r="X19" s="56">
        <v>0</v>
      </c>
      <c r="Y19" s="56">
        <v>0</v>
      </c>
      <c r="Z19" s="56">
        <v>27063559</v>
      </c>
      <c r="AA19" s="56">
        <v>136098591.74403998</v>
      </c>
      <c r="AB19" s="56">
        <v>0</v>
      </c>
      <c r="AC19" s="56">
        <v>0</v>
      </c>
      <c r="AE19" s="130">
        <f t="shared" si="0"/>
        <v>27063559</v>
      </c>
    </row>
    <row r="20" spans="2:31" x14ac:dyDescent="0.35">
      <c r="B20" s="92">
        <v>10</v>
      </c>
      <c r="C20" s="91" t="s">
        <v>9</v>
      </c>
      <c r="D20" s="33">
        <v>25576</v>
      </c>
      <c r="E20" s="33">
        <v>39961</v>
      </c>
      <c r="F20" s="33">
        <v>1156307</v>
      </c>
      <c r="G20" s="33">
        <v>52124</v>
      </c>
      <c r="H20" s="33">
        <v>755029</v>
      </c>
      <c r="I20" s="33">
        <v>2476109</v>
      </c>
      <c r="J20" s="33">
        <v>17138124</v>
      </c>
      <c r="K20" s="33">
        <v>273671877</v>
      </c>
      <c r="L20" s="56">
        <v>27830642</v>
      </c>
      <c r="M20" s="56">
        <v>89568763.709000006</v>
      </c>
      <c r="N20" s="56">
        <v>19790560</v>
      </c>
      <c r="O20" s="56">
        <v>148460181.66</v>
      </c>
      <c r="P20" s="56">
        <v>0</v>
      </c>
      <c r="Q20" s="56">
        <v>0</v>
      </c>
      <c r="R20" s="56">
        <v>120775</v>
      </c>
      <c r="S20" s="56">
        <v>456673.891</v>
      </c>
      <c r="T20" s="56">
        <v>47205596</v>
      </c>
      <c r="U20" s="56">
        <v>102254848.84020999</v>
      </c>
      <c r="V20" s="56">
        <v>16811700</v>
      </c>
      <c r="W20" s="56">
        <v>35541348.059579998</v>
      </c>
      <c r="X20" s="56">
        <v>1701</v>
      </c>
      <c r="Y20" s="56">
        <v>23099.194789999998</v>
      </c>
      <c r="Z20" s="56">
        <v>188115205</v>
      </c>
      <c r="AA20" s="56">
        <v>949424789.35599995</v>
      </c>
      <c r="AB20" s="56">
        <v>40609</v>
      </c>
      <c r="AC20" s="56">
        <v>36431.240949999992</v>
      </c>
      <c r="AE20" s="130">
        <f t="shared" si="0"/>
        <v>188155814</v>
      </c>
    </row>
    <row r="21" spans="2:31" x14ac:dyDescent="0.35">
      <c r="B21" s="92">
        <v>11</v>
      </c>
      <c r="C21" s="91" t="s">
        <v>51</v>
      </c>
      <c r="D21" s="33">
        <v>2200</v>
      </c>
      <c r="E21" s="33">
        <v>227</v>
      </c>
      <c r="F21" s="33">
        <v>11202</v>
      </c>
      <c r="G21" s="33">
        <v>3568</v>
      </c>
      <c r="H21" s="33">
        <v>1097</v>
      </c>
      <c r="I21" s="33">
        <v>644146</v>
      </c>
      <c r="J21" s="33">
        <v>0</v>
      </c>
      <c r="K21" s="33">
        <v>12411696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1818078</v>
      </c>
      <c r="U21" s="56">
        <v>3517712.9224699996</v>
      </c>
      <c r="V21" s="56">
        <v>413671</v>
      </c>
      <c r="W21" s="56">
        <v>1004750.01052</v>
      </c>
      <c r="X21" s="56">
        <v>926</v>
      </c>
      <c r="Y21" s="56">
        <v>16896.538759999999</v>
      </c>
      <c r="Z21" s="56">
        <v>7051003</v>
      </c>
      <c r="AA21" s="56">
        <v>31883368.081240002</v>
      </c>
      <c r="AB21" s="56">
        <v>853</v>
      </c>
      <c r="AC21" s="56">
        <v>790.40395999999998</v>
      </c>
      <c r="AE21" s="130">
        <f t="shared" si="0"/>
        <v>7051856</v>
      </c>
    </row>
    <row r="22" spans="2:31" x14ac:dyDescent="0.35">
      <c r="B22" s="92">
        <v>12</v>
      </c>
      <c r="C22" s="91" t="s">
        <v>28</v>
      </c>
      <c r="D22" s="33">
        <v>8023</v>
      </c>
      <c r="E22" s="33">
        <v>3209</v>
      </c>
      <c r="F22" s="33">
        <v>38078</v>
      </c>
      <c r="G22" s="33">
        <v>8015</v>
      </c>
      <c r="H22" s="33">
        <v>84203</v>
      </c>
      <c r="I22" s="33">
        <v>267994</v>
      </c>
      <c r="J22" s="33">
        <v>673530</v>
      </c>
      <c r="K22" s="33">
        <v>51217016</v>
      </c>
      <c r="L22" s="56">
        <v>634379</v>
      </c>
      <c r="M22" s="56">
        <v>2347306.8525999999</v>
      </c>
      <c r="N22" s="56">
        <v>445370</v>
      </c>
      <c r="O22" s="56">
        <v>1640703.2676599999</v>
      </c>
      <c r="P22" s="56">
        <v>0</v>
      </c>
      <c r="Q22" s="56">
        <v>0</v>
      </c>
      <c r="R22" s="56">
        <v>14375</v>
      </c>
      <c r="S22" s="56">
        <v>71782.386599999998</v>
      </c>
      <c r="T22" s="56">
        <v>7751222</v>
      </c>
      <c r="U22" s="56">
        <v>14767053.168</v>
      </c>
      <c r="V22" s="56">
        <v>3721567</v>
      </c>
      <c r="W22" s="56">
        <v>6478558.2050000001</v>
      </c>
      <c r="X22" s="56">
        <v>2585</v>
      </c>
      <c r="Y22" s="56">
        <v>9854.6090000000004</v>
      </c>
      <c r="Z22" s="122">
        <v>46943044</v>
      </c>
      <c r="AA22" s="122">
        <v>144859954.84400001</v>
      </c>
      <c r="AB22" s="56">
        <v>20162</v>
      </c>
      <c r="AC22" s="56">
        <v>20135.870269999999</v>
      </c>
      <c r="AE22" s="130">
        <f t="shared" si="0"/>
        <v>46963206</v>
      </c>
    </row>
    <row r="23" spans="2:31" x14ac:dyDescent="0.35">
      <c r="B23" s="111" t="s">
        <v>6</v>
      </c>
      <c r="C23" s="199"/>
      <c r="D23" s="58"/>
      <c r="E23" s="58"/>
      <c r="F23" s="58"/>
      <c r="G23" s="58"/>
      <c r="H23" s="58"/>
      <c r="I23" s="58"/>
      <c r="J23" s="58"/>
      <c r="K23" s="58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130">
        <f t="shared" si="0"/>
        <v>0</v>
      </c>
    </row>
    <row r="24" spans="2:31" x14ac:dyDescent="0.35">
      <c r="B24" s="92">
        <v>13</v>
      </c>
      <c r="C24" s="91" t="s">
        <v>11</v>
      </c>
      <c r="D24" s="33">
        <v>5821</v>
      </c>
      <c r="E24" s="33">
        <v>10000</v>
      </c>
      <c r="F24" s="33">
        <v>1475924</v>
      </c>
      <c r="G24" s="33">
        <v>748</v>
      </c>
      <c r="H24" s="33">
        <v>655149</v>
      </c>
      <c r="I24" s="33">
        <v>60314324</v>
      </c>
      <c r="J24" s="33">
        <v>12468704</v>
      </c>
      <c r="K24" s="33">
        <v>31218025</v>
      </c>
      <c r="L24" s="56">
        <v>24018985</v>
      </c>
      <c r="M24" s="56">
        <v>69368577.421350002</v>
      </c>
      <c r="N24" s="56">
        <v>23604476</v>
      </c>
      <c r="O24" s="56">
        <v>103648652.79419</v>
      </c>
      <c r="P24" s="56">
        <v>0</v>
      </c>
      <c r="Q24" s="56">
        <v>0</v>
      </c>
      <c r="R24" s="56">
        <v>85511</v>
      </c>
      <c r="S24" s="56">
        <v>365072.47399999999</v>
      </c>
      <c r="T24" s="56">
        <v>8753724</v>
      </c>
      <c r="U24" s="56">
        <v>22109278.530490004</v>
      </c>
      <c r="V24" s="56">
        <v>4056902</v>
      </c>
      <c r="W24" s="56">
        <v>14808656.357520001</v>
      </c>
      <c r="X24" s="56">
        <v>15417</v>
      </c>
      <c r="Y24" s="56">
        <v>385175.72077999997</v>
      </c>
      <c r="Z24" s="56">
        <v>20972026</v>
      </c>
      <c r="AA24" s="56">
        <v>131191485.78125</v>
      </c>
      <c r="AB24" s="56">
        <v>0</v>
      </c>
      <c r="AC24" s="56">
        <v>0</v>
      </c>
      <c r="AE24" s="130">
        <f t="shared" si="0"/>
        <v>20972026</v>
      </c>
    </row>
    <row r="25" spans="2:31" x14ac:dyDescent="0.35">
      <c r="B25" s="92">
        <v>14</v>
      </c>
      <c r="C25" s="91" t="s">
        <v>52</v>
      </c>
      <c r="D25" s="33">
        <v>433</v>
      </c>
      <c r="E25" s="33">
        <v>5</v>
      </c>
      <c r="F25" s="33">
        <v>41673</v>
      </c>
      <c r="G25" s="33">
        <v>0</v>
      </c>
      <c r="H25" s="33">
        <v>0</v>
      </c>
      <c r="I25" s="33">
        <v>0</v>
      </c>
      <c r="J25" s="33">
        <v>0</v>
      </c>
      <c r="K25" s="33">
        <v>5483090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438930</v>
      </c>
      <c r="U25" s="56">
        <v>1127954.8172599997</v>
      </c>
      <c r="V25" s="56">
        <v>207649</v>
      </c>
      <c r="W25" s="56">
        <v>626564.80690000008</v>
      </c>
      <c r="X25" s="56">
        <v>0</v>
      </c>
      <c r="Y25" s="56">
        <v>0</v>
      </c>
      <c r="Z25" s="56">
        <v>2537482</v>
      </c>
      <c r="AA25" s="56">
        <v>13279930.679</v>
      </c>
      <c r="AB25" s="56">
        <v>35846</v>
      </c>
      <c r="AC25" s="56">
        <v>36088.381170000008</v>
      </c>
      <c r="AE25" s="130">
        <f t="shared" si="0"/>
        <v>2573328</v>
      </c>
    </row>
    <row r="26" spans="2:31" x14ac:dyDescent="0.35">
      <c r="B26" s="92">
        <v>15</v>
      </c>
      <c r="C26" s="91" t="s">
        <v>41</v>
      </c>
      <c r="D26" s="33">
        <v>1123</v>
      </c>
      <c r="E26" s="33">
        <v>551</v>
      </c>
      <c r="F26" s="33">
        <v>6859</v>
      </c>
      <c r="G26" s="33">
        <v>37975</v>
      </c>
      <c r="H26" s="33">
        <v>0</v>
      </c>
      <c r="I26" s="33">
        <v>48563</v>
      </c>
      <c r="J26" s="33">
        <v>7950</v>
      </c>
      <c r="K26" s="33">
        <v>2768747</v>
      </c>
      <c r="L26" s="56">
        <v>17304</v>
      </c>
      <c r="M26" s="56">
        <v>67135.369919999997</v>
      </c>
      <c r="N26" s="56">
        <v>7625</v>
      </c>
      <c r="O26" s="56">
        <v>61283.366040000008</v>
      </c>
      <c r="P26" s="56">
        <v>0</v>
      </c>
      <c r="Q26" s="56">
        <v>0</v>
      </c>
      <c r="R26" s="56">
        <v>298</v>
      </c>
      <c r="S26" s="56">
        <v>1568.2</v>
      </c>
      <c r="T26" s="56">
        <v>710338</v>
      </c>
      <c r="U26" s="56">
        <v>1622600.02522</v>
      </c>
      <c r="V26" s="56">
        <v>108181</v>
      </c>
      <c r="W26" s="56">
        <v>258095.40945999997</v>
      </c>
      <c r="X26" s="56">
        <v>0</v>
      </c>
      <c r="Y26" s="56">
        <v>0</v>
      </c>
      <c r="Z26" s="56">
        <v>2750592</v>
      </c>
      <c r="AA26" s="56">
        <v>14755217.422250001</v>
      </c>
      <c r="AB26" s="56">
        <v>0</v>
      </c>
      <c r="AC26" s="56">
        <v>0</v>
      </c>
      <c r="AE26" s="130">
        <f t="shared" si="0"/>
        <v>2750592</v>
      </c>
    </row>
    <row r="27" spans="2:31" x14ac:dyDescent="0.35">
      <c r="B27" s="92">
        <v>16</v>
      </c>
      <c r="C27" s="91" t="s">
        <v>33</v>
      </c>
      <c r="D27" s="33">
        <v>481</v>
      </c>
      <c r="E27" s="33">
        <v>55</v>
      </c>
      <c r="F27" s="33">
        <v>0</v>
      </c>
      <c r="G27" s="33">
        <v>0</v>
      </c>
      <c r="H27" s="33">
        <v>6817</v>
      </c>
      <c r="I27" s="33">
        <v>0</v>
      </c>
      <c r="J27" s="33">
        <v>15821</v>
      </c>
      <c r="K27" s="33">
        <v>895532</v>
      </c>
      <c r="L27" s="56">
        <v>37258</v>
      </c>
      <c r="M27" s="56">
        <v>134499.93909999999</v>
      </c>
      <c r="N27" s="56">
        <v>31979</v>
      </c>
      <c r="O27" s="56">
        <v>294467.5895</v>
      </c>
      <c r="P27" s="56">
        <v>0</v>
      </c>
      <c r="Q27" s="56">
        <v>0</v>
      </c>
      <c r="R27" s="56">
        <v>0</v>
      </c>
      <c r="S27" s="56">
        <v>0</v>
      </c>
      <c r="T27" s="56">
        <v>230603</v>
      </c>
      <c r="U27" s="56">
        <v>439255.73413999996</v>
      </c>
      <c r="V27" s="56">
        <v>26686</v>
      </c>
      <c r="W27" s="56">
        <v>63592.385700000006</v>
      </c>
      <c r="X27" s="56">
        <v>12</v>
      </c>
      <c r="Y27" s="56">
        <v>96</v>
      </c>
      <c r="Z27" s="56">
        <v>496768</v>
      </c>
      <c r="AA27" s="56">
        <v>2425255.5</v>
      </c>
      <c r="AB27" s="56">
        <v>16</v>
      </c>
      <c r="AC27" s="56">
        <v>13.5</v>
      </c>
      <c r="AE27" s="130">
        <f t="shared" si="0"/>
        <v>496784</v>
      </c>
    </row>
    <row r="28" spans="2:31" x14ac:dyDescent="0.35">
      <c r="B28" s="92">
        <v>17</v>
      </c>
      <c r="C28" s="91" t="s">
        <v>45</v>
      </c>
      <c r="D28" s="33">
        <v>399</v>
      </c>
      <c r="E28" s="33">
        <v>5</v>
      </c>
      <c r="F28" s="33">
        <v>8423</v>
      </c>
      <c r="G28" s="33">
        <v>0</v>
      </c>
      <c r="H28" s="33">
        <v>8514</v>
      </c>
      <c r="I28" s="33">
        <v>0</v>
      </c>
      <c r="J28" s="33">
        <v>0</v>
      </c>
      <c r="K28" s="33">
        <v>678165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124020</v>
      </c>
      <c r="U28" s="56">
        <v>318306.59066000005</v>
      </c>
      <c r="V28" s="56">
        <v>29022</v>
      </c>
      <c r="W28" s="56">
        <v>120323.5597</v>
      </c>
      <c r="X28" s="56">
        <v>291</v>
      </c>
      <c r="Y28" s="56">
        <v>8947.9930000000004</v>
      </c>
      <c r="Z28" s="56">
        <v>283033</v>
      </c>
      <c r="AA28" s="56">
        <v>1532679.02746</v>
      </c>
      <c r="AB28" s="56">
        <v>0</v>
      </c>
      <c r="AC28" s="56">
        <v>0</v>
      </c>
      <c r="AE28" s="130">
        <f t="shared" si="0"/>
        <v>283033</v>
      </c>
    </row>
    <row r="29" spans="2:31" x14ac:dyDescent="0.35">
      <c r="B29" s="92">
        <v>18</v>
      </c>
      <c r="C29" s="91" t="s">
        <v>42</v>
      </c>
      <c r="D29" s="33">
        <v>230</v>
      </c>
      <c r="E29" s="33">
        <v>41</v>
      </c>
      <c r="F29" s="33">
        <v>1514</v>
      </c>
      <c r="G29" s="33">
        <v>0</v>
      </c>
      <c r="H29" s="33">
        <v>0</v>
      </c>
      <c r="I29" s="33">
        <v>28972</v>
      </c>
      <c r="J29" s="33">
        <v>9166</v>
      </c>
      <c r="K29" s="33">
        <v>539969</v>
      </c>
      <c r="L29" s="56">
        <v>22487</v>
      </c>
      <c r="M29" s="56">
        <v>49830.587149999999</v>
      </c>
      <c r="N29" s="56">
        <v>6171</v>
      </c>
      <c r="O29" s="56">
        <v>20624.076870000001</v>
      </c>
      <c r="P29" s="56">
        <v>1</v>
      </c>
      <c r="Q29" s="56">
        <v>1E-3</v>
      </c>
      <c r="R29" s="56">
        <v>228</v>
      </c>
      <c r="S29" s="56">
        <v>755.7</v>
      </c>
      <c r="T29" s="56">
        <v>236785</v>
      </c>
      <c r="U29" s="56">
        <v>416258.48548999988</v>
      </c>
      <c r="V29" s="56">
        <v>19916</v>
      </c>
      <c r="W29" s="56">
        <v>47317.295460000016</v>
      </c>
      <c r="X29" s="56">
        <v>0</v>
      </c>
      <c r="Y29" s="56">
        <v>0</v>
      </c>
      <c r="Z29" s="56">
        <v>479888</v>
      </c>
      <c r="AA29" s="56">
        <v>2137004.2879599999</v>
      </c>
      <c r="AB29" s="56">
        <v>0</v>
      </c>
      <c r="AC29" s="56">
        <v>0</v>
      </c>
      <c r="AE29" s="130">
        <f t="shared" si="0"/>
        <v>479888</v>
      </c>
    </row>
    <row r="30" spans="2:31" x14ac:dyDescent="0.35">
      <c r="B30" s="92">
        <v>19</v>
      </c>
      <c r="C30" s="91" t="s">
        <v>20</v>
      </c>
      <c r="D30" s="33">
        <v>1568</v>
      </c>
      <c r="E30" s="33">
        <v>347</v>
      </c>
      <c r="F30" s="33">
        <v>18624</v>
      </c>
      <c r="G30" s="33">
        <v>0</v>
      </c>
      <c r="H30" s="33">
        <v>36625</v>
      </c>
      <c r="I30" s="33">
        <v>4117094</v>
      </c>
      <c r="J30" s="33">
        <v>634126</v>
      </c>
      <c r="K30" s="33">
        <v>12991108</v>
      </c>
      <c r="L30" s="56">
        <v>1323869</v>
      </c>
      <c r="M30" s="56">
        <v>4099873.1680000001</v>
      </c>
      <c r="N30" s="56">
        <v>1319074</v>
      </c>
      <c r="O30" s="56">
        <v>7499534.9330000002</v>
      </c>
      <c r="P30" s="56">
        <v>0</v>
      </c>
      <c r="Q30" s="56">
        <v>0</v>
      </c>
      <c r="R30" s="56">
        <v>3479</v>
      </c>
      <c r="S30" s="56">
        <v>15608.6</v>
      </c>
      <c r="T30" s="56">
        <v>4637823</v>
      </c>
      <c r="U30" s="56">
        <v>9227040.3399999999</v>
      </c>
      <c r="V30" s="56">
        <v>1699338</v>
      </c>
      <c r="W30" s="56">
        <v>4574441.6229999997</v>
      </c>
      <c r="X30" s="56">
        <v>2206</v>
      </c>
      <c r="Y30" s="56">
        <v>27826.797999999999</v>
      </c>
      <c r="Z30" s="56">
        <v>8969814</v>
      </c>
      <c r="AA30" s="56">
        <v>45119724.762999997</v>
      </c>
      <c r="AB30" s="56">
        <v>180</v>
      </c>
      <c r="AC30" s="56">
        <v>169.6</v>
      </c>
      <c r="AE30" s="130">
        <f t="shared" si="0"/>
        <v>8969994</v>
      </c>
    </row>
    <row r="31" spans="2:31" x14ac:dyDescent="0.35">
      <c r="B31" s="92">
        <v>20</v>
      </c>
      <c r="C31" s="91" t="s">
        <v>7</v>
      </c>
      <c r="D31" s="33">
        <v>10733</v>
      </c>
      <c r="E31" s="33">
        <v>9514</v>
      </c>
      <c r="F31" s="33">
        <v>1516116</v>
      </c>
      <c r="G31" s="33">
        <v>4514</v>
      </c>
      <c r="H31" s="33">
        <v>1807858</v>
      </c>
      <c r="I31" s="33">
        <v>0</v>
      </c>
      <c r="J31" s="33">
        <v>18122628</v>
      </c>
      <c r="K31" s="33">
        <v>51668209</v>
      </c>
      <c r="L31" s="56">
        <v>36357463</v>
      </c>
      <c r="M31" s="56">
        <v>141542037.22832999</v>
      </c>
      <c r="N31" s="56">
        <v>31032875</v>
      </c>
      <c r="O31" s="56">
        <v>260175475.46841002</v>
      </c>
      <c r="P31" s="56">
        <v>0</v>
      </c>
      <c r="Q31" s="56">
        <v>0</v>
      </c>
      <c r="R31" s="56">
        <v>208992</v>
      </c>
      <c r="S31" s="56">
        <v>1203154.26208</v>
      </c>
      <c r="T31" s="56">
        <v>18586498</v>
      </c>
      <c r="U31" s="56">
        <v>50054433.427490003</v>
      </c>
      <c r="V31" s="56">
        <v>12190146</v>
      </c>
      <c r="W31" s="56">
        <v>40169607.357910007</v>
      </c>
      <c r="X31" s="56">
        <v>97608</v>
      </c>
      <c r="Y31" s="56">
        <v>1520307.89331</v>
      </c>
      <c r="Z31" s="56">
        <v>41601269</v>
      </c>
      <c r="AA31" s="56">
        <v>255405078.09200001</v>
      </c>
      <c r="AB31" s="56">
        <v>80258</v>
      </c>
      <c r="AC31" s="56">
        <v>80248.625019999992</v>
      </c>
      <c r="AE31" s="130">
        <f t="shared" si="0"/>
        <v>41681527</v>
      </c>
    </row>
    <row r="32" spans="2:31" x14ac:dyDescent="0.35">
      <c r="B32" s="92">
        <v>21</v>
      </c>
      <c r="C32" s="91" t="s">
        <v>10</v>
      </c>
      <c r="D32" s="33">
        <v>9190</v>
      </c>
      <c r="E32" s="33">
        <v>7426</v>
      </c>
      <c r="F32" s="33">
        <v>1327982</v>
      </c>
      <c r="G32" s="33">
        <v>9856</v>
      </c>
      <c r="H32" s="33">
        <v>570074</v>
      </c>
      <c r="I32" s="33">
        <v>3138866</v>
      </c>
      <c r="J32" s="33">
        <v>14679475</v>
      </c>
      <c r="K32" s="33">
        <v>32635119</v>
      </c>
      <c r="L32" s="56">
        <v>20314476</v>
      </c>
      <c r="M32" s="56">
        <v>77000531.935000002</v>
      </c>
      <c r="N32" s="56">
        <v>30842949</v>
      </c>
      <c r="O32" s="56">
        <v>167860928.8417612</v>
      </c>
      <c r="P32" s="56">
        <v>38</v>
      </c>
      <c r="Q32" s="56">
        <v>2679.1869999999999</v>
      </c>
      <c r="R32" s="56">
        <v>51643</v>
      </c>
      <c r="S32" s="56">
        <v>256743.2</v>
      </c>
      <c r="T32" s="56">
        <v>11654870</v>
      </c>
      <c r="U32" s="56">
        <v>32596895.255170144</v>
      </c>
      <c r="V32" s="56">
        <v>4250856</v>
      </c>
      <c r="W32" s="56">
        <v>18322276.384429961</v>
      </c>
      <c r="X32" s="56">
        <v>21725</v>
      </c>
      <c r="Y32" s="56">
        <v>203375.63219999999</v>
      </c>
      <c r="Z32" s="56">
        <v>20681413</v>
      </c>
      <c r="AA32" s="56">
        <v>141430664.32499999</v>
      </c>
      <c r="AB32" s="56">
        <v>8</v>
      </c>
      <c r="AC32" s="56">
        <v>4.1550000000000002</v>
      </c>
      <c r="AE32" s="130">
        <f t="shared" si="0"/>
        <v>20681421</v>
      </c>
    </row>
    <row r="33" spans="2:31" x14ac:dyDescent="0.35">
      <c r="B33" s="92">
        <v>22</v>
      </c>
      <c r="C33" s="91" t="s">
        <v>38</v>
      </c>
      <c r="D33" s="33">
        <v>2249</v>
      </c>
      <c r="E33" s="33">
        <v>1078</v>
      </c>
      <c r="F33" s="33">
        <v>21210</v>
      </c>
      <c r="G33" s="33">
        <v>133</v>
      </c>
      <c r="H33" s="33">
        <v>9014</v>
      </c>
      <c r="I33" s="33">
        <v>232162</v>
      </c>
      <c r="J33" s="33">
        <v>43918</v>
      </c>
      <c r="K33" s="33">
        <v>11339414</v>
      </c>
      <c r="L33" s="56">
        <v>76947</v>
      </c>
      <c r="M33" s="56">
        <v>252444.82911000002</v>
      </c>
      <c r="N33" s="56">
        <v>43929</v>
      </c>
      <c r="O33" s="56">
        <v>156548.90044999999</v>
      </c>
      <c r="P33" s="56">
        <v>0</v>
      </c>
      <c r="Q33" s="56">
        <v>0</v>
      </c>
      <c r="R33" s="56">
        <v>431</v>
      </c>
      <c r="S33" s="56">
        <v>2502.6007200000004</v>
      </c>
      <c r="T33" s="56">
        <v>1977114</v>
      </c>
      <c r="U33" s="56">
        <v>4178057.3095000065</v>
      </c>
      <c r="V33" s="56">
        <v>354106</v>
      </c>
      <c r="W33" s="56">
        <v>863485.16068999236</v>
      </c>
      <c r="X33" s="56">
        <v>0</v>
      </c>
      <c r="Y33" s="56">
        <v>0</v>
      </c>
      <c r="Z33" s="56">
        <v>6222027</v>
      </c>
      <c r="AA33" s="56">
        <v>31215380.976130001</v>
      </c>
      <c r="AB33" s="56">
        <v>413</v>
      </c>
      <c r="AC33" s="56">
        <v>420.30004000000002</v>
      </c>
      <c r="AE33" s="130">
        <f t="shared" si="0"/>
        <v>6222440</v>
      </c>
    </row>
    <row r="34" spans="2:31" x14ac:dyDescent="0.35">
      <c r="B34" s="92">
        <v>23</v>
      </c>
      <c r="C34" s="91" t="s">
        <v>14</v>
      </c>
      <c r="D34" s="33">
        <v>740</v>
      </c>
      <c r="E34" s="33">
        <v>304</v>
      </c>
      <c r="F34" s="33">
        <v>36512</v>
      </c>
      <c r="G34" s="33">
        <v>11246</v>
      </c>
      <c r="H34" s="33">
        <v>0</v>
      </c>
      <c r="I34" s="33">
        <v>38079</v>
      </c>
      <c r="J34" s="33">
        <v>1624970</v>
      </c>
      <c r="K34" s="33">
        <v>6446245</v>
      </c>
      <c r="L34" s="56">
        <v>2303724</v>
      </c>
      <c r="M34" s="56">
        <v>7716306.2005800102</v>
      </c>
      <c r="N34" s="56">
        <v>1847435</v>
      </c>
      <c r="O34" s="56">
        <v>11945431.65855</v>
      </c>
      <c r="P34" s="56">
        <v>0</v>
      </c>
      <c r="Q34" s="56">
        <v>0</v>
      </c>
      <c r="R34" s="56">
        <v>25453</v>
      </c>
      <c r="S34" s="56">
        <v>97821.3</v>
      </c>
      <c r="T34" s="56">
        <v>992001</v>
      </c>
      <c r="U34" s="56">
        <v>2264604.20267</v>
      </c>
      <c r="V34" s="56">
        <v>338361</v>
      </c>
      <c r="W34" s="56">
        <v>1803447.6044600001</v>
      </c>
      <c r="X34" s="56">
        <v>0</v>
      </c>
      <c r="Y34" s="56">
        <v>0</v>
      </c>
      <c r="Z34" s="56">
        <v>3944181</v>
      </c>
      <c r="AA34" s="56">
        <v>20054856.510000002</v>
      </c>
      <c r="AB34" s="56">
        <v>0</v>
      </c>
      <c r="AC34" s="56">
        <v>0</v>
      </c>
      <c r="AE34" s="130">
        <f t="shared" si="0"/>
        <v>3944181</v>
      </c>
    </row>
    <row r="35" spans="2:31" x14ac:dyDescent="0.35">
      <c r="B35" s="92">
        <v>24</v>
      </c>
      <c r="C35" s="91" t="s">
        <v>15</v>
      </c>
      <c r="D35" s="33">
        <v>1701</v>
      </c>
      <c r="E35" s="33">
        <v>1171</v>
      </c>
      <c r="F35" s="33">
        <v>278385</v>
      </c>
      <c r="G35" s="33">
        <v>146</v>
      </c>
      <c r="H35" s="33">
        <v>58710</v>
      </c>
      <c r="I35" s="33">
        <v>3440642</v>
      </c>
      <c r="J35" s="33">
        <v>2327416</v>
      </c>
      <c r="K35" s="33">
        <v>8638980</v>
      </c>
      <c r="L35" s="56">
        <v>3767472</v>
      </c>
      <c r="M35" s="56">
        <v>17152370.219000001</v>
      </c>
      <c r="N35" s="56">
        <v>2414746</v>
      </c>
      <c r="O35" s="56">
        <v>54281192.495999999</v>
      </c>
      <c r="P35" s="56">
        <v>0</v>
      </c>
      <c r="Q35" s="56">
        <v>0</v>
      </c>
      <c r="R35" s="56">
        <v>29120</v>
      </c>
      <c r="S35" s="56">
        <v>144233.37299999999</v>
      </c>
      <c r="T35" s="56">
        <v>1256865</v>
      </c>
      <c r="U35" s="56">
        <v>2902366.068</v>
      </c>
      <c r="V35" s="56">
        <v>778546</v>
      </c>
      <c r="W35" s="56">
        <v>3095908.1329999999</v>
      </c>
      <c r="X35" s="56">
        <v>1082</v>
      </c>
      <c r="Y35" s="56">
        <v>112805.37828999998</v>
      </c>
      <c r="Z35" s="56">
        <v>4687858</v>
      </c>
      <c r="AA35" s="56">
        <v>25676639.179912221</v>
      </c>
      <c r="AB35" s="56">
        <v>0</v>
      </c>
      <c r="AC35" s="56">
        <v>0</v>
      </c>
      <c r="AE35" s="130">
        <f t="shared" si="0"/>
        <v>4687858</v>
      </c>
    </row>
    <row r="36" spans="2:31" x14ac:dyDescent="0.35">
      <c r="B36" s="92">
        <v>25</v>
      </c>
      <c r="C36" s="91" t="s">
        <v>34</v>
      </c>
      <c r="D36" s="33">
        <v>900</v>
      </c>
      <c r="E36" s="33">
        <v>624</v>
      </c>
      <c r="F36" s="33">
        <v>11517</v>
      </c>
      <c r="G36" s="33">
        <v>942</v>
      </c>
      <c r="H36" s="33">
        <v>0</v>
      </c>
      <c r="I36" s="33">
        <v>145736</v>
      </c>
      <c r="J36" s="33">
        <v>94720</v>
      </c>
      <c r="K36" s="33">
        <v>3938376</v>
      </c>
      <c r="L36" s="56">
        <v>187964</v>
      </c>
      <c r="M36" s="56">
        <v>1347179.83262</v>
      </c>
      <c r="N36" s="56">
        <v>120181</v>
      </c>
      <c r="O36" s="56">
        <v>360159.27836</v>
      </c>
      <c r="P36" s="56">
        <v>0</v>
      </c>
      <c r="Q36" s="56">
        <v>0</v>
      </c>
      <c r="R36" s="56">
        <v>8583</v>
      </c>
      <c r="S36" s="56">
        <v>34176.199999999997</v>
      </c>
      <c r="T36" s="56">
        <v>2590103</v>
      </c>
      <c r="U36" s="56">
        <v>2904450.7257399997</v>
      </c>
      <c r="V36" s="56">
        <v>1345899</v>
      </c>
      <c r="W36" s="56">
        <v>889247.30237000005</v>
      </c>
      <c r="X36" s="56">
        <v>0</v>
      </c>
      <c r="Y36" s="56">
        <v>0</v>
      </c>
      <c r="Z36" s="56">
        <v>6082823</v>
      </c>
      <c r="AA36" s="56">
        <v>31126423.043000001</v>
      </c>
      <c r="AB36" s="56">
        <v>4</v>
      </c>
      <c r="AC36" s="56">
        <v>3.1</v>
      </c>
      <c r="AE36" s="130">
        <f t="shared" si="0"/>
        <v>6082827</v>
      </c>
    </row>
    <row r="37" spans="2:31" x14ac:dyDescent="0.35">
      <c r="B37" s="92">
        <v>26</v>
      </c>
      <c r="C37" s="91" t="s">
        <v>53</v>
      </c>
      <c r="D37" s="33">
        <v>888</v>
      </c>
      <c r="E37" s="33">
        <v>586</v>
      </c>
      <c r="F37" s="33">
        <v>9349</v>
      </c>
      <c r="G37" s="33">
        <v>0</v>
      </c>
      <c r="H37" s="33">
        <v>0</v>
      </c>
      <c r="I37" s="33">
        <v>53360</v>
      </c>
      <c r="J37" s="33">
        <v>0</v>
      </c>
      <c r="K37" s="33">
        <v>5237653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1265984</v>
      </c>
      <c r="U37" s="56">
        <v>2313769.48502</v>
      </c>
      <c r="V37" s="56">
        <v>163875</v>
      </c>
      <c r="W37" s="56">
        <v>378925.80111</v>
      </c>
      <c r="X37" s="56">
        <v>0</v>
      </c>
      <c r="Y37" s="56">
        <v>0</v>
      </c>
      <c r="Z37" s="56">
        <v>4085159</v>
      </c>
      <c r="AA37" s="56">
        <v>19199846.960000001</v>
      </c>
      <c r="AB37" s="56">
        <v>0</v>
      </c>
      <c r="AC37" s="56">
        <v>0</v>
      </c>
      <c r="AE37" s="130">
        <f t="shared" si="0"/>
        <v>4085159</v>
      </c>
    </row>
    <row r="38" spans="2:31" x14ac:dyDescent="0.35">
      <c r="B38" s="92">
        <v>27</v>
      </c>
      <c r="C38" s="91" t="s">
        <v>43</v>
      </c>
      <c r="D38" s="33">
        <v>1395</v>
      </c>
      <c r="E38" s="33">
        <v>834</v>
      </c>
      <c r="F38" s="33">
        <v>8530</v>
      </c>
      <c r="G38" s="33">
        <v>0</v>
      </c>
      <c r="H38" s="33">
        <v>0</v>
      </c>
      <c r="I38" s="33">
        <v>25692</v>
      </c>
      <c r="J38" s="33">
        <v>10924</v>
      </c>
      <c r="K38" s="33">
        <v>4352602</v>
      </c>
      <c r="L38" s="56">
        <v>31390</v>
      </c>
      <c r="M38" s="56">
        <v>192048.61661999876</v>
      </c>
      <c r="N38" s="56">
        <v>9322</v>
      </c>
      <c r="O38" s="56">
        <v>112911.63232999989</v>
      </c>
      <c r="P38" s="56">
        <v>0</v>
      </c>
      <c r="Q38" s="56">
        <v>0</v>
      </c>
      <c r="R38" s="56">
        <v>784</v>
      </c>
      <c r="S38" s="56">
        <v>5988.1</v>
      </c>
      <c r="T38" s="56">
        <v>1601892</v>
      </c>
      <c r="U38" s="56">
        <v>3674120.4604500015</v>
      </c>
      <c r="V38" s="56">
        <v>269810</v>
      </c>
      <c r="W38" s="56">
        <v>880607.71270999976</v>
      </c>
      <c r="X38" s="56">
        <v>8968</v>
      </c>
      <c r="Y38" s="56">
        <v>201929.90574000007</v>
      </c>
      <c r="Z38" s="56">
        <v>4905041</v>
      </c>
      <c r="AA38" s="56">
        <v>23855982.92001</v>
      </c>
      <c r="AB38" s="56">
        <v>0</v>
      </c>
      <c r="AC38" s="56">
        <v>0</v>
      </c>
      <c r="AE38" s="130">
        <f t="shared" si="0"/>
        <v>4905041</v>
      </c>
    </row>
    <row r="39" spans="2:31" x14ac:dyDescent="0.35">
      <c r="B39" s="92">
        <v>28</v>
      </c>
      <c r="C39" s="91" t="s">
        <v>13</v>
      </c>
      <c r="D39" s="33">
        <v>1564</v>
      </c>
      <c r="E39" s="33">
        <v>1416</v>
      </c>
      <c r="F39" s="33">
        <v>76475</v>
      </c>
      <c r="G39" s="33">
        <v>16098</v>
      </c>
      <c r="H39" s="33">
        <v>65992</v>
      </c>
      <c r="I39" s="33">
        <v>441086</v>
      </c>
      <c r="J39" s="33">
        <v>5115403</v>
      </c>
      <c r="K39" s="33">
        <v>29126232</v>
      </c>
      <c r="L39" s="56">
        <v>5656264</v>
      </c>
      <c r="M39" s="56">
        <v>21033035.749110002</v>
      </c>
      <c r="N39" s="56">
        <v>4409125</v>
      </c>
      <c r="O39" s="56">
        <v>30367004.643789999</v>
      </c>
      <c r="P39" s="56">
        <v>0</v>
      </c>
      <c r="Q39" s="56">
        <v>0</v>
      </c>
      <c r="R39" s="56">
        <v>48282</v>
      </c>
      <c r="S39" s="56">
        <v>187328.48082999999</v>
      </c>
      <c r="T39" s="56">
        <v>3751414</v>
      </c>
      <c r="U39" s="56">
        <v>7350353.8849099996</v>
      </c>
      <c r="V39" s="56">
        <v>2588750</v>
      </c>
      <c r="W39" s="56">
        <v>6681232.2332600001</v>
      </c>
      <c r="X39" s="56">
        <v>0</v>
      </c>
      <c r="Y39" s="56">
        <v>0</v>
      </c>
      <c r="Z39" s="56">
        <v>12059994</v>
      </c>
      <c r="AA39" s="56">
        <v>54943394.448469989</v>
      </c>
      <c r="AB39" s="56">
        <v>0</v>
      </c>
      <c r="AC39" s="56">
        <v>0</v>
      </c>
      <c r="AE39" s="130">
        <f t="shared" si="0"/>
        <v>12059994</v>
      </c>
    </row>
    <row r="40" spans="2:31" x14ac:dyDescent="0.35">
      <c r="B40" s="92">
        <v>29</v>
      </c>
      <c r="C40" s="91" t="s">
        <v>54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211221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26028</v>
      </c>
      <c r="U40" s="56">
        <v>47324.115729999998</v>
      </c>
      <c r="V40" s="56">
        <v>13160</v>
      </c>
      <c r="W40" s="56">
        <v>29074.232179999999</v>
      </c>
      <c r="X40" s="56">
        <v>0</v>
      </c>
      <c r="Y40" s="56">
        <v>0</v>
      </c>
      <c r="Z40" s="56">
        <v>91452</v>
      </c>
      <c r="AA40" s="56">
        <v>430037.11099999998</v>
      </c>
      <c r="AB40" s="56">
        <v>21</v>
      </c>
      <c r="AC40" s="56">
        <v>12.9</v>
      </c>
      <c r="AE40" s="130">
        <f t="shared" si="0"/>
        <v>91473</v>
      </c>
    </row>
    <row r="41" spans="2:31" x14ac:dyDescent="0.35">
      <c r="B41" s="92">
        <v>30</v>
      </c>
      <c r="C41" s="91" t="s">
        <v>12</v>
      </c>
      <c r="D41" s="33">
        <v>374</v>
      </c>
      <c r="E41" s="33">
        <v>39</v>
      </c>
      <c r="F41" s="33">
        <v>906974</v>
      </c>
      <c r="G41" s="33">
        <v>0</v>
      </c>
      <c r="H41" s="33">
        <v>47498</v>
      </c>
      <c r="I41" s="33">
        <v>82040</v>
      </c>
      <c r="J41" s="33">
        <v>4562457</v>
      </c>
      <c r="K41" s="33">
        <v>1651712</v>
      </c>
      <c r="L41" s="56">
        <v>7337876</v>
      </c>
      <c r="M41" s="56">
        <v>30541711.99227</v>
      </c>
      <c r="N41" s="56">
        <v>3239264</v>
      </c>
      <c r="O41" s="56">
        <v>29805539.075070001</v>
      </c>
      <c r="P41" s="56">
        <v>0</v>
      </c>
      <c r="Q41" s="56">
        <v>0</v>
      </c>
      <c r="R41" s="56">
        <v>41939</v>
      </c>
      <c r="S41" s="56">
        <v>146831.28062999999</v>
      </c>
      <c r="T41" s="56">
        <v>243685</v>
      </c>
      <c r="U41" s="56">
        <v>562311.30708999955</v>
      </c>
      <c r="V41" s="56">
        <v>108596</v>
      </c>
      <c r="W41" s="56">
        <v>522937.05556999624</v>
      </c>
      <c r="X41" s="56">
        <v>82</v>
      </c>
      <c r="Y41" s="56">
        <v>2678.9071800000002</v>
      </c>
      <c r="Z41" s="56">
        <v>648447</v>
      </c>
      <c r="AA41" s="56">
        <v>3271489.3360000001</v>
      </c>
      <c r="AB41" s="56">
        <v>0</v>
      </c>
      <c r="AC41" s="56">
        <v>0</v>
      </c>
      <c r="AE41" s="130">
        <f t="shared" si="0"/>
        <v>648447</v>
      </c>
    </row>
    <row r="42" spans="2:31" x14ac:dyDescent="0.35">
      <c r="B42" s="92">
        <v>31</v>
      </c>
      <c r="C42" s="91" t="s">
        <v>30</v>
      </c>
      <c r="D42" s="33">
        <v>884</v>
      </c>
      <c r="E42" s="33">
        <v>413</v>
      </c>
      <c r="F42" s="33">
        <v>14837</v>
      </c>
      <c r="G42" s="33">
        <v>0</v>
      </c>
      <c r="H42" s="33">
        <v>7429</v>
      </c>
      <c r="I42" s="33">
        <v>78394</v>
      </c>
      <c r="J42" s="33">
        <v>227527</v>
      </c>
      <c r="K42" s="33">
        <v>3688520</v>
      </c>
      <c r="L42" s="56">
        <v>542954</v>
      </c>
      <c r="M42" s="56">
        <v>1810034.7169999999</v>
      </c>
      <c r="N42" s="56">
        <v>489572</v>
      </c>
      <c r="O42" s="56">
        <v>3365619.0529999998</v>
      </c>
      <c r="P42" s="56">
        <v>0</v>
      </c>
      <c r="Q42" s="56">
        <v>0</v>
      </c>
      <c r="R42" s="56">
        <v>0</v>
      </c>
      <c r="S42" s="56">
        <v>0</v>
      </c>
      <c r="T42" s="56">
        <v>1633031</v>
      </c>
      <c r="U42" s="56">
        <v>3303045.5952300001</v>
      </c>
      <c r="V42" s="56">
        <v>250766</v>
      </c>
      <c r="W42" s="56">
        <v>832640.06464</v>
      </c>
      <c r="X42" s="56">
        <v>0</v>
      </c>
      <c r="Y42" s="56">
        <v>0</v>
      </c>
      <c r="Z42" s="56">
        <v>3147310</v>
      </c>
      <c r="AA42" s="56">
        <v>14699234.739360001</v>
      </c>
      <c r="AB42" s="56">
        <v>0</v>
      </c>
      <c r="AC42" s="56">
        <v>0</v>
      </c>
      <c r="AE42" s="130">
        <f t="shared" si="0"/>
        <v>3147310</v>
      </c>
    </row>
    <row r="43" spans="2:31" x14ac:dyDescent="0.35">
      <c r="B43" s="92">
        <v>32</v>
      </c>
      <c r="C43" s="91" t="s">
        <v>39</v>
      </c>
      <c r="D43" s="33">
        <v>482</v>
      </c>
      <c r="E43" s="33">
        <v>668</v>
      </c>
      <c r="F43" s="33">
        <v>4897</v>
      </c>
      <c r="G43" s="33">
        <v>0</v>
      </c>
      <c r="H43" s="33">
        <v>0</v>
      </c>
      <c r="I43" s="33">
        <v>86463</v>
      </c>
      <c r="J43" s="33">
        <v>40703</v>
      </c>
      <c r="K43" s="33">
        <v>2203377</v>
      </c>
      <c r="L43" s="56">
        <v>48453</v>
      </c>
      <c r="M43" s="56">
        <v>210840.73878000001</v>
      </c>
      <c r="N43" s="56">
        <v>18059</v>
      </c>
      <c r="O43" s="56">
        <v>103183.68957999999</v>
      </c>
      <c r="P43" s="56">
        <v>0</v>
      </c>
      <c r="Q43" s="56">
        <v>0</v>
      </c>
      <c r="R43" s="56">
        <v>2464</v>
      </c>
      <c r="S43" s="56">
        <v>9459.2176500000005</v>
      </c>
      <c r="T43" s="56">
        <v>452204</v>
      </c>
      <c r="U43" s="56">
        <v>1095496.97627</v>
      </c>
      <c r="V43" s="56">
        <v>85467</v>
      </c>
      <c r="W43" s="56">
        <v>197145.01877000002</v>
      </c>
      <c r="X43" s="56">
        <v>113</v>
      </c>
      <c r="Y43" s="56">
        <v>335.61</v>
      </c>
      <c r="Z43" s="56">
        <v>5423413</v>
      </c>
      <c r="AA43" s="56">
        <v>23072749.399999999</v>
      </c>
      <c r="AB43" s="56">
        <v>0</v>
      </c>
      <c r="AC43" s="56">
        <v>0</v>
      </c>
      <c r="AE43" s="130">
        <f t="shared" si="0"/>
        <v>5423413</v>
      </c>
    </row>
    <row r="44" spans="2:31" x14ac:dyDescent="0.35">
      <c r="B44" s="92">
        <v>33</v>
      </c>
      <c r="C44" s="91" t="s">
        <v>17</v>
      </c>
      <c r="D44" s="33">
        <v>1132</v>
      </c>
      <c r="E44" s="33">
        <v>177</v>
      </c>
      <c r="F44" s="33">
        <v>68644</v>
      </c>
      <c r="G44" s="33">
        <v>90457</v>
      </c>
      <c r="H44" s="33">
        <v>375475</v>
      </c>
      <c r="I44" s="33">
        <v>144169628</v>
      </c>
      <c r="J44" s="33">
        <v>1449755</v>
      </c>
      <c r="K44" s="33">
        <v>4569186</v>
      </c>
      <c r="L44" s="56">
        <v>2255307</v>
      </c>
      <c r="M44" s="56">
        <v>7844162.6288000001</v>
      </c>
      <c r="N44" s="56">
        <v>979754</v>
      </c>
      <c r="O44" s="56">
        <v>9241187.5363000017</v>
      </c>
      <c r="P44" s="56">
        <v>0</v>
      </c>
      <c r="Q44" s="56">
        <v>0</v>
      </c>
      <c r="R44" s="56">
        <v>21856</v>
      </c>
      <c r="S44" s="56">
        <v>98074.05</v>
      </c>
      <c r="T44" s="56">
        <v>977980</v>
      </c>
      <c r="U44" s="56">
        <v>2094248.13127</v>
      </c>
      <c r="V44" s="56">
        <v>378996</v>
      </c>
      <c r="W44" s="56">
        <v>1240530.64735</v>
      </c>
      <c r="X44" s="56">
        <v>35</v>
      </c>
      <c r="Y44" s="56">
        <v>683.09500000000003</v>
      </c>
      <c r="Z44" s="56">
        <v>2740310</v>
      </c>
      <c r="AA44" s="56">
        <v>12175973.187999999</v>
      </c>
      <c r="AB44" s="56">
        <v>633</v>
      </c>
      <c r="AC44" s="56">
        <v>632.29999999999995</v>
      </c>
      <c r="AE44" s="130">
        <f t="shared" si="0"/>
        <v>2740943</v>
      </c>
    </row>
    <row r="45" spans="2:31" x14ac:dyDescent="0.35">
      <c r="B45" s="111" t="s">
        <v>18</v>
      </c>
      <c r="C45" s="199"/>
      <c r="D45" s="58"/>
      <c r="E45" s="58"/>
      <c r="F45" s="58"/>
      <c r="G45" s="58"/>
      <c r="H45" s="58"/>
      <c r="I45" s="58"/>
      <c r="J45" s="58"/>
      <c r="K45" s="58"/>
      <c r="L45" s="53"/>
      <c r="M45" s="53"/>
      <c r="N45" s="53"/>
      <c r="O45" s="53"/>
      <c r="P45" s="53"/>
      <c r="Q45" s="53"/>
      <c r="R45" s="53"/>
      <c r="S45" s="53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E45" s="130">
        <f t="shared" si="0"/>
        <v>0</v>
      </c>
    </row>
    <row r="46" spans="2:31" x14ac:dyDescent="0.35">
      <c r="B46" s="92">
        <v>34</v>
      </c>
      <c r="C46" s="91" t="s">
        <v>19</v>
      </c>
      <c r="D46" s="33">
        <v>0</v>
      </c>
      <c r="E46" s="33">
        <v>0</v>
      </c>
      <c r="F46" s="33">
        <v>53637</v>
      </c>
      <c r="G46" s="33">
        <v>0</v>
      </c>
      <c r="H46" s="33">
        <v>0</v>
      </c>
      <c r="I46" s="33">
        <v>0</v>
      </c>
      <c r="J46" s="33">
        <v>1347707</v>
      </c>
      <c r="K46" s="33">
        <v>0</v>
      </c>
      <c r="L46" s="56">
        <v>1134561</v>
      </c>
      <c r="M46" s="56">
        <v>8309603.3849999998</v>
      </c>
      <c r="N46" s="56">
        <v>3428356</v>
      </c>
      <c r="O46" s="56">
        <v>30863842.914000001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130">
        <f t="shared" si="0"/>
        <v>0</v>
      </c>
    </row>
    <row r="47" spans="2:31" x14ac:dyDescent="0.35">
      <c r="B47" s="92">
        <v>35</v>
      </c>
      <c r="C47" s="91" t="s">
        <v>55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3</v>
      </c>
      <c r="K47" s="33">
        <v>0</v>
      </c>
      <c r="L47" s="56">
        <v>4</v>
      </c>
      <c r="M47" s="56">
        <v>90.302000000000007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  <c r="AE47" s="130">
        <f t="shared" si="0"/>
        <v>0</v>
      </c>
    </row>
    <row r="48" spans="2:31" x14ac:dyDescent="0.35">
      <c r="B48" s="92">
        <v>36</v>
      </c>
      <c r="C48" s="91" t="s">
        <v>57</v>
      </c>
      <c r="D48" s="33">
        <v>0</v>
      </c>
      <c r="E48" s="33">
        <v>0</v>
      </c>
      <c r="F48" s="33">
        <v>0</v>
      </c>
      <c r="G48" s="33">
        <v>0</v>
      </c>
      <c r="H48" s="33">
        <v>1</v>
      </c>
      <c r="I48" s="33">
        <v>0</v>
      </c>
      <c r="J48" s="33">
        <v>0</v>
      </c>
      <c r="K48" s="33">
        <v>919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19</v>
      </c>
      <c r="U48" s="56">
        <v>147.41368</v>
      </c>
      <c r="V48" s="56">
        <v>4</v>
      </c>
      <c r="W48" s="56">
        <v>6.8846999999999996</v>
      </c>
      <c r="X48" s="56">
        <v>0</v>
      </c>
      <c r="Y48" s="56">
        <v>0</v>
      </c>
      <c r="Z48" s="56">
        <v>334</v>
      </c>
      <c r="AA48" s="56">
        <v>2888</v>
      </c>
      <c r="AB48" s="56">
        <v>0</v>
      </c>
      <c r="AC48" s="56">
        <v>0</v>
      </c>
      <c r="AE48" s="130">
        <f t="shared" si="0"/>
        <v>334</v>
      </c>
    </row>
    <row r="49" spans="1:31" x14ac:dyDescent="0.35">
      <c r="B49" s="92">
        <v>37</v>
      </c>
      <c r="C49" s="91" t="s">
        <v>32</v>
      </c>
      <c r="D49" s="33">
        <v>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162150</v>
      </c>
      <c r="K49" s="33">
        <v>0</v>
      </c>
      <c r="L49" s="56">
        <v>126259</v>
      </c>
      <c r="M49" s="56">
        <v>689896.8185499938</v>
      </c>
      <c r="N49" s="56">
        <v>199069</v>
      </c>
      <c r="O49" s="56">
        <v>2502927.2258699113</v>
      </c>
      <c r="P49" s="56">
        <v>0</v>
      </c>
      <c r="Q49" s="56">
        <v>0</v>
      </c>
      <c r="R49" s="56">
        <v>691</v>
      </c>
      <c r="S49" s="56">
        <v>5255.6</v>
      </c>
      <c r="T49" s="56">
        <v>0</v>
      </c>
      <c r="U49" s="56">
        <v>0</v>
      </c>
      <c r="V49" s="56">
        <v>0</v>
      </c>
      <c r="W49" s="56">
        <v>0</v>
      </c>
      <c r="X49" s="56">
        <v>0</v>
      </c>
      <c r="Y49" s="56">
        <v>0</v>
      </c>
      <c r="Z49" s="56">
        <v>0</v>
      </c>
      <c r="AA49" s="56">
        <v>0</v>
      </c>
      <c r="AB49" s="56">
        <v>0</v>
      </c>
      <c r="AC49" s="56">
        <v>0</v>
      </c>
      <c r="AE49" s="130">
        <f t="shared" si="0"/>
        <v>0</v>
      </c>
    </row>
    <row r="50" spans="1:31" x14ac:dyDescent="0.35">
      <c r="B50" s="92">
        <v>38</v>
      </c>
      <c r="C50" s="91" t="s">
        <v>29</v>
      </c>
      <c r="D50" s="33">
        <v>454</v>
      </c>
      <c r="E50" s="33">
        <v>494</v>
      </c>
      <c r="F50" s="33">
        <v>498</v>
      </c>
      <c r="G50" s="33">
        <v>92</v>
      </c>
      <c r="H50" s="33">
        <v>0</v>
      </c>
      <c r="I50" s="33">
        <v>3986</v>
      </c>
      <c r="J50" s="33">
        <v>284539</v>
      </c>
      <c r="K50" s="33">
        <v>1912237</v>
      </c>
      <c r="L50" s="56">
        <v>294154</v>
      </c>
      <c r="M50" s="56">
        <v>1141676.9809695554</v>
      </c>
      <c r="N50" s="56">
        <v>188946</v>
      </c>
      <c r="O50" s="56">
        <v>1595508.0590300055</v>
      </c>
      <c r="P50" s="56">
        <v>0</v>
      </c>
      <c r="Q50" s="56">
        <v>0</v>
      </c>
      <c r="R50" s="56">
        <v>3178</v>
      </c>
      <c r="S50" s="56">
        <v>8753.9</v>
      </c>
      <c r="T50" s="56">
        <v>413565</v>
      </c>
      <c r="U50" s="56">
        <v>755478.69311999972</v>
      </c>
      <c r="V50" s="56">
        <v>142772</v>
      </c>
      <c r="W50" s="56">
        <v>319037.72396999999</v>
      </c>
      <c r="X50" s="56">
        <v>0</v>
      </c>
      <c r="Y50" s="56">
        <v>0</v>
      </c>
      <c r="Z50" s="56">
        <v>1015918</v>
      </c>
      <c r="AA50" s="56">
        <v>4882521.3830000004</v>
      </c>
      <c r="AB50" s="56">
        <v>0</v>
      </c>
      <c r="AC50" s="56">
        <v>0</v>
      </c>
      <c r="AE50" s="130">
        <f t="shared" si="0"/>
        <v>1015918</v>
      </c>
    </row>
    <row r="51" spans="1:31" x14ac:dyDescent="0.35">
      <c r="B51" s="92">
        <v>39</v>
      </c>
      <c r="C51" s="91" t="s">
        <v>58</v>
      </c>
      <c r="D51" s="33">
        <v>13</v>
      </c>
      <c r="E51" s="33">
        <v>18</v>
      </c>
      <c r="F51" s="33">
        <v>0</v>
      </c>
      <c r="G51" s="33">
        <v>0</v>
      </c>
      <c r="H51" s="33">
        <v>0</v>
      </c>
      <c r="I51" s="33">
        <v>8</v>
      </c>
      <c r="J51" s="33">
        <v>0</v>
      </c>
      <c r="K51" s="33">
        <v>116797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0</v>
      </c>
      <c r="S51" s="56">
        <v>0</v>
      </c>
      <c r="T51" s="56">
        <v>44141</v>
      </c>
      <c r="U51" s="56">
        <v>118904.00446999962</v>
      </c>
      <c r="V51" s="56">
        <v>18979</v>
      </c>
      <c r="W51" s="56">
        <v>57807.662350000144</v>
      </c>
      <c r="X51" s="56">
        <v>0</v>
      </c>
      <c r="Y51" s="56">
        <v>0</v>
      </c>
      <c r="Z51" s="56">
        <v>43762</v>
      </c>
      <c r="AA51" s="56">
        <v>253699.15100000001</v>
      </c>
      <c r="AB51" s="56">
        <v>0</v>
      </c>
      <c r="AC51" s="56">
        <v>0</v>
      </c>
      <c r="AE51" s="130">
        <f t="shared" si="0"/>
        <v>43762</v>
      </c>
    </row>
    <row r="52" spans="1:31" x14ac:dyDescent="0.35">
      <c r="B52" s="92">
        <v>40</v>
      </c>
      <c r="C52" s="91" t="s">
        <v>25</v>
      </c>
      <c r="D52" s="33">
        <v>46</v>
      </c>
      <c r="E52" s="33">
        <v>28</v>
      </c>
      <c r="F52" s="33">
        <v>0</v>
      </c>
      <c r="G52" s="33">
        <v>0</v>
      </c>
      <c r="H52" s="33">
        <v>0</v>
      </c>
      <c r="I52" s="33">
        <v>0</v>
      </c>
      <c r="J52" s="33">
        <v>696880</v>
      </c>
      <c r="K52" s="33">
        <v>600301</v>
      </c>
      <c r="L52" s="56">
        <v>758203</v>
      </c>
      <c r="M52" s="56">
        <v>2491825.8865195648</v>
      </c>
      <c r="N52" s="56">
        <v>1126652</v>
      </c>
      <c r="O52" s="56">
        <v>4981238.0169003997</v>
      </c>
      <c r="P52" s="56">
        <v>0</v>
      </c>
      <c r="Q52" s="56">
        <v>0</v>
      </c>
      <c r="R52" s="56">
        <v>1594</v>
      </c>
      <c r="S52" s="56">
        <v>11743.353070000001</v>
      </c>
      <c r="T52" s="56">
        <v>302704</v>
      </c>
      <c r="U52" s="56">
        <v>946933.09200999013</v>
      </c>
      <c r="V52" s="56">
        <v>0</v>
      </c>
      <c r="W52" s="56">
        <v>0</v>
      </c>
      <c r="X52" s="56">
        <v>0</v>
      </c>
      <c r="Y52" s="56">
        <v>0</v>
      </c>
      <c r="Z52" s="56">
        <v>249775</v>
      </c>
      <c r="AA52" s="56">
        <v>1462582.8912499999</v>
      </c>
      <c r="AB52" s="56">
        <v>0</v>
      </c>
      <c r="AC52" s="56">
        <v>0</v>
      </c>
      <c r="AE52" s="130">
        <f t="shared" si="0"/>
        <v>249775</v>
      </c>
    </row>
    <row r="53" spans="1:31" x14ac:dyDescent="0.35">
      <c r="A53" s="133" t="s">
        <v>159</v>
      </c>
      <c r="B53" s="92">
        <v>41</v>
      </c>
      <c r="C53" s="91" t="s">
        <v>26</v>
      </c>
      <c r="D53" s="33">
        <v>0</v>
      </c>
      <c r="E53" s="33">
        <v>0</v>
      </c>
      <c r="F53" s="33">
        <v>0</v>
      </c>
      <c r="G53" s="33">
        <v>132053</v>
      </c>
      <c r="H53" s="33">
        <v>0</v>
      </c>
      <c r="I53" s="33">
        <v>0</v>
      </c>
      <c r="J53" s="33">
        <v>1068500</v>
      </c>
      <c r="K53" s="33">
        <v>652383</v>
      </c>
      <c r="L53" s="56">
        <v>394082</v>
      </c>
      <c r="M53" s="56">
        <v>452547.69416999602</v>
      </c>
      <c r="N53" s="56">
        <v>698259</v>
      </c>
      <c r="O53" s="56">
        <v>997689.54414999846</v>
      </c>
      <c r="P53" s="56">
        <v>0</v>
      </c>
      <c r="Q53" s="56">
        <v>0</v>
      </c>
      <c r="R53" s="56">
        <v>2283</v>
      </c>
      <c r="S53" s="56">
        <v>5116.56423</v>
      </c>
      <c r="T53" s="56">
        <v>19117</v>
      </c>
      <c r="U53" s="56">
        <v>34564.287110000005</v>
      </c>
      <c r="V53" s="56">
        <v>15873</v>
      </c>
      <c r="W53" s="56">
        <v>42304.344550000002</v>
      </c>
      <c r="X53" s="56">
        <v>0</v>
      </c>
      <c r="Y53" s="56">
        <v>0</v>
      </c>
      <c r="Z53" s="56">
        <v>75235</v>
      </c>
      <c r="AA53" s="56">
        <v>243987.546</v>
      </c>
      <c r="AB53" s="56">
        <v>0</v>
      </c>
      <c r="AC53" s="56">
        <v>0</v>
      </c>
      <c r="AE53" s="130">
        <f t="shared" si="0"/>
        <v>75235</v>
      </c>
    </row>
    <row r="54" spans="1:31" x14ac:dyDescent="0.35">
      <c r="B54" s="92">
        <v>42</v>
      </c>
      <c r="C54" s="199" t="s">
        <v>24</v>
      </c>
      <c r="D54" s="33">
        <v>102</v>
      </c>
      <c r="E54" s="33">
        <v>67</v>
      </c>
      <c r="F54" s="33">
        <v>0</v>
      </c>
      <c r="G54" s="33">
        <v>0</v>
      </c>
      <c r="H54" s="33">
        <v>0</v>
      </c>
      <c r="I54" s="33">
        <v>0</v>
      </c>
      <c r="J54" s="33">
        <v>1054846</v>
      </c>
      <c r="K54" s="33">
        <v>1135973</v>
      </c>
      <c r="L54" s="56">
        <v>1531241</v>
      </c>
      <c r="M54" s="56">
        <v>4726539.7063002931</v>
      </c>
      <c r="N54" s="56">
        <v>1381452</v>
      </c>
      <c r="O54" s="56">
        <v>6353182.5707311872</v>
      </c>
      <c r="P54" s="56">
        <v>0</v>
      </c>
      <c r="Q54" s="56">
        <v>0</v>
      </c>
      <c r="R54" s="56">
        <v>2719</v>
      </c>
      <c r="S54" s="56">
        <v>17199.599999999999</v>
      </c>
      <c r="T54" s="56">
        <v>832538</v>
      </c>
      <c r="U54" s="56">
        <v>1880033.8614099962</v>
      </c>
      <c r="V54" s="56">
        <v>108212</v>
      </c>
      <c r="W54" s="56">
        <v>601524.4364599986</v>
      </c>
      <c r="X54" s="56">
        <v>42</v>
      </c>
      <c r="Y54" s="56">
        <v>442.49200000000002</v>
      </c>
      <c r="Z54" s="56">
        <v>844931</v>
      </c>
      <c r="AA54" s="56">
        <v>4100843.6347799981</v>
      </c>
      <c r="AB54" s="56">
        <v>0</v>
      </c>
      <c r="AC54" s="56">
        <v>0</v>
      </c>
      <c r="AE54" s="130">
        <f t="shared" si="0"/>
        <v>844931</v>
      </c>
    </row>
    <row r="55" spans="1:31" x14ac:dyDescent="0.35">
      <c r="B55" s="92">
        <v>43</v>
      </c>
      <c r="C55" s="199" t="s">
        <v>62</v>
      </c>
      <c r="D55" s="33">
        <v>0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1003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4088</v>
      </c>
      <c r="U55" s="56">
        <v>13531.33185</v>
      </c>
      <c r="V55" s="56">
        <v>1431</v>
      </c>
      <c r="W55" s="56">
        <v>4654.6193499999999</v>
      </c>
      <c r="X55" s="56">
        <v>0</v>
      </c>
      <c r="Y55" s="56">
        <v>0</v>
      </c>
      <c r="Z55" s="56">
        <v>984</v>
      </c>
      <c r="AA55" s="56">
        <v>7167.3</v>
      </c>
      <c r="AB55" s="56">
        <v>0</v>
      </c>
      <c r="AC55" s="56">
        <v>0</v>
      </c>
      <c r="AE55" s="130">
        <f t="shared" si="0"/>
        <v>984</v>
      </c>
    </row>
    <row r="56" spans="1:31" x14ac:dyDescent="0.35">
      <c r="B56" s="111" t="s">
        <v>63</v>
      </c>
      <c r="C56" s="199"/>
      <c r="D56" s="33"/>
      <c r="E56" s="33"/>
      <c r="F56" s="33"/>
      <c r="G56" s="33"/>
      <c r="H56" s="33"/>
      <c r="I56" s="33"/>
      <c r="J56" s="33"/>
      <c r="K56" s="33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E56" s="130">
        <f t="shared" si="0"/>
        <v>0</v>
      </c>
    </row>
    <row r="57" spans="1:31" s="138" customFormat="1" x14ac:dyDescent="0.35">
      <c r="A57" s="140"/>
      <c r="B57" s="96">
        <v>44</v>
      </c>
      <c r="C57" s="99" t="s">
        <v>64</v>
      </c>
      <c r="D57" s="62">
        <v>0</v>
      </c>
      <c r="E57" s="62">
        <v>0</v>
      </c>
      <c r="F57" s="62">
        <v>0</v>
      </c>
      <c r="G57" s="62">
        <v>73867</v>
      </c>
      <c r="H57" s="62">
        <v>0</v>
      </c>
      <c r="I57" s="62">
        <v>4232137</v>
      </c>
      <c r="J57" s="62">
        <v>0</v>
      </c>
      <c r="K57" s="62">
        <v>4972682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  <c r="R57" s="60">
        <v>0</v>
      </c>
      <c r="S57" s="60">
        <v>0</v>
      </c>
      <c r="T57" s="60">
        <v>4110</v>
      </c>
      <c r="U57" s="60">
        <v>4852.0367800000004</v>
      </c>
      <c r="V57" s="60">
        <v>333040</v>
      </c>
      <c r="W57" s="60">
        <v>413781.77169999998</v>
      </c>
      <c r="X57" s="60">
        <v>0</v>
      </c>
      <c r="Y57" s="60">
        <v>0</v>
      </c>
      <c r="Z57" s="60">
        <v>18354</v>
      </c>
      <c r="AA57" s="60">
        <v>92755.9</v>
      </c>
      <c r="AB57" s="60">
        <v>0</v>
      </c>
      <c r="AC57" s="60">
        <v>0</v>
      </c>
      <c r="AE57" s="130">
        <f t="shared" si="0"/>
        <v>18354</v>
      </c>
    </row>
    <row r="58" spans="1:31" s="138" customFormat="1" x14ac:dyDescent="0.35">
      <c r="A58" s="140"/>
      <c r="B58" s="96">
        <v>45</v>
      </c>
      <c r="C58" s="99" t="s">
        <v>65</v>
      </c>
      <c r="D58" s="62">
        <v>0</v>
      </c>
      <c r="E58" s="62">
        <v>0</v>
      </c>
      <c r="F58" s="62">
        <v>0</v>
      </c>
      <c r="G58" s="62">
        <v>377648</v>
      </c>
      <c r="H58" s="62">
        <v>0</v>
      </c>
      <c r="I58" s="62">
        <v>17415</v>
      </c>
      <c r="J58" s="62">
        <v>0</v>
      </c>
      <c r="K58" s="62">
        <v>7018497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60">
        <v>0</v>
      </c>
      <c r="S58" s="60">
        <v>0</v>
      </c>
      <c r="T58" s="60">
        <v>204883</v>
      </c>
      <c r="U58" s="60">
        <v>466381.21705000004</v>
      </c>
      <c r="V58" s="60">
        <v>16463</v>
      </c>
      <c r="W58" s="60">
        <v>21386.688300000002</v>
      </c>
      <c r="X58" s="60">
        <v>0</v>
      </c>
      <c r="Y58" s="60">
        <v>0</v>
      </c>
      <c r="Z58" s="60">
        <v>2126566</v>
      </c>
      <c r="AA58" s="60">
        <v>7080058.6239999998</v>
      </c>
      <c r="AB58" s="60">
        <v>210</v>
      </c>
      <c r="AC58" s="60">
        <v>132.30000000000001</v>
      </c>
      <c r="AE58" s="130">
        <f t="shared" si="0"/>
        <v>2126776</v>
      </c>
    </row>
    <row r="59" spans="1:31" s="138" customFormat="1" x14ac:dyDescent="0.35">
      <c r="A59" s="140"/>
      <c r="B59" s="96">
        <v>46</v>
      </c>
      <c r="C59" s="99" t="s">
        <v>66</v>
      </c>
      <c r="D59" s="62">
        <v>0</v>
      </c>
      <c r="E59" s="62">
        <v>0</v>
      </c>
      <c r="F59" s="62">
        <v>0</v>
      </c>
      <c r="G59" s="62">
        <v>159631</v>
      </c>
      <c r="H59" s="62">
        <v>0</v>
      </c>
      <c r="I59" s="62">
        <v>207401</v>
      </c>
      <c r="J59" s="62">
        <v>0</v>
      </c>
      <c r="K59" s="62">
        <v>10464947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538567</v>
      </c>
      <c r="W59" s="60">
        <v>369904.97042999999</v>
      </c>
      <c r="X59" s="60">
        <v>0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E59" s="130">
        <f t="shared" si="0"/>
        <v>0</v>
      </c>
    </row>
    <row r="60" spans="1:31" s="138" customFormat="1" x14ac:dyDescent="0.35">
      <c r="A60" s="140"/>
      <c r="B60" s="96">
        <v>47</v>
      </c>
      <c r="C60" s="99" t="s">
        <v>67</v>
      </c>
      <c r="D60" s="62">
        <v>0</v>
      </c>
      <c r="E60" s="62">
        <v>0</v>
      </c>
      <c r="F60" s="62">
        <v>0</v>
      </c>
      <c r="G60" s="62">
        <v>0</v>
      </c>
      <c r="H60" s="62">
        <v>0</v>
      </c>
      <c r="I60" s="62">
        <v>9379</v>
      </c>
      <c r="J60" s="62">
        <v>0</v>
      </c>
      <c r="K60" s="62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0</v>
      </c>
      <c r="U60" s="60">
        <v>0</v>
      </c>
      <c r="V60" s="60">
        <v>0</v>
      </c>
      <c r="W60" s="60">
        <v>0</v>
      </c>
      <c r="X60" s="60">
        <v>0</v>
      </c>
      <c r="Y60" s="60">
        <v>0</v>
      </c>
      <c r="Z60" s="60">
        <v>0</v>
      </c>
      <c r="AA60" s="60">
        <v>0</v>
      </c>
      <c r="AB60" s="60">
        <v>0</v>
      </c>
      <c r="AC60" s="60">
        <v>0</v>
      </c>
      <c r="AE60" s="130">
        <f t="shared" si="0"/>
        <v>0</v>
      </c>
    </row>
    <row r="61" spans="1:31" s="138" customFormat="1" x14ac:dyDescent="0.35">
      <c r="A61" s="140"/>
      <c r="B61" s="96">
        <v>48</v>
      </c>
      <c r="C61" s="99" t="s">
        <v>68</v>
      </c>
      <c r="D61" s="62">
        <v>0</v>
      </c>
      <c r="E61" s="62">
        <v>0</v>
      </c>
      <c r="F61" s="62">
        <v>0</v>
      </c>
      <c r="G61" s="62">
        <v>375399</v>
      </c>
      <c r="H61" s="62">
        <v>0</v>
      </c>
      <c r="I61" s="62">
        <v>0</v>
      </c>
      <c r="J61" s="62">
        <v>0</v>
      </c>
      <c r="K61" s="62">
        <v>585049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869</v>
      </c>
      <c r="U61" s="60">
        <v>858.49793999999997</v>
      </c>
      <c r="V61" s="60">
        <v>20033</v>
      </c>
      <c r="W61" s="60">
        <v>13681.333060000001</v>
      </c>
      <c r="X61" s="60">
        <v>0</v>
      </c>
      <c r="Y61" s="60">
        <v>0</v>
      </c>
      <c r="Z61" s="60">
        <v>4807</v>
      </c>
      <c r="AA61" s="60">
        <v>20010.916000000001</v>
      </c>
      <c r="AB61" s="60">
        <v>0</v>
      </c>
      <c r="AC61" s="60">
        <v>0</v>
      </c>
      <c r="AE61" s="130">
        <f t="shared" si="0"/>
        <v>4807</v>
      </c>
    </row>
    <row r="62" spans="1:31" s="138" customFormat="1" x14ac:dyDescent="0.35">
      <c r="A62" s="140"/>
      <c r="B62" s="96">
        <v>49</v>
      </c>
      <c r="C62" s="200" t="s">
        <v>69</v>
      </c>
      <c r="D62" s="62">
        <v>1</v>
      </c>
      <c r="E62" s="62">
        <v>61</v>
      </c>
      <c r="F62" s="62">
        <v>649273</v>
      </c>
      <c r="G62" s="62">
        <v>0</v>
      </c>
      <c r="H62" s="62">
        <v>0</v>
      </c>
      <c r="I62" s="62">
        <v>30770480</v>
      </c>
      <c r="J62" s="62">
        <v>0</v>
      </c>
      <c r="K62" s="62">
        <v>38085853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405235</v>
      </c>
      <c r="U62" s="60">
        <v>512048.10642999999</v>
      </c>
      <c r="V62" s="60">
        <v>1041021</v>
      </c>
      <c r="W62" s="60">
        <v>1859057.1589000002</v>
      </c>
      <c r="X62" s="60">
        <v>0</v>
      </c>
      <c r="Y62" s="60">
        <v>0</v>
      </c>
      <c r="Z62" s="60">
        <v>1380533</v>
      </c>
      <c r="AA62" s="60">
        <v>5731203.5</v>
      </c>
      <c r="AB62" s="60">
        <v>0</v>
      </c>
      <c r="AC62" s="60">
        <v>0</v>
      </c>
      <c r="AE62" s="130">
        <f t="shared" si="0"/>
        <v>1380533</v>
      </c>
    </row>
    <row r="63" spans="1:31" x14ac:dyDescent="0.35">
      <c r="B63" s="111" t="s">
        <v>21</v>
      </c>
      <c r="C63" s="199"/>
      <c r="D63" s="58"/>
      <c r="E63" s="58"/>
      <c r="F63" s="58"/>
      <c r="G63" s="58"/>
      <c r="H63" s="58"/>
      <c r="I63" s="58"/>
      <c r="J63" s="58"/>
      <c r="K63" s="58"/>
      <c r="L63" s="53"/>
      <c r="M63" s="53"/>
      <c r="N63" s="53"/>
      <c r="O63" s="53"/>
      <c r="P63" s="53"/>
      <c r="Q63" s="53"/>
      <c r="R63" s="53"/>
      <c r="S63" s="53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E63" s="130">
        <f t="shared" si="0"/>
        <v>0</v>
      </c>
    </row>
    <row r="64" spans="1:31" x14ac:dyDescent="0.35">
      <c r="B64" s="92">
        <v>50</v>
      </c>
      <c r="C64" s="91" t="s">
        <v>22</v>
      </c>
      <c r="D64" s="33">
        <v>491</v>
      </c>
      <c r="E64" s="33">
        <v>2</v>
      </c>
      <c r="F64" s="33">
        <v>0</v>
      </c>
      <c r="G64" s="33">
        <v>374</v>
      </c>
      <c r="H64" s="33">
        <v>0</v>
      </c>
      <c r="I64" s="33">
        <v>1066782</v>
      </c>
      <c r="J64" s="33">
        <v>576927</v>
      </c>
      <c r="K64" s="33">
        <v>2564004</v>
      </c>
      <c r="L64" s="56">
        <v>816616</v>
      </c>
      <c r="M64" s="56">
        <v>4826510.9661449902</v>
      </c>
      <c r="N64" s="56">
        <v>931457</v>
      </c>
      <c r="O64" s="56">
        <v>7030375.6262497799</v>
      </c>
      <c r="P64" s="56">
        <v>1320</v>
      </c>
      <c r="Q64" s="56">
        <v>716.83600000000001</v>
      </c>
      <c r="R64" s="56">
        <v>4887</v>
      </c>
      <c r="S64" s="56">
        <v>28481.599999999999</v>
      </c>
      <c r="T64" s="56">
        <v>228026</v>
      </c>
      <c r="U64" s="56">
        <v>553791.51881999744</v>
      </c>
      <c r="V64" s="56">
        <v>227144</v>
      </c>
      <c r="W64" s="56">
        <v>698461.23558998329</v>
      </c>
      <c r="X64" s="56">
        <v>192</v>
      </c>
      <c r="Y64" s="56">
        <v>3924.9920000000002</v>
      </c>
      <c r="Z64" s="56">
        <v>1024915</v>
      </c>
      <c r="AA64" s="56">
        <v>6771314.3499999996</v>
      </c>
      <c r="AB64" s="56">
        <v>564</v>
      </c>
      <c r="AC64" s="56">
        <v>566.79999999999995</v>
      </c>
      <c r="AE64" s="130">
        <f t="shared" si="0"/>
        <v>1025479</v>
      </c>
    </row>
    <row r="65" spans="1:31" x14ac:dyDescent="0.35">
      <c r="B65" s="92">
        <v>51</v>
      </c>
      <c r="C65" s="91" t="s">
        <v>70</v>
      </c>
      <c r="D65" s="33">
        <v>170</v>
      </c>
      <c r="E65" s="33">
        <v>2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252024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38298</v>
      </c>
      <c r="U65" s="56">
        <v>105459.07608000007</v>
      </c>
      <c r="V65" s="56">
        <v>9711</v>
      </c>
      <c r="W65" s="56">
        <v>27233.017070000002</v>
      </c>
      <c r="X65" s="56">
        <v>0</v>
      </c>
      <c r="Y65" s="56">
        <v>0</v>
      </c>
      <c r="Z65" s="56">
        <v>132849</v>
      </c>
      <c r="AA65" s="56">
        <v>731880.97600000002</v>
      </c>
      <c r="AB65" s="56">
        <v>0</v>
      </c>
      <c r="AC65" s="56">
        <v>0</v>
      </c>
      <c r="AE65" s="130">
        <f t="shared" si="0"/>
        <v>132849</v>
      </c>
    </row>
    <row r="66" spans="1:31" x14ac:dyDescent="0.35">
      <c r="B66" s="92">
        <v>52</v>
      </c>
      <c r="C66" s="91" t="s">
        <v>47</v>
      </c>
      <c r="D66" s="33">
        <v>348</v>
      </c>
      <c r="E66" s="33">
        <v>3</v>
      </c>
      <c r="F66" s="33">
        <v>24636</v>
      </c>
      <c r="G66" s="33">
        <v>303</v>
      </c>
      <c r="H66" s="33">
        <v>50609</v>
      </c>
      <c r="I66" s="33">
        <v>0</v>
      </c>
      <c r="J66" s="33">
        <v>0</v>
      </c>
      <c r="K66" s="33">
        <v>3352093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205910</v>
      </c>
      <c r="U66" s="56">
        <v>370627.55690999998</v>
      </c>
      <c r="V66" s="56">
        <v>58516</v>
      </c>
      <c r="W66" s="56">
        <v>301848.97949</v>
      </c>
      <c r="X66" s="56">
        <v>0</v>
      </c>
      <c r="Y66" s="56">
        <v>0</v>
      </c>
      <c r="Z66" s="56">
        <v>2613255</v>
      </c>
      <c r="AA66" s="56">
        <v>8553400.5759999994</v>
      </c>
      <c r="AB66" s="56">
        <v>0</v>
      </c>
      <c r="AC66" s="56">
        <v>0</v>
      </c>
      <c r="AE66" s="130">
        <f t="shared" si="0"/>
        <v>2613255</v>
      </c>
    </row>
    <row r="67" spans="1:31" x14ac:dyDescent="0.35">
      <c r="B67" s="92">
        <v>53</v>
      </c>
      <c r="C67" s="91" t="s">
        <v>44</v>
      </c>
      <c r="D67" s="33">
        <v>550</v>
      </c>
      <c r="E67" s="33">
        <v>3</v>
      </c>
      <c r="F67" s="33">
        <v>0</v>
      </c>
      <c r="G67" s="33">
        <v>2085</v>
      </c>
      <c r="H67" s="33">
        <v>0</v>
      </c>
      <c r="I67" s="33">
        <v>0</v>
      </c>
      <c r="J67" s="33">
        <v>0</v>
      </c>
      <c r="K67" s="33">
        <v>4964578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267985</v>
      </c>
      <c r="U67" s="56">
        <v>377133.47953000001</v>
      </c>
      <c r="V67" s="56">
        <v>19844</v>
      </c>
      <c r="W67" s="56">
        <v>38063.811229999999</v>
      </c>
      <c r="X67" s="56">
        <v>0</v>
      </c>
      <c r="Y67" s="56">
        <v>0</v>
      </c>
      <c r="Z67" s="56">
        <v>1009371</v>
      </c>
      <c r="AA67" s="56">
        <v>4808342.5970000001</v>
      </c>
      <c r="AB67" s="56">
        <v>25</v>
      </c>
      <c r="AC67" s="56">
        <v>16.899999999999999</v>
      </c>
      <c r="AE67" s="130">
        <f t="shared" si="0"/>
        <v>1009396</v>
      </c>
    </row>
    <row r="68" spans="1:31" x14ac:dyDescent="0.35">
      <c r="B68" s="92">
        <v>54</v>
      </c>
      <c r="C68" s="91" t="s">
        <v>313</v>
      </c>
      <c r="D68" s="33">
        <v>146</v>
      </c>
      <c r="E68" s="33">
        <v>0</v>
      </c>
      <c r="F68" s="33">
        <v>0</v>
      </c>
      <c r="G68" s="33">
        <v>247</v>
      </c>
      <c r="H68" s="33">
        <v>0</v>
      </c>
      <c r="I68" s="33">
        <v>10138</v>
      </c>
      <c r="J68" s="33">
        <v>0</v>
      </c>
      <c r="K68" s="33">
        <v>4628548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48176</v>
      </c>
      <c r="U68" s="56">
        <v>66161.337180000002</v>
      </c>
      <c r="V68" s="56">
        <v>6778</v>
      </c>
      <c r="W68" s="56">
        <v>13936.638499999999</v>
      </c>
      <c r="X68" s="56">
        <v>0</v>
      </c>
      <c r="Y68" s="56">
        <v>0</v>
      </c>
      <c r="Z68" s="56">
        <v>895736</v>
      </c>
      <c r="AA68" s="56">
        <v>4595699.6220000004</v>
      </c>
      <c r="AB68" s="56">
        <v>0</v>
      </c>
      <c r="AC68" s="56">
        <v>0</v>
      </c>
      <c r="AE68" s="130">
        <f t="shared" si="0"/>
        <v>895736</v>
      </c>
    </row>
    <row r="69" spans="1:31" x14ac:dyDescent="0.35">
      <c r="B69" s="92">
        <v>55</v>
      </c>
      <c r="C69" s="91" t="s">
        <v>71</v>
      </c>
      <c r="D69" s="33">
        <v>59</v>
      </c>
      <c r="E69" s="33">
        <v>2</v>
      </c>
      <c r="F69" s="33">
        <v>0</v>
      </c>
      <c r="G69" s="33">
        <v>164</v>
      </c>
      <c r="H69" s="33">
        <v>0</v>
      </c>
      <c r="I69" s="33">
        <v>494822</v>
      </c>
      <c r="J69" s="33">
        <v>0</v>
      </c>
      <c r="K69" s="33">
        <v>2830420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54554</v>
      </c>
      <c r="U69" s="56">
        <v>100156.21586</v>
      </c>
      <c r="V69" s="56">
        <v>8564</v>
      </c>
      <c r="W69" s="56">
        <v>23358.521920000003</v>
      </c>
      <c r="X69" s="56">
        <v>0</v>
      </c>
      <c r="Y69" s="56">
        <v>0</v>
      </c>
      <c r="Z69" s="56">
        <v>370394</v>
      </c>
      <c r="AA69" s="56">
        <v>1888395.3544000001</v>
      </c>
      <c r="AB69" s="56">
        <v>0</v>
      </c>
      <c r="AC69" s="56">
        <v>0</v>
      </c>
      <c r="AE69" s="130">
        <f t="shared" si="0"/>
        <v>370394</v>
      </c>
    </row>
    <row r="70" spans="1:31" x14ac:dyDescent="0.35">
      <c r="B70" s="92">
        <v>56</v>
      </c>
      <c r="C70" s="91" t="s">
        <v>72</v>
      </c>
      <c r="D70" s="33">
        <v>13</v>
      </c>
      <c r="E70" s="33">
        <v>1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393695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3298</v>
      </c>
      <c r="U70" s="56">
        <v>4303.2841600000002</v>
      </c>
      <c r="V70" s="56">
        <v>0</v>
      </c>
      <c r="W70" s="56">
        <v>0</v>
      </c>
      <c r="X70" s="56">
        <v>0</v>
      </c>
      <c r="Y70" s="56">
        <v>0</v>
      </c>
      <c r="Z70" s="56">
        <v>29664</v>
      </c>
      <c r="AA70" s="56">
        <v>107081.1</v>
      </c>
      <c r="AB70" s="56">
        <v>0</v>
      </c>
      <c r="AC70" s="56">
        <v>0</v>
      </c>
      <c r="AE70" s="130">
        <f t="shared" si="0"/>
        <v>29664</v>
      </c>
    </row>
    <row r="71" spans="1:31" x14ac:dyDescent="0.35">
      <c r="B71" s="92">
        <v>57</v>
      </c>
      <c r="C71" s="91" t="s">
        <v>73</v>
      </c>
      <c r="D71" s="33">
        <v>27</v>
      </c>
      <c r="E71" s="33">
        <v>1</v>
      </c>
      <c r="F71" s="33">
        <v>0</v>
      </c>
      <c r="G71" s="33">
        <v>279</v>
      </c>
      <c r="H71" s="33">
        <v>0</v>
      </c>
      <c r="I71" s="33">
        <v>0</v>
      </c>
      <c r="J71" s="33">
        <v>0</v>
      </c>
      <c r="K71" s="33">
        <v>86552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5941</v>
      </c>
      <c r="U71" s="56">
        <v>12434.701230000001</v>
      </c>
      <c r="V71" s="56">
        <v>4817</v>
      </c>
      <c r="W71" s="56">
        <v>16510.97406</v>
      </c>
      <c r="X71" s="56">
        <v>0</v>
      </c>
      <c r="Y71" s="56">
        <v>0</v>
      </c>
      <c r="Z71" s="56">
        <v>35813</v>
      </c>
      <c r="AA71" s="56">
        <v>186449.3</v>
      </c>
      <c r="AB71" s="56">
        <v>0</v>
      </c>
      <c r="AC71" s="56">
        <v>0</v>
      </c>
      <c r="AE71" s="130">
        <f t="shared" si="0"/>
        <v>35813</v>
      </c>
    </row>
    <row r="72" spans="1:31" x14ac:dyDescent="0.35">
      <c r="B72" s="92">
        <v>58</v>
      </c>
      <c r="C72" s="91" t="s">
        <v>46</v>
      </c>
      <c r="D72" s="201">
        <v>0</v>
      </c>
      <c r="E72" s="131">
        <v>0</v>
      </c>
      <c r="F72" s="33">
        <v>0</v>
      </c>
      <c r="G72" s="33">
        <v>67</v>
      </c>
      <c r="H72" s="33">
        <v>0</v>
      </c>
      <c r="I72" s="33">
        <v>0</v>
      </c>
      <c r="J72" s="33">
        <v>0</v>
      </c>
      <c r="K72" s="33">
        <v>585684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32008</v>
      </c>
      <c r="U72" s="56">
        <v>35611.155220000001</v>
      </c>
      <c r="V72" s="56">
        <v>1544</v>
      </c>
      <c r="W72" s="56">
        <v>4497.92983</v>
      </c>
      <c r="X72" s="56">
        <v>0</v>
      </c>
      <c r="Y72" s="56">
        <v>0</v>
      </c>
      <c r="Z72" s="56">
        <v>317052</v>
      </c>
      <c r="AA72" s="56">
        <v>597434.77599999995</v>
      </c>
      <c r="AB72" s="56">
        <v>0</v>
      </c>
      <c r="AC72" s="56">
        <v>0</v>
      </c>
      <c r="AE72" s="23">
        <f t="shared" si="0"/>
        <v>317052</v>
      </c>
    </row>
    <row r="73" spans="1:31" x14ac:dyDescent="0.35">
      <c r="B73" s="92">
        <v>59</v>
      </c>
      <c r="C73" s="91" t="s">
        <v>74</v>
      </c>
      <c r="D73" s="33">
        <v>519</v>
      </c>
      <c r="E73" s="33">
        <v>3</v>
      </c>
      <c r="F73" s="33">
        <v>0</v>
      </c>
      <c r="G73" s="33">
        <v>0</v>
      </c>
      <c r="H73" s="33">
        <v>0</v>
      </c>
      <c r="I73" s="33">
        <v>420538</v>
      </c>
      <c r="J73" s="33">
        <v>0</v>
      </c>
      <c r="K73" s="33">
        <v>8972099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271669</v>
      </c>
      <c r="U73" s="56">
        <v>448275.16918999999</v>
      </c>
      <c r="V73" s="56">
        <v>108660</v>
      </c>
      <c r="W73" s="56">
        <v>252345.11635</v>
      </c>
      <c r="X73" s="56">
        <v>0</v>
      </c>
      <c r="Y73" s="56">
        <v>0</v>
      </c>
      <c r="Z73" s="56">
        <v>3528310</v>
      </c>
      <c r="AA73" s="56">
        <v>15769151.333000001</v>
      </c>
      <c r="AB73" s="56">
        <v>91</v>
      </c>
      <c r="AC73" s="56">
        <v>88.5</v>
      </c>
    </row>
    <row r="74" spans="1:31" x14ac:dyDescent="0.35">
      <c r="B74" s="92">
        <v>60</v>
      </c>
      <c r="C74" s="91" t="s">
        <v>75</v>
      </c>
      <c r="D74" s="33">
        <v>231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</row>
    <row r="75" spans="1:31" x14ac:dyDescent="0.35">
      <c r="B75" s="92">
        <v>61</v>
      </c>
      <c r="C75" s="91" t="s">
        <v>36</v>
      </c>
      <c r="D75" s="33">
        <v>291</v>
      </c>
      <c r="E75" s="33">
        <v>7</v>
      </c>
      <c r="F75" s="33">
        <v>0</v>
      </c>
      <c r="G75" s="33">
        <v>546</v>
      </c>
      <c r="H75" s="33">
        <v>0</v>
      </c>
      <c r="I75" s="33">
        <v>18995</v>
      </c>
      <c r="J75" s="33">
        <v>0</v>
      </c>
      <c r="K75" s="33">
        <v>1654364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38812</v>
      </c>
      <c r="U75" s="56">
        <v>69443.474839999981</v>
      </c>
      <c r="V75" s="56">
        <v>10903</v>
      </c>
      <c r="W75" s="56">
        <v>26481.402099999959</v>
      </c>
      <c r="X75" s="56">
        <v>21</v>
      </c>
      <c r="Y75" s="56">
        <v>166.50782000000001</v>
      </c>
      <c r="Z75" s="56">
        <v>339537</v>
      </c>
      <c r="AA75" s="56">
        <v>1420381.1029999999</v>
      </c>
      <c r="AB75" s="56">
        <v>0</v>
      </c>
      <c r="AC75" s="56">
        <v>0</v>
      </c>
    </row>
    <row r="76" spans="1:31" s="132" customFormat="1" x14ac:dyDescent="0.35">
      <c r="A76" s="137"/>
      <c r="B76" s="117" t="s">
        <v>76</v>
      </c>
      <c r="C76" s="280" t="s">
        <v>76</v>
      </c>
      <c r="D76" s="11">
        <f t="shared" ref="D76:AC76" si="1">SUM(D11:D75)</f>
        <v>123968</v>
      </c>
      <c r="E76" s="11">
        <f t="shared" si="1"/>
        <v>95566</v>
      </c>
      <c r="F76" s="11">
        <f t="shared" si="1"/>
        <v>7960626</v>
      </c>
      <c r="G76" s="11">
        <f t="shared" si="1"/>
        <v>1465633</v>
      </c>
      <c r="H76" s="11">
        <f t="shared" si="1"/>
        <v>5545430</v>
      </c>
      <c r="I76" s="11">
        <f t="shared" si="1"/>
        <v>266757057</v>
      </c>
      <c r="J76" s="11">
        <f t="shared" si="1"/>
        <v>87747311</v>
      </c>
      <c r="K76" s="11">
        <f t="shared" si="1"/>
        <v>973926235</v>
      </c>
      <c r="L76" s="11">
        <f t="shared" si="1"/>
        <v>141998076</v>
      </c>
      <c r="M76" s="11">
        <f t="shared" si="1"/>
        <v>508109901.91303432</v>
      </c>
      <c r="N76" s="11">
        <f t="shared" si="1"/>
        <v>131474830</v>
      </c>
      <c r="O76" s="11">
        <f t="shared" si="1"/>
        <v>898482696.57493258</v>
      </c>
      <c r="P76" s="11">
        <f t="shared" si="1"/>
        <v>1359</v>
      </c>
      <c r="Q76" s="11">
        <f t="shared" si="1"/>
        <v>3396.0240000000003</v>
      </c>
      <c r="R76" s="11">
        <f t="shared" si="1"/>
        <v>772941</v>
      </c>
      <c r="S76" s="11">
        <f t="shared" si="1"/>
        <v>3662774.0735600004</v>
      </c>
      <c r="T76" s="11">
        <f t="shared" si="1"/>
        <v>159287361</v>
      </c>
      <c r="U76" s="11">
        <f t="shared" si="1"/>
        <v>355887813.51593006</v>
      </c>
      <c r="V76" s="11">
        <f t="shared" si="1"/>
        <v>64520614</v>
      </c>
      <c r="W76" s="11">
        <f t="shared" si="1"/>
        <v>169137959.17841989</v>
      </c>
      <c r="X76" s="11">
        <f t="shared" si="1"/>
        <v>168727</v>
      </c>
      <c r="Y76" s="11">
        <f t="shared" si="1"/>
        <v>2733283.2352099996</v>
      </c>
      <c r="Z76" s="11">
        <f t="shared" si="1"/>
        <v>565590831</v>
      </c>
      <c r="AA76" s="11">
        <f t="shared" si="1"/>
        <v>2780804965.3337541</v>
      </c>
      <c r="AB76" s="11">
        <f t="shared" si="1"/>
        <v>231260</v>
      </c>
      <c r="AC76" s="11">
        <f t="shared" si="1"/>
        <v>227316.37453999999</v>
      </c>
    </row>
    <row r="77" spans="1:31" x14ac:dyDescent="0.35">
      <c r="A77" s="119" t="s">
        <v>235</v>
      </c>
      <c r="B77" s="436" t="s">
        <v>236</v>
      </c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  <c r="AB77" s="436"/>
      <c r="AC77" s="436"/>
    </row>
    <row r="78" spans="1:31" x14ac:dyDescent="0.35">
      <c r="A78" s="135">
        <v>1</v>
      </c>
      <c r="B78" s="436" t="s">
        <v>314</v>
      </c>
      <c r="C78" s="436"/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  <c r="AB78" s="436"/>
      <c r="AC78" s="436"/>
    </row>
    <row r="79" spans="1:31" x14ac:dyDescent="0.35">
      <c r="A79" s="135">
        <v>2</v>
      </c>
      <c r="B79" s="436" t="s">
        <v>315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s="134" customFormat="1" x14ac:dyDescent="0.35">
      <c r="A80" s="135">
        <v>3</v>
      </c>
      <c r="B80" s="436" t="s">
        <v>239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0" s="134" customFormat="1" x14ac:dyDescent="0.35">
      <c r="A81" s="135">
        <v>4</v>
      </c>
      <c r="B81" s="436" t="s">
        <v>240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s="134" customFormat="1" ht="15" customHeight="1" x14ac:dyDescent="0.35">
      <c r="A82" s="135">
        <v>5</v>
      </c>
      <c r="B82" s="436" t="s">
        <v>241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s="134" customFormat="1" x14ac:dyDescent="0.35">
      <c r="A83" s="135">
        <v>6</v>
      </c>
      <c r="B83" s="436" t="s">
        <v>242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134" customFormat="1" x14ac:dyDescent="0.35">
      <c r="A84" s="135">
        <v>7</v>
      </c>
      <c r="B84" s="436" t="s">
        <v>243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134" customFormat="1" x14ac:dyDescent="0.35">
      <c r="A85" s="135">
        <v>8</v>
      </c>
      <c r="B85" s="436" t="s">
        <v>244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134" customFormat="1" x14ac:dyDescent="0.35">
      <c r="A86" s="135">
        <v>9</v>
      </c>
      <c r="B86" s="436" t="s">
        <v>245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  <c r="AD86" s="46"/>
    </row>
    <row r="87" spans="1:30" s="134" customFormat="1" x14ac:dyDescent="0.35">
      <c r="A87" s="135">
        <v>10</v>
      </c>
      <c r="B87" s="436" t="s">
        <v>246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134" customFormat="1" x14ac:dyDescent="0.35">
      <c r="A88" s="135">
        <v>11</v>
      </c>
      <c r="B88" s="436" t="s">
        <v>247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  <c r="AD88" s="46"/>
    </row>
    <row r="89" spans="1:30" s="134" customFormat="1" x14ac:dyDescent="0.35">
      <c r="A89" s="135">
        <v>12</v>
      </c>
      <c r="B89" s="436" t="s">
        <v>248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s="134" customFormat="1" x14ac:dyDescent="0.35">
      <c r="A90" s="135">
        <v>13</v>
      </c>
      <c r="B90" s="436" t="s">
        <v>249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s="134" customFormat="1" x14ac:dyDescent="0.35">
      <c r="A91" s="135">
        <v>14</v>
      </c>
      <c r="B91" s="436" t="s">
        <v>250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s="134" customFormat="1" x14ac:dyDescent="0.35">
      <c r="A92" s="135">
        <v>15</v>
      </c>
      <c r="B92" s="436" t="s">
        <v>251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s="134" customFormat="1" x14ac:dyDescent="0.35">
      <c r="A93" s="135">
        <v>16</v>
      </c>
      <c r="B93" s="436" t="s">
        <v>252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134" customFormat="1" x14ac:dyDescent="0.35">
      <c r="A94" s="135">
        <v>17</v>
      </c>
      <c r="B94" s="436" t="s">
        <v>253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134" customFormat="1" x14ac:dyDescent="0.35">
      <c r="A95" s="135">
        <v>18</v>
      </c>
      <c r="B95" s="436" t="s">
        <v>254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134" customFormat="1" x14ac:dyDescent="0.35">
      <c r="A96" s="135">
        <v>19</v>
      </c>
      <c r="B96" s="436" t="s">
        <v>255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134" customFormat="1" x14ac:dyDescent="0.35">
      <c r="A97" s="127">
        <v>20</v>
      </c>
      <c r="B97" s="436" t="s">
        <v>256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  <c r="AD97" s="44"/>
      <c r="AE97" s="44"/>
    </row>
    <row r="98" spans="1:31" s="134" customFormat="1" x14ac:dyDescent="0.35">
      <c r="A98" s="135">
        <v>21</v>
      </c>
      <c r="B98" s="436" t="s">
        <v>257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134" customFormat="1" x14ac:dyDescent="0.35">
      <c r="A99" s="135">
        <v>22</v>
      </c>
      <c r="B99" s="436" t="s">
        <v>258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134" customFormat="1" x14ac:dyDescent="0.35">
      <c r="A100" s="135">
        <v>23</v>
      </c>
      <c r="B100" s="436" t="s">
        <v>259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134" customFormat="1" x14ac:dyDescent="0.35">
      <c r="A101" s="135">
        <v>24</v>
      </c>
      <c r="B101" s="436" t="s">
        <v>260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s="134" customFormat="1" x14ac:dyDescent="0.35">
      <c r="A102" s="135">
        <v>25</v>
      </c>
      <c r="B102" s="436" t="s">
        <v>261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134" customFormat="1" x14ac:dyDescent="0.35">
      <c r="A103" s="135">
        <v>26</v>
      </c>
      <c r="B103" s="436" t="s">
        <v>262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H5:H7"/>
    <mergeCell ref="I5:I7"/>
    <mergeCell ref="J5:J7"/>
    <mergeCell ref="K5:K7"/>
    <mergeCell ref="AB6:AC6"/>
    <mergeCell ref="G5:G7"/>
    <mergeCell ref="B91:AC91"/>
    <mergeCell ref="X6:Y6"/>
    <mergeCell ref="L5:Q5"/>
    <mergeCell ref="B77:AC77"/>
    <mergeCell ref="B78:AC78"/>
    <mergeCell ref="L6:M6"/>
    <mergeCell ref="N6:O6"/>
    <mergeCell ref="T5:Y5"/>
    <mergeCell ref="Z5:AC5"/>
    <mergeCell ref="R5:S5"/>
    <mergeCell ref="P6:Q6"/>
    <mergeCell ref="R6:S6"/>
    <mergeCell ref="T6:U6"/>
    <mergeCell ref="V6:W6"/>
    <mergeCell ref="Z6:AA6"/>
    <mergeCell ref="B89:AC89"/>
    <mergeCell ref="B90:AC90"/>
    <mergeCell ref="B80:AC80"/>
    <mergeCell ref="B81:AC81"/>
    <mergeCell ref="B82:AC82"/>
    <mergeCell ref="B83:AC83"/>
    <mergeCell ref="B84:AC84"/>
    <mergeCell ref="B79:AC79"/>
    <mergeCell ref="B85:AC85"/>
    <mergeCell ref="B86:AC86"/>
    <mergeCell ref="B87:AC87"/>
    <mergeCell ref="B88:AC88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</mergeCells>
  <pageMargins left="3.937007874015748E-2" right="3.937007874015748E-2" top="0" bottom="3.937007874015748E-2" header="0" footer="0"/>
  <pageSetup scale="43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2D30-5467-49CA-A944-08D80B8B8579}">
  <dimension ref="A1:AF102"/>
  <sheetViews>
    <sheetView zoomScale="85" zoomScaleNormal="85" workbookViewId="0">
      <pane xSplit="3" ySplit="9" topLeftCell="N70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4.5" x14ac:dyDescent="0.35"/>
  <cols>
    <col min="1" max="1" width="5.1796875" style="133" bestFit="1" customWidth="1"/>
    <col min="2" max="2" width="8.81640625" style="130" customWidth="1"/>
    <col min="3" max="3" width="44" style="130" bestFit="1" customWidth="1"/>
    <col min="4" max="4" width="9.453125" style="131" customWidth="1"/>
    <col min="5" max="5" width="9.1796875" style="131" customWidth="1"/>
    <col min="6" max="6" width="9.81640625" style="130" customWidth="1"/>
    <col min="7" max="7" width="9.1796875" style="130" customWidth="1"/>
    <col min="8" max="8" width="10.453125" style="130" customWidth="1"/>
    <col min="9" max="9" width="11.453125" style="130" customWidth="1"/>
    <col min="10" max="10" width="11" style="130" customWidth="1"/>
    <col min="11" max="11" width="10.81640625" style="130" customWidth="1"/>
    <col min="12" max="12" width="10.1796875" style="130" bestFit="1" customWidth="1"/>
    <col min="13" max="13" width="12" style="130" bestFit="1" customWidth="1"/>
    <col min="14" max="14" width="10" style="130" bestFit="1" customWidth="1"/>
    <col min="15" max="15" width="12" style="130" bestFit="1" customWidth="1"/>
    <col min="16" max="16" width="10.81640625" style="130" customWidth="1"/>
    <col min="17" max="17" width="10" style="130" bestFit="1" customWidth="1"/>
    <col min="18" max="18" width="10" style="130" customWidth="1"/>
    <col min="19" max="19" width="12" style="130" bestFit="1" customWidth="1"/>
    <col min="20" max="20" width="10" style="130" bestFit="1" customWidth="1"/>
    <col min="21" max="23" width="12" style="130" bestFit="1" customWidth="1"/>
    <col min="24" max="24" width="10.81640625" style="130" customWidth="1"/>
    <col min="25" max="25" width="12" style="130" bestFit="1" customWidth="1"/>
    <col min="26" max="26" width="11" style="130" customWidth="1"/>
    <col min="27" max="27" width="11" style="130" bestFit="1" customWidth="1"/>
    <col min="28" max="28" width="10.1796875" style="130" customWidth="1"/>
    <col min="29" max="29" width="12" style="130" bestFit="1" customWidth="1"/>
    <col min="30" max="30" width="12.1796875" style="130" customWidth="1"/>
    <col min="31" max="31" width="12" style="130" customWidth="1"/>
    <col min="32" max="16384" width="8.81640625" style="130"/>
  </cols>
  <sheetData>
    <row r="1" spans="1:32" x14ac:dyDescent="0.35">
      <c r="B1" s="407" t="s">
        <v>327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</row>
    <row r="2" spans="1:32" x14ac:dyDescent="0.35">
      <c r="B2" s="407" t="s">
        <v>220</v>
      </c>
      <c r="C2" s="407" t="s">
        <v>145</v>
      </c>
      <c r="D2" s="443" t="s">
        <v>221</v>
      </c>
      <c r="E2" s="443"/>
      <c r="F2" s="443"/>
      <c r="G2" s="443"/>
      <c r="H2" s="443"/>
      <c r="I2" s="443"/>
      <c r="J2" s="443"/>
      <c r="K2" s="443"/>
      <c r="L2" s="407" t="s">
        <v>222</v>
      </c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x14ac:dyDescent="0.35">
      <c r="B3" s="407"/>
      <c r="C3" s="407"/>
      <c r="D3" s="442" t="s">
        <v>223</v>
      </c>
      <c r="E3" s="442"/>
      <c r="F3" s="442"/>
      <c r="G3" s="442"/>
      <c r="H3" s="442"/>
      <c r="I3" s="442"/>
      <c r="J3" s="442"/>
      <c r="K3" s="442"/>
      <c r="L3" s="407" t="s">
        <v>224</v>
      </c>
      <c r="M3" s="407"/>
      <c r="N3" s="407"/>
      <c r="O3" s="407"/>
      <c r="P3" s="407"/>
      <c r="Q3" s="407"/>
      <c r="R3" s="407"/>
      <c r="S3" s="407"/>
      <c r="T3" s="407" t="s">
        <v>225</v>
      </c>
      <c r="U3" s="407"/>
      <c r="V3" s="407"/>
      <c r="W3" s="407"/>
      <c r="X3" s="407"/>
      <c r="Y3" s="407"/>
      <c r="Z3" s="407"/>
      <c r="AA3" s="407"/>
      <c r="AB3" s="407"/>
      <c r="AC3" s="407"/>
    </row>
    <row r="4" spans="1:32" x14ac:dyDescent="0.35">
      <c r="B4" s="407"/>
      <c r="C4" s="407"/>
      <c r="D4" s="442" t="s">
        <v>216</v>
      </c>
      <c r="E4" s="442"/>
      <c r="F4" s="442" t="s">
        <v>175</v>
      </c>
      <c r="G4" s="442" t="s">
        <v>176</v>
      </c>
      <c r="H4" s="442" t="s">
        <v>226</v>
      </c>
      <c r="I4" s="442" t="s">
        <v>227</v>
      </c>
      <c r="J4" s="442" t="s">
        <v>147</v>
      </c>
      <c r="K4" s="442" t="s">
        <v>148</v>
      </c>
      <c r="L4" s="407" t="s">
        <v>228</v>
      </c>
      <c r="M4" s="407"/>
      <c r="N4" s="407"/>
      <c r="O4" s="407"/>
      <c r="P4" s="407"/>
      <c r="Q4" s="407"/>
      <c r="R4" s="407" t="s">
        <v>229</v>
      </c>
      <c r="S4" s="407"/>
      <c r="T4" s="407" t="s">
        <v>228</v>
      </c>
      <c r="U4" s="407"/>
      <c r="V4" s="407"/>
      <c r="W4" s="407"/>
      <c r="X4" s="407"/>
      <c r="Y4" s="407"/>
      <c r="Z4" s="407" t="s">
        <v>229</v>
      </c>
      <c r="AA4" s="407"/>
      <c r="AB4" s="407"/>
      <c r="AC4" s="407"/>
    </row>
    <row r="5" spans="1:32" x14ac:dyDescent="0.35">
      <c r="B5" s="407"/>
      <c r="C5" s="407"/>
      <c r="D5" s="442"/>
      <c r="E5" s="442"/>
      <c r="F5" s="442"/>
      <c r="G5" s="442"/>
      <c r="H5" s="442"/>
      <c r="I5" s="442"/>
      <c r="J5" s="442"/>
      <c r="K5" s="442"/>
      <c r="L5" s="442" t="s">
        <v>230</v>
      </c>
      <c r="M5" s="442"/>
      <c r="N5" s="442" t="s">
        <v>231</v>
      </c>
      <c r="O5" s="442"/>
      <c r="P5" s="407" t="s">
        <v>141</v>
      </c>
      <c r="Q5" s="407"/>
      <c r="R5" s="407" t="s">
        <v>232</v>
      </c>
      <c r="S5" s="407"/>
      <c r="T5" s="442" t="s">
        <v>230</v>
      </c>
      <c r="U5" s="442"/>
      <c r="V5" s="442" t="s">
        <v>231</v>
      </c>
      <c r="W5" s="442"/>
      <c r="X5" s="407" t="s">
        <v>141</v>
      </c>
      <c r="Y5" s="407"/>
      <c r="Z5" s="442" t="s">
        <v>157</v>
      </c>
      <c r="AA5" s="442"/>
      <c r="AB5" s="442" t="s">
        <v>175</v>
      </c>
      <c r="AC5" s="442"/>
    </row>
    <row r="6" spans="1:32" s="143" customFormat="1" ht="43.5" x14ac:dyDescent="0.35">
      <c r="A6" s="145"/>
      <c r="B6" s="407"/>
      <c r="C6" s="407"/>
      <c r="D6" s="114" t="s">
        <v>149</v>
      </c>
      <c r="E6" s="116" t="s">
        <v>150</v>
      </c>
      <c r="F6" s="442"/>
      <c r="G6" s="442"/>
      <c r="H6" s="442"/>
      <c r="I6" s="442"/>
      <c r="J6" s="442"/>
      <c r="K6" s="442"/>
      <c r="L6" s="144" t="s">
        <v>233</v>
      </c>
      <c r="M6" s="144" t="s">
        <v>234</v>
      </c>
      <c r="N6" s="144" t="s">
        <v>233</v>
      </c>
      <c r="O6" s="144" t="s">
        <v>234</v>
      </c>
      <c r="P6" s="144" t="s">
        <v>233</v>
      </c>
      <c r="Q6" s="144" t="s">
        <v>234</v>
      </c>
      <c r="R6" s="144" t="s">
        <v>233</v>
      </c>
      <c r="S6" s="144" t="s">
        <v>234</v>
      </c>
      <c r="T6" s="144" t="s">
        <v>233</v>
      </c>
      <c r="U6" s="144" t="s">
        <v>234</v>
      </c>
      <c r="V6" s="144" t="s">
        <v>233</v>
      </c>
      <c r="W6" s="144" t="s">
        <v>234</v>
      </c>
      <c r="X6" s="144" t="s">
        <v>233</v>
      </c>
      <c r="Y6" s="144" t="s">
        <v>234</v>
      </c>
      <c r="Z6" s="144" t="s">
        <v>233</v>
      </c>
      <c r="AA6" s="144" t="s">
        <v>234</v>
      </c>
      <c r="AB6" s="144" t="s">
        <v>233</v>
      </c>
      <c r="AC6" s="144" t="s">
        <v>234</v>
      </c>
    </row>
    <row r="7" spans="1:32" x14ac:dyDescent="0.35">
      <c r="B7" s="114"/>
      <c r="C7" s="114"/>
      <c r="D7" s="114">
        <v>1</v>
      </c>
      <c r="E7" s="114">
        <v>2</v>
      </c>
      <c r="F7" s="114">
        <v>3</v>
      </c>
      <c r="G7" s="114">
        <v>4</v>
      </c>
      <c r="H7" s="114">
        <v>5</v>
      </c>
      <c r="I7" s="114">
        <v>6</v>
      </c>
      <c r="J7" s="114">
        <v>7</v>
      </c>
      <c r="K7" s="114">
        <v>8</v>
      </c>
      <c r="L7" s="114">
        <v>9</v>
      </c>
      <c r="M7" s="114">
        <v>10</v>
      </c>
      <c r="N7" s="114">
        <v>11</v>
      </c>
      <c r="O7" s="114">
        <v>12</v>
      </c>
      <c r="P7" s="114">
        <v>13</v>
      </c>
      <c r="Q7" s="114">
        <v>14</v>
      </c>
      <c r="R7" s="114">
        <v>15</v>
      </c>
      <c r="S7" s="114">
        <v>16</v>
      </c>
      <c r="T7" s="114">
        <v>17</v>
      </c>
      <c r="U7" s="114">
        <v>18</v>
      </c>
      <c r="V7" s="114">
        <v>19</v>
      </c>
      <c r="W7" s="114">
        <v>20</v>
      </c>
      <c r="X7" s="114">
        <v>21</v>
      </c>
      <c r="Y7" s="114">
        <v>22</v>
      </c>
      <c r="Z7" s="114">
        <v>23</v>
      </c>
      <c r="AA7" s="114">
        <v>24</v>
      </c>
      <c r="AB7" s="114">
        <v>25</v>
      </c>
      <c r="AC7" s="114">
        <v>26</v>
      </c>
    </row>
    <row r="8" spans="1:32" x14ac:dyDescent="0.35">
      <c r="B8" s="111" t="s">
        <v>8</v>
      </c>
      <c r="C8" s="111"/>
      <c r="D8" s="58"/>
      <c r="E8" s="5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2" x14ac:dyDescent="0.35">
      <c r="B9" s="111" t="s">
        <v>158</v>
      </c>
      <c r="C9" s="199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35">
      <c r="B10" s="92">
        <v>1</v>
      </c>
      <c r="C10" s="91" t="s">
        <v>16</v>
      </c>
      <c r="D10" s="33">
        <v>8424</v>
      </c>
      <c r="E10" s="33">
        <v>2035</v>
      </c>
      <c r="F10" s="33">
        <v>23769</v>
      </c>
      <c r="G10" s="33">
        <v>43716</v>
      </c>
      <c r="H10" s="33">
        <v>7792</v>
      </c>
      <c r="I10" s="33">
        <v>1278661</v>
      </c>
      <c r="J10" s="33">
        <v>2006637</v>
      </c>
      <c r="K10" s="33">
        <v>85726395</v>
      </c>
      <c r="L10" s="56">
        <v>2253421</v>
      </c>
      <c r="M10" s="56">
        <v>7047079.4479099996</v>
      </c>
      <c r="N10" s="56">
        <v>2033644</v>
      </c>
      <c r="O10" s="56">
        <v>11565394.079299999</v>
      </c>
      <c r="P10" s="56">
        <v>0</v>
      </c>
      <c r="Q10" s="56">
        <v>0</v>
      </c>
      <c r="R10" s="56">
        <v>8609</v>
      </c>
      <c r="S10" s="56">
        <v>42850.2</v>
      </c>
      <c r="T10" s="56">
        <v>5501254</v>
      </c>
      <c r="U10" s="56">
        <v>11082655.128310001</v>
      </c>
      <c r="V10" s="56">
        <v>1553046</v>
      </c>
      <c r="W10" s="56">
        <v>4634941.61998</v>
      </c>
      <c r="X10" s="56">
        <v>7</v>
      </c>
      <c r="Y10" s="56">
        <v>13.73</v>
      </c>
      <c r="Z10" s="56">
        <v>25602799</v>
      </c>
      <c r="AA10" s="56">
        <v>124247042.43099999</v>
      </c>
      <c r="AB10" s="56">
        <v>711</v>
      </c>
      <c r="AC10" s="56">
        <v>688.04499999999996</v>
      </c>
      <c r="AE10" s="338">
        <f>Z10+AB10</f>
        <v>25603510</v>
      </c>
    </row>
    <row r="11" spans="1:32" x14ac:dyDescent="0.35">
      <c r="B11" s="92">
        <v>2</v>
      </c>
      <c r="C11" s="91" t="s">
        <v>35</v>
      </c>
      <c r="D11" s="33">
        <v>5326</v>
      </c>
      <c r="E11" s="33">
        <v>2899</v>
      </c>
      <c r="F11" s="33">
        <v>43051</v>
      </c>
      <c r="G11" s="33">
        <v>16657</v>
      </c>
      <c r="H11" s="33">
        <v>0</v>
      </c>
      <c r="I11" s="33">
        <v>703132</v>
      </c>
      <c r="J11" s="33">
        <v>74827</v>
      </c>
      <c r="K11" s="33">
        <v>49233971</v>
      </c>
      <c r="L11" s="56">
        <v>147475</v>
      </c>
      <c r="M11" s="56">
        <v>510249.70993000001</v>
      </c>
      <c r="N11" s="56">
        <v>66038</v>
      </c>
      <c r="O11" s="56">
        <v>264776.56608000002</v>
      </c>
      <c r="P11" s="56">
        <v>0</v>
      </c>
      <c r="Q11" s="56">
        <v>0</v>
      </c>
      <c r="R11" s="56">
        <v>9336</v>
      </c>
      <c r="S11" s="56">
        <v>56067.705030000005</v>
      </c>
      <c r="T11" s="56">
        <v>3692666</v>
      </c>
      <c r="U11" s="56">
        <v>6843163.1361900009</v>
      </c>
      <c r="V11" s="56">
        <v>1403915</v>
      </c>
      <c r="W11" s="56">
        <v>2379696.1637800001</v>
      </c>
      <c r="X11" s="56">
        <v>0</v>
      </c>
      <c r="Y11" s="56">
        <v>0</v>
      </c>
      <c r="Z11" s="56">
        <v>16892233</v>
      </c>
      <c r="AA11" s="56">
        <v>68465835.577000007</v>
      </c>
      <c r="AB11" s="56">
        <v>3328</v>
      </c>
      <c r="AC11" s="56">
        <v>3287.7049999999999</v>
      </c>
      <c r="AE11" s="338">
        <f t="shared" ref="AE11:AE72" si="0">Z11+AB11</f>
        <v>16895561</v>
      </c>
      <c r="AF11" s="338"/>
    </row>
    <row r="12" spans="1:32" s="38" customFormat="1" x14ac:dyDescent="0.35">
      <c r="A12" s="40"/>
      <c r="B12" s="92">
        <v>3</v>
      </c>
      <c r="C12" s="113" t="s">
        <v>40</v>
      </c>
      <c r="D12" s="68">
        <v>1946</v>
      </c>
      <c r="E12" s="68">
        <v>417</v>
      </c>
      <c r="F12" s="68">
        <v>1901</v>
      </c>
      <c r="G12" s="68">
        <v>1937</v>
      </c>
      <c r="H12" s="68">
        <v>355014</v>
      </c>
      <c r="I12" s="68">
        <v>1102347</v>
      </c>
      <c r="J12" s="68">
        <v>33045</v>
      </c>
      <c r="K12" s="68">
        <v>13572986</v>
      </c>
      <c r="L12" s="56">
        <v>52841</v>
      </c>
      <c r="M12" s="56">
        <v>213649.31222999998</v>
      </c>
      <c r="N12" s="56">
        <v>22508</v>
      </c>
      <c r="O12" s="56">
        <v>113122.74418000001</v>
      </c>
      <c r="P12" s="56">
        <v>0</v>
      </c>
      <c r="Q12" s="56">
        <v>0</v>
      </c>
      <c r="R12" s="56">
        <v>871</v>
      </c>
      <c r="S12" s="56">
        <v>4072.7</v>
      </c>
      <c r="T12" s="56">
        <v>1581228</v>
      </c>
      <c r="U12" s="56">
        <v>2594713.8678600001</v>
      </c>
      <c r="V12" s="56">
        <v>569744</v>
      </c>
      <c r="W12" s="56">
        <v>1024396.06249</v>
      </c>
      <c r="X12" s="56">
        <v>6419</v>
      </c>
      <c r="Y12" s="56">
        <v>71348.54273999999</v>
      </c>
      <c r="Z12" s="56">
        <v>6095597</v>
      </c>
      <c r="AA12" s="56">
        <v>26914031.887490001</v>
      </c>
      <c r="AB12" s="56">
        <v>0</v>
      </c>
      <c r="AC12" s="56">
        <v>0</v>
      </c>
      <c r="AE12" s="338">
        <f t="shared" si="0"/>
        <v>6095597</v>
      </c>
    </row>
    <row r="13" spans="1:32" x14ac:dyDescent="0.35">
      <c r="B13" s="92">
        <v>4</v>
      </c>
      <c r="C13" s="91" t="s">
        <v>23</v>
      </c>
      <c r="D13" s="33">
        <v>8100</v>
      </c>
      <c r="E13" s="33">
        <v>4016</v>
      </c>
      <c r="F13" s="33">
        <v>62759</v>
      </c>
      <c r="G13" s="33">
        <v>13427</v>
      </c>
      <c r="H13" s="33">
        <v>57</v>
      </c>
      <c r="I13" s="33">
        <v>2608610</v>
      </c>
      <c r="J13" s="33">
        <v>661344</v>
      </c>
      <c r="K13" s="33">
        <v>52478964</v>
      </c>
      <c r="L13" s="56">
        <v>786402</v>
      </c>
      <c r="M13" s="56">
        <v>2303568.6115100002</v>
      </c>
      <c r="N13" s="56">
        <v>296617</v>
      </c>
      <c r="O13" s="56">
        <v>1338993.45548</v>
      </c>
      <c r="P13" s="56">
        <v>0</v>
      </c>
      <c r="Q13" s="56">
        <v>0</v>
      </c>
      <c r="R13" s="56">
        <v>65989</v>
      </c>
      <c r="S13" s="56">
        <v>349627.1</v>
      </c>
      <c r="T13" s="56">
        <v>7995575</v>
      </c>
      <c r="U13" s="56">
        <v>17968433.30319</v>
      </c>
      <c r="V13" s="56">
        <v>1796209</v>
      </c>
      <c r="W13" s="56">
        <v>4804223.0418100003</v>
      </c>
      <c r="X13" s="56">
        <v>5476</v>
      </c>
      <c r="Y13" s="56">
        <v>89903.08</v>
      </c>
      <c r="Z13" s="56">
        <v>33270843</v>
      </c>
      <c r="AA13" s="56">
        <v>153662608.50299999</v>
      </c>
      <c r="AB13" s="56">
        <v>1047</v>
      </c>
      <c r="AC13" s="56">
        <v>881.18104000000005</v>
      </c>
      <c r="AE13" s="338">
        <f t="shared" si="0"/>
        <v>33271890</v>
      </c>
    </row>
    <row r="14" spans="1:32" x14ac:dyDescent="0.35">
      <c r="B14" s="92">
        <v>5</v>
      </c>
      <c r="C14" s="91" t="s">
        <v>49</v>
      </c>
      <c r="D14" s="33">
        <v>2609</v>
      </c>
      <c r="E14" s="33">
        <v>668</v>
      </c>
      <c r="F14" s="33">
        <v>2254</v>
      </c>
      <c r="G14" s="33">
        <v>9254</v>
      </c>
      <c r="H14" s="33">
        <v>6193</v>
      </c>
      <c r="I14" s="33">
        <v>760870</v>
      </c>
      <c r="J14" s="33">
        <v>0</v>
      </c>
      <c r="K14" s="33">
        <v>28431599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2008906</v>
      </c>
      <c r="U14" s="56">
        <v>4429419.0180000002</v>
      </c>
      <c r="V14" s="56">
        <v>403325</v>
      </c>
      <c r="W14" s="56">
        <v>1078335.57</v>
      </c>
      <c r="X14" s="56">
        <v>0</v>
      </c>
      <c r="Y14" s="56">
        <v>0</v>
      </c>
      <c r="Z14" s="56">
        <v>8907862</v>
      </c>
      <c r="AA14" s="56">
        <v>40882536.174000002</v>
      </c>
      <c r="AB14" s="56">
        <v>9729</v>
      </c>
      <c r="AC14" s="56">
        <v>10273.734</v>
      </c>
      <c r="AE14" s="338">
        <f t="shared" si="0"/>
        <v>8917591</v>
      </c>
    </row>
    <row r="15" spans="1:32" x14ac:dyDescent="0.35">
      <c r="B15" s="92">
        <v>6</v>
      </c>
      <c r="C15" s="91" t="s">
        <v>31</v>
      </c>
      <c r="D15" s="33">
        <v>4217</v>
      </c>
      <c r="E15" s="33">
        <v>587</v>
      </c>
      <c r="F15" s="33">
        <v>13009</v>
      </c>
      <c r="G15" s="33">
        <v>10805</v>
      </c>
      <c r="H15" s="33">
        <v>0</v>
      </c>
      <c r="I15" s="33">
        <v>3380224</v>
      </c>
      <c r="J15" s="33">
        <v>170135</v>
      </c>
      <c r="K15" s="33">
        <v>32286911</v>
      </c>
      <c r="L15" s="56">
        <v>135493</v>
      </c>
      <c r="M15" s="56">
        <v>470067.88299999997</v>
      </c>
      <c r="N15" s="56">
        <v>64467</v>
      </c>
      <c r="O15" s="56">
        <v>290827.05200000003</v>
      </c>
      <c r="P15" s="56">
        <v>0</v>
      </c>
      <c r="Q15" s="56">
        <v>0</v>
      </c>
      <c r="R15" s="56">
        <v>3149</v>
      </c>
      <c r="S15" s="56">
        <v>20579.853999999999</v>
      </c>
      <c r="T15" s="56">
        <v>4586296</v>
      </c>
      <c r="U15" s="56">
        <v>9685263.7735199984</v>
      </c>
      <c r="V15" s="56">
        <v>1580405</v>
      </c>
      <c r="W15" s="56">
        <v>3171378.25085</v>
      </c>
      <c r="X15" s="56">
        <v>2975</v>
      </c>
      <c r="Y15" s="56">
        <v>41951.31768</v>
      </c>
      <c r="Z15" s="56">
        <v>20901227</v>
      </c>
      <c r="AA15" s="56">
        <v>98607927.452820003</v>
      </c>
      <c r="AB15" s="56">
        <v>35050</v>
      </c>
      <c r="AC15" s="56">
        <v>34974.061999999998</v>
      </c>
      <c r="AE15" s="338">
        <f t="shared" si="0"/>
        <v>20936277</v>
      </c>
    </row>
    <row r="16" spans="1:32" x14ac:dyDescent="0.35">
      <c r="B16" s="92">
        <v>7</v>
      </c>
      <c r="C16" s="91" t="s">
        <v>37</v>
      </c>
      <c r="D16" s="33">
        <v>2776</v>
      </c>
      <c r="E16" s="33">
        <v>718</v>
      </c>
      <c r="F16" s="33">
        <v>0</v>
      </c>
      <c r="G16" s="33">
        <v>0</v>
      </c>
      <c r="H16" s="33">
        <v>0</v>
      </c>
      <c r="I16" s="33">
        <v>267552</v>
      </c>
      <c r="J16" s="33">
        <v>81061</v>
      </c>
      <c r="K16" s="33">
        <v>17030045</v>
      </c>
      <c r="L16" s="56">
        <v>72810</v>
      </c>
      <c r="M16" s="56">
        <v>194219.23969999998</v>
      </c>
      <c r="N16" s="56">
        <v>25616</v>
      </c>
      <c r="O16" s="56">
        <v>77422.936909999989</v>
      </c>
      <c r="P16" s="56">
        <v>0</v>
      </c>
      <c r="Q16" s="56">
        <v>0</v>
      </c>
      <c r="R16" s="56">
        <v>2461</v>
      </c>
      <c r="S16" s="56">
        <v>11327.2</v>
      </c>
      <c r="T16" s="56">
        <v>3039647</v>
      </c>
      <c r="U16" s="56">
        <v>6073188.3907299992</v>
      </c>
      <c r="V16" s="56">
        <v>758841</v>
      </c>
      <c r="W16" s="56">
        <v>1601417.76724</v>
      </c>
      <c r="X16" s="56">
        <v>0</v>
      </c>
      <c r="Y16" s="56">
        <v>0</v>
      </c>
      <c r="Z16" s="56">
        <v>11576143</v>
      </c>
      <c r="AA16" s="56">
        <v>49318215.766880006</v>
      </c>
      <c r="AB16" s="56">
        <v>0</v>
      </c>
      <c r="AC16" s="56">
        <v>0</v>
      </c>
      <c r="AE16" s="338">
        <f t="shared" si="0"/>
        <v>11576143</v>
      </c>
    </row>
    <row r="17" spans="2:31" x14ac:dyDescent="0.35">
      <c r="B17" s="92">
        <v>8</v>
      </c>
      <c r="C17" s="91" t="s">
        <v>50</v>
      </c>
      <c r="D17" s="33">
        <v>872</v>
      </c>
      <c r="E17" s="33">
        <v>24</v>
      </c>
      <c r="F17" s="33">
        <v>974</v>
      </c>
      <c r="G17" s="33">
        <v>357</v>
      </c>
      <c r="H17" s="33">
        <v>1073</v>
      </c>
      <c r="I17" s="33">
        <v>43590</v>
      </c>
      <c r="J17" s="33">
        <v>0</v>
      </c>
      <c r="K17" s="33">
        <v>3879470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621179</v>
      </c>
      <c r="U17" s="56">
        <v>1351093.8348300001</v>
      </c>
      <c r="V17" s="56">
        <v>109540</v>
      </c>
      <c r="W17" s="56">
        <v>382283.64092000003</v>
      </c>
      <c r="X17" s="56">
        <v>0</v>
      </c>
      <c r="Y17" s="56">
        <v>0</v>
      </c>
      <c r="Z17" s="56">
        <v>1574069</v>
      </c>
      <c r="AA17" s="56">
        <v>7299487.0999999996</v>
      </c>
      <c r="AB17" s="56">
        <v>0</v>
      </c>
      <c r="AC17" s="56">
        <v>0</v>
      </c>
      <c r="AE17" s="338">
        <f t="shared" si="0"/>
        <v>1574069</v>
      </c>
    </row>
    <row r="18" spans="2:31" x14ac:dyDescent="0.35">
      <c r="B18" s="92">
        <v>9</v>
      </c>
      <c r="C18" s="91" t="s">
        <v>27</v>
      </c>
      <c r="D18" s="33">
        <v>8134</v>
      </c>
      <c r="E18" s="33">
        <v>4686</v>
      </c>
      <c r="F18" s="33">
        <v>45287</v>
      </c>
      <c r="G18" s="33">
        <v>11265</v>
      </c>
      <c r="H18" s="33">
        <v>639192</v>
      </c>
      <c r="I18" s="33">
        <v>391125</v>
      </c>
      <c r="J18" s="33">
        <v>340119</v>
      </c>
      <c r="K18" s="33">
        <v>41690011</v>
      </c>
      <c r="L18" s="56">
        <v>501674</v>
      </c>
      <c r="M18" s="56">
        <v>1803943.3515299999</v>
      </c>
      <c r="N18" s="56">
        <v>205990</v>
      </c>
      <c r="O18" s="56">
        <v>860035.35514999996</v>
      </c>
      <c r="P18" s="56">
        <v>0</v>
      </c>
      <c r="Q18" s="56">
        <v>0</v>
      </c>
      <c r="R18" s="56">
        <v>4553</v>
      </c>
      <c r="S18" s="56">
        <v>14702.584629999999</v>
      </c>
      <c r="T18" s="56">
        <v>6025489</v>
      </c>
      <c r="U18" s="56">
        <v>13565523.281299999</v>
      </c>
      <c r="V18" s="56">
        <v>2729159</v>
      </c>
      <c r="W18" s="56">
        <v>5853031.0336699998</v>
      </c>
      <c r="X18" s="56">
        <v>0</v>
      </c>
      <c r="Y18" s="56">
        <v>0</v>
      </c>
      <c r="Z18" s="56">
        <v>27131349</v>
      </c>
      <c r="AA18" s="56">
        <v>135576189.57047001</v>
      </c>
      <c r="AB18" s="56">
        <v>0</v>
      </c>
      <c r="AC18" s="56">
        <v>0</v>
      </c>
      <c r="AE18" s="338">
        <f t="shared" si="0"/>
        <v>27131349</v>
      </c>
    </row>
    <row r="19" spans="2:31" x14ac:dyDescent="0.35">
      <c r="B19" s="92">
        <v>10</v>
      </c>
      <c r="C19" s="91" t="s">
        <v>9</v>
      </c>
      <c r="D19" s="33">
        <v>25899</v>
      </c>
      <c r="E19" s="33">
        <v>39575</v>
      </c>
      <c r="F19" s="33">
        <v>1154673</v>
      </c>
      <c r="G19" s="33">
        <v>52364</v>
      </c>
      <c r="H19" s="33">
        <v>760216</v>
      </c>
      <c r="I19" s="33">
        <v>2481144</v>
      </c>
      <c r="J19" s="33">
        <v>17343335</v>
      </c>
      <c r="K19" s="33">
        <v>269268640</v>
      </c>
      <c r="L19" s="56">
        <v>26742951</v>
      </c>
      <c r="M19" s="56">
        <v>86351603.490999997</v>
      </c>
      <c r="N19" s="56">
        <v>18177378</v>
      </c>
      <c r="O19" s="56">
        <v>163453844.69499999</v>
      </c>
      <c r="P19" s="56">
        <v>0</v>
      </c>
      <c r="Q19" s="56">
        <v>0</v>
      </c>
      <c r="R19" s="56">
        <v>114659</v>
      </c>
      <c r="S19" s="56">
        <v>433621.11900000001</v>
      </c>
      <c r="T19" s="56">
        <v>44401210</v>
      </c>
      <c r="U19" s="56">
        <v>95935494.236210003</v>
      </c>
      <c r="V19" s="56">
        <v>15381148</v>
      </c>
      <c r="W19" s="56">
        <v>34412352.350300007</v>
      </c>
      <c r="X19" s="56">
        <v>1563</v>
      </c>
      <c r="Y19" s="56">
        <v>19325.9889</v>
      </c>
      <c r="Z19" s="56">
        <v>183092005</v>
      </c>
      <c r="AA19" s="56">
        <v>927321498.63399994</v>
      </c>
      <c r="AB19" s="56">
        <v>35234</v>
      </c>
      <c r="AC19" s="56">
        <v>32959.881990000002</v>
      </c>
      <c r="AE19" s="338">
        <f t="shared" si="0"/>
        <v>183127239</v>
      </c>
    </row>
    <row r="20" spans="2:31" x14ac:dyDescent="0.35">
      <c r="B20" s="92">
        <v>11</v>
      </c>
      <c r="C20" s="91" t="s">
        <v>51</v>
      </c>
      <c r="D20" s="33">
        <v>2188</v>
      </c>
      <c r="E20" s="33">
        <v>223</v>
      </c>
      <c r="F20" s="33">
        <v>11298</v>
      </c>
      <c r="G20" s="33">
        <v>3568</v>
      </c>
      <c r="H20" s="33">
        <v>1041</v>
      </c>
      <c r="I20" s="33">
        <v>674601</v>
      </c>
      <c r="J20" s="33">
        <v>0</v>
      </c>
      <c r="K20" s="33">
        <v>12486111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1668753</v>
      </c>
      <c r="U20" s="56">
        <v>3315633.9174600001</v>
      </c>
      <c r="V20" s="56">
        <v>401407</v>
      </c>
      <c r="W20" s="56">
        <v>997163.89014999999</v>
      </c>
      <c r="X20" s="56">
        <v>730</v>
      </c>
      <c r="Y20" s="56">
        <v>13244.184469999998</v>
      </c>
      <c r="Z20" s="56">
        <v>6743905</v>
      </c>
      <c r="AA20" s="56">
        <v>30498833.996130001</v>
      </c>
      <c r="AB20" s="56">
        <v>665</v>
      </c>
      <c r="AC20" s="56">
        <v>625.75628000000017</v>
      </c>
      <c r="AE20" s="338">
        <f t="shared" si="0"/>
        <v>6744570</v>
      </c>
    </row>
    <row r="21" spans="2:31" x14ac:dyDescent="0.35">
      <c r="B21" s="92">
        <v>12</v>
      </c>
      <c r="C21" s="91" t="s">
        <v>28</v>
      </c>
      <c r="D21" s="33">
        <v>8021</v>
      </c>
      <c r="E21" s="33">
        <v>3210</v>
      </c>
      <c r="F21" s="33">
        <v>38789</v>
      </c>
      <c r="G21" s="33">
        <v>7992</v>
      </c>
      <c r="H21" s="33">
        <v>125914</v>
      </c>
      <c r="I21" s="33">
        <v>268318</v>
      </c>
      <c r="J21" s="33">
        <v>671751</v>
      </c>
      <c r="K21" s="33">
        <v>51486043</v>
      </c>
      <c r="L21" s="56">
        <v>633923</v>
      </c>
      <c r="M21" s="56">
        <v>2350923.33861</v>
      </c>
      <c r="N21" s="56">
        <v>538523</v>
      </c>
      <c r="O21" s="56">
        <v>1834691.0096399998</v>
      </c>
      <c r="P21" s="56">
        <v>0</v>
      </c>
      <c r="Q21" s="56">
        <v>0</v>
      </c>
      <c r="R21" s="56">
        <v>14405</v>
      </c>
      <c r="S21" s="56">
        <v>71886.100000000006</v>
      </c>
      <c r="T21" s="56">
        <v>7318291</v>
      </c>
      <c r="U21" s="56">
        <v>14129377.84661</v>
      </c>
      <c r="V21" s="56">
        <v>3402051</v>
      </c>
      <c r="W21" s="56">
        <v>6403475.74077</v>
      </c>
      <c r="X21" s="56">
        <v>2502</v>
      </c>
      <c r="Y21" s="56">
        <v>9593.27</v>
      </c>
      <c r="Z21" s="56">
        <v>46037116</v>
      </c>
      <c r="AA21" s="56">
        <v>141889175.942</v>
      </c>
      <c r="AB21" s="56">
        <v>25820</v>
      </c>
      <c r="AC21" s="56">
        <v>25769.09103</v>
      </c>
      <c r="AE21" s="338">
        <f t="shared" si="0"/>
        <v>46062936</v>
      </c>
    </row>
    <row r="22" spans="2:31" x14ac:dyDescent="0.35">
      <c r="B22" s="111" t="s">
        <v>6</v>
      </c>
      <c r="C22" s="199"/>
      <c r="D22" s="58"/>
      <c r="E22" s="58"/>
      <c r="F22" s="58"/>
      <c r="G22" s="58"/>
      <c r="H22" s="58"/>
      <c r="I22" s="58"/>
      <c r="J22" s="58"/>
      <c r="K22" s="58"/>
      <c r="L22" s="53"/>
      <c r="M22" s="53"/>
      <c r="N22" s="53"/>
      <c r="O22" s="53"/>
      <c r="P22" s="53"/>
      <c r="Q22" s="53"/>
      <c r="R22" s="53"/>
      <c r="S22" s="53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E22" s="338">
        <f t="shared" si="0"/>
        <v>0</v>
      </c>
    </row>
    <row r="23" spans="2:31" x14ac:dyDescent="0.35">
      <c r="B23" s="92">
        <v>13</v>
      </c>
      <c r="C23" s="91" t="s">
        <v>11</v>
      </c>
      <c r="D23" s="33">
        <v>5839</v>
      </c>
      <c r="E23" s="33">
        <v>9933</v>
      </c>
      <c r="F23" s="33">
        <v>1490691</v>
      </c>
      <c r="G23" s="33">
        <v>747</v>
      </c>
      <c r="H23" s="33">
        <v>664322</v>
      </c>
      <c r="I23" s="33">
        <v>62172633</v>
      </c>
      <c r="J23" s="33">
        <v>12509723</v>
      </c>
      <c r="K23" s="33">
        <v>31603498</v>
      </c>
      <c r="L23" s="56">
        <v>23544823</v>
      </c>
      <c r="M23" s="56">
        <v>69046450.568939999</v>
      </c>
      <c r="N23" s="56">
        <v>21767534</v>
      </c>
      <c r="O23" s="56">
        <v>100018876.83230999</v>
      </c>
      <c r="P23" s="56">
        <v>0</v>
      </c>
      <c r="Q23" s="56">
        <v>0</v>
      </c>
      <c r="R23" s="56">
        <v>78713</v>
      </c>
      <c r="S23" s="56">
        <v>336706.07400000002</v>
      </c>
      <c r="T23" s="56">
        <v>8225168</v>
      </c>
      <c r="U23" s="56">
        <v>20932135.68736</v>
      </c>
      <c r="V23" s="56">
        <v>3784315</v>
      </c>
      <c r="W23" s="56">
        <v>15234769.18622</v>
      </c>
      <c r="X23" s="56">
        <v>15642</v>
      </c>
      <c r="Y23" s="56">
        <v>386297.80909</v>
      </c>
      <c r="Z23" s="56">
        <v>20780925</v>
      </c>
      <c r="AA23" s="56">
        <v>130083934.32201999</v>
      </c>
      <c r="AB23" s="56">
        <v>0</v>
      </c>
      <c r="AC23" s="56">
        <v>0</v>
      </c>
      <c r="AE23" s="338">
        <f t="shared" si="0"/>
        <v>20780925</v>
      </c>
    </row>
    <row r="24" spans="2:31" x14ac:dyDescent="0.35">
      <c r="B24" s="92">
        <v>14</v>
      </c>
      <c r="C24" s="91" t="s">
        <v>52</v>
      </c>
      <c r="D24" s="33">
        <v>433</v>
      </c>
      <c r="E24" s="33">
        <v>5</v>
      </c>
      <c r="F24" s="33">
        <v>42785</v>
      </c>
      <c r="G24" s="33">
        <v>0</v>
      </c>
      <c r="H24" s="33">
        <v>0</v>
      </c>
      <c r="I24" s="33">
        <v>0</v>
      </c>
      <c r="J24" s="33">
        <v>0</v>
      </c>
      <c r="K24" s="33">
        <v>5507207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393424</v>
      </c>
      <c r="U24" s="56">
        <v>1031303.3212600002</v>
      </c>
      <c r="V24" s="56">
        <v>183613</v>
      </c>
      <c r="W24" s="56">
        <v>599126.92985000007</v>
      </c>
      <c r="X24" s="56">
        <v>0</v>
      </c>
      <c r="Y24" s="56">
        <v>0</v>
      </c>
      <c r="Z24" s="56">
        <v>2422492</v>
      </c>
      <c r="AA24" s="56">
        <v>12861202.92</v>
      </c>
      <c r="AB24" s="56">
        <v>36621</v>
      </c>
      <c r="AC24" s="56">
        <v>36833.030849999996</v>
      </c>
      <c r="AE24" s="338">
        <f t="shared" si="0"/>
        <v>2459113</v>
      </c>
    </row>
    <row r="25" spans="2:31" x14ac:dyDescent="0.35">
      <c r="B25" s="92">
        <v>15</v>
      </c>
      <c r="C25" s="91" t="s">
        <v>41</v>
      </c>
      <c r="D25" s="33">
        <v>1119</v>
      </c>
      <c r="E25" s="33">
        <v>552</v>
      </c>
      <c r="F25" s="33">
        <v>6697</v>
      </c>
      <c r="G25" s="33">
        <v>39475</v>
      </c>
      <c r="H25" s="33">
        <v>0</v>
      </c>
      <c r="I25" s="33">
        <v>49264</v>
      </c>
      <c r="J25" s="33">
        <v>9768</v>
      </c>
      <c r="K25" s="33">
        <v>2769897</v>
      </c>
      <c r="L25" s="56">
        <v>20699</v>
      </c>
      <c r="M25" s="56">
        <v>80464.205329999997</v>
      </c>
      <c r="N25" s="56">
        <v>8316</v>
      </c>
      <c r="O25" s="56">
        <v>69066.118039999987</v>
      </c>
      <c r="P25" s="56">
        <v>0</v>
      </c>
      <c r="Q25" s="56">
        <v>0</v>
      </c>
      <c r="R25" s="56">
        <v>253</v>
      </c>
      <c r="S25" s="56">
        <v>1232.5999999999999</v>
      </c>
      <c r="T25" s="56">
        <v>655454</v>
      </c>
      <c r="U25" s="56">
        <v>1529820.0086100001</v>
      </c>
      <c r="V25" s="56">
        <v>95855</v>
      </c>
      <c r="W25" s="56">
        <v>256406.14943000002</v>
      </c>
      <c r="X25" s="56">
        <v>0</v>
      </c>
      <c r="Y25" s="56">
        <v>0</v>
      </c>
      <c r="Z25" s="56">
        <v>2695155</v>
      </c>
      <c r="AA25" s="56">
        <v>14565586.297180001</v>
      </c>
      <c r="AB25" s="56">
        <v>0</v>
      </c>
      <c r="AC25" s="56">
        <v>0</v>
      </c>
      <c r="AE25" s="338">
        <f t="shared" si="0"/>
        <v>2695155</v>
      </c>
    </row>
    <row r="26" spans="2:31" x14ac:dyDescent="0.35">
      <c r="B26" s="92">
        <v>16</v>
      </c>
      <c r="C26" s="91" t="s">
        <v>33</v>
      </c>
      <c r="D26" s="33">
        <v>487</v>
      </c>
      <c r="E26" s="33">
        <v>53</v>
      </c>
      <c r="F26" s="33">
        <v>0</v>
      </c>
      <c r="G26" s="33">
        <v>0</v>
      </c>
      <c r="H26" s="33">
        <v>6881</v>
      </c>
      <c r="I26" s="33">
        <v>0</v>
      </c>
      <c r="J26" s="33">
        <v>21721</v>
      </c>
      <c r="K26" s="33">
        <v>903982</v>
      </c>
      <c r="L26" s="56">
        <v>48972</v>
      </c>
      <c r="M26" s="56">
        <v>184059.42594000039</v>
      </c>
      <c r="N26" s="56">
        <v>44540</v>
      </c>
      <c r="O26" s="56">
        <v>406296.16268999525</v>
      </c>
      <c r="P26" s="56">
        <v>0</v>
      </c>
      <c r="Q26" s="56">
        <v>0</v>
      </c>
      <c r="R26" s="56">
        <v>0</v>
      </c>
      <c r="S26" s="56">
        <v>0</v>
      </c>
      <c r="T26" s="56">
        <v>220402</v>
      </c>
      <c r="U26" s="56">
        <v>411805.08918000001</v>
      </c>
      <c r="V26" s="56">
        <v>25768</v>
      </c>
      <c r="W26" s="56">
        <v>65507.248879999999</v>
      </c>
      <c r="X26" s="56">
        <v>8</v>
      </c>
      <c r="Y26" s="56">
        <v>70</v>
      </c>
      <c r="Z26" s="56">
        <v>488920</v>
      </c>
      <c r="AA26" s="56">
        <v>2352503</v>
      </c>
      <c r="AB26" s="56">
        <v>16</v>
      </c>
      <c r="AC26" s="56">
        <v>11.6</v>
      </c>
      <c r="AE26" s="338">
        <f t="shared" si="0"/>
        <v>488936</v>
      </c>
    </row>
    <row r="27" spans="2:31" x14ac:dyDescent="0.35">
      <c r="B27" s="92">
        <v>17</v>
      </c>
      <c r="C27" s="91" t="s">
        <v>45</v>
      </c>
      <c r="D27" s="33">
        <v>404</v>
      </c>
      <c r="E27" s="33">
        <v>5</v>
      </c>
      <c r="F27" s="33">
        <v>8362</v>
      </c>
      <c r="G27" s="33">
        <v>0</v>
      </c>
      <c r="H27" s="33">
        <v>8626</v>
      </c>
      <c r="I27" s="33">
        <v>0</v>
      </c>
      <c r="J27" s="33">
        <v>0</v>
      </c>
      <c r="K27" s="33">
        <v>689216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114816</v>
      </c>
      <c r="U27" s="56">
        <v>296349.04306</v>
      </c>
      <c r="V27" s="56">
        <v>26496</v>
      </c>
      <c r="W27" s="56">
        <v>123501.9518</v>
      </c>
      <c r="X27" s="56">
        <v>316</v>
      </c>
      <c r="Y27" s="56">
        <v>9744.11</v>
      </c>
      <c r="Z27" s="56">
        <v>283453</v>
      </c>
      <c r="AA27" s="56">
        <v>1521957.09822</v>
      </c>
      <c r="AB27" s="56">
        <v>0</v>
      </c>
      <c r="AC27" s="56">
        <v>0</v>
      </c>
      <c r="AE27" s="338">
        <f t="shared" si="0"/>
        <v>283453</v>
      </c>
    </row>
    <row r="28" spans="2:31" x14ac:dyDescent="0.35">
      <c r="B28" s="92">
        <v>18</v>
      </c>
      <c r="C28" s="91" t="s">
        <v>42</v>
      </c>
      <c r="D28" s="33">
        <v>231</v>
      </c>
      <c r="E28" s="33">
        <v>42</v>
      </c>
      <c r="F28" s="33">
        <v>1531</v>
      </c>
      <c r="G28" s="33">
        <v>0</v>
      </c>
      <c r="H28" s="33">
        <v>0</v>
      </c>
      <c r="I28" s="33">
        <v>29279</v>
      </c>
      <c r="J28" s="33">
        <v>9322</v>
      </c>
      <c r="K28" s="33">
        <v>542633</v>
      </c>
      <c r="L28" s="56">
        <v>21522</v>
      </c>
      <c r="M28" s="56">
        <v>44968.371149999999</v>
      </c>
      <c r="N28" s="56">
        <v>6309</v>
      </c>
      <c r="O28" s="56">
        <v>23744.40252</v>
      </c>
      <c r="P28" s="56">
        <v>0</v>
      </c>
      <c r="Q28" s="56">
        <v>0</v>
      </c>
      <c r="R28" s="56">
        <v>202</v>
      </c>
      <c r="S28" s="56">
        <v>704.3</v>
      </c>
      <c r="T28" s="56">
        <v>216912</v>
      </c>
      <c r="U28" s="56">
        <v>378146.37066999997</v>
      </c>
      <c r="V28" s="56">
        <v>18407</v>
      </c>
      <c r="W28" s="56">
        <v>47394.498610000017</v>
      </c>
      <c r="X28" s="56">
        <v>0</v>
      </c>
      <c r="Y28" s="56">
        <v>0</v>
      </c>
      <c r="Z28" s="56">
        <v>469557</v>
      </c>
      <c r="AA28" s="56">
        <v>2059586.3140399999</v>
      </c>
      <c r="AB28" s="56">
        <v>0</v>
      </c>
      <c r="AC28" s="56">
        <v>0</v>
      </c>
      <c r="AE28" s="338">
        <f t="shared" si="0"/>
        <v>469557</v>
      </c>
    </row>
    <row r="29" spans="2:31" x14ac:dyDescent="0.35">
      <c r="B29" s="92">
        <v>19</v>
      </c>
      <c r="C29" s="91" t="s">
        <v>20</v>
      </c>
      <c r="D29" s="33">
        <v>1576</v>
      </c>
      <c r="E29" s="33">
        <v>342</v>
      </c>
      <c r="F29" s="33">
        <v>18654</v>
      </c>
      <c r="G29" s="33">
        <v>0</v>
      </c>
      <c r="H29" s="33">
        <v>29300</v>
      </c>
      <c r="I29" s="33">
        <v>4197109</v>
      </c>
      <c r="J29" s="33">
        <v>655511</v>
      </c>
      <c r="K29" s="33">
        <v>13044574</v>
      </c>
      <c r="L29" s="56">
        <v>1296670</v>
      </c>
      <c r="M29" s="56">
        <v>3853486.0219999999</v>
      </c>
      <c r="N29" s="56">
        <v>1291682</v>
      </c>
      <c r="O29" s="56">
        <v>7239475.6529999999</v>
      </c>
      <c r="P29" s="56">
        <v>0</v>
      </c>
      <c r="Q29" s="56">
        <v>0</v>
      </c>
      <c r="R29" s="56">
        <v>3557</v>
      </c>
      <c r="S29" s="56">
        <v>15943.8</v>
      </c>
      <c r="T29" s="56">
        <v>4314399</v>
      </c>
      <c r="U29" s="56">
        <v>8558559.1359999999</v>
      </c>
      <c r="V29" s="56">
        <v>1638863</v>
      </c>
      <c r="W29" s="56">
        <v>4752523.1780000003</v>
      </c>
      <c r="X29" s="56">
        <v>2470</v>
      </c>
      <c r="Y29" s="56">
        <v>30340.417000000001</v>
      </c>
      <c r="Z29" s="56">
        <v>8722982</v>
      </c>
      <c r="AA29" s="56">
        <v>43548823.519000001</v>
      </c>
      <c r="AB29" s="56">
        <v>205</v>
      </c>
      <c r="AC29" s="56">
        <v>185.255</v>
      </c>
      <c r="AE29" s="338">
        <f t="shared" si="0"/>
        <v>8723187</v>
      </c>
    </row>
    <row r="30" spans="2:31" x14ac:dyDescent="0.35">
      <c r="B30" s="92">
        <v>20</v>
      </c>
      <c r="C30" s="91" t="s">
        <v>7</v>
      </c>
      <c r="D30" s="33">
        <v>10784</v>
      </c>
      <c r="E30" s="33">
        <v>9568</v>
      </c>
      <c r="F30" s="33">
        <v>1576885</v>
      </c>
      <c r="G30" s="33">
        <v>4514</v>
      </c>
      <c r="H30" s="33">
        <v>1885461</v>
      </c>
      <c r="I30" s="33">
        <v>0</v>
      </c>
      <c r="J30" s="33">
        <v>18351008</v>
      </c>
      <c r="K30" s="33">
        <v>51038405</v>
      </c>
      <c r="L30" s="56">
        <v>35993263</v>
      </c>
      <c r="M30" s="56">
        <v>136126551.7071</v>
      </c>
      <c r="N30" s="56">
        <v>29549027</v>
      </c>
      <c r="O30" s="56">
        <v>251029530.29580995</v>
      </c>
      <c r="P30" s="56">
        <v>0</v>
      </c>
      <c r="Q30" s="56">
        <v>0</v>
      </c>
      <c r="R30" s="56">
        <v>196190</v>
      </c>
      <c r="S30" s="56">
        <v>1131490.80654</v>
      </c>
      <c r="T30" s="56">
        <v>17580058</v>
      </c>
      <c r="U30" s="56">
        <v>47869106.332999989</v>
      </c>
      <c r="V30" s="56">
        <v>11491013</v>
      </c>
      <c r="W30" s="56">
        <v>40482870.952139996</v>
      </c>
      <c r="X30" s="56">
        <v>93014</v>
      </c>
      <c r="Y30" s="56">
        <v>1408185.8591000005</v>
      </c>
      <c r="Z30" s="56">
        <v>40293124</v>
      </c>
      <c r="AA30" s="56">
        <v>247754798.35218</v>
      </c>
      <c r="AB30" s="56">
        <v>78204</v>
      </c>
      <c r="AC30" s="56">
        <v>78205.851110000003</v>
      </c>
      <c r="AE30" s="338">
        <f t="shared" si="0"/>
        <v>40371328</v>
      </c>
    </row>
    <row r="31" spans="2:31" x14ac:dyDescent="0.35">
      <c r="B31" s="92">
        <v>21</v>
      </c>
      <c r="C31" s="91" t="s">
        <v>10</v>
      </c>
      <c r="D31" s="33">
        <v>9318</v>
      </c>
      <c r="E31" s="33">
        <v>7405</v>
      </c>
      <c r="F31" s="33">
        <v>1350171</v>
      </c>
      <c r="G31" s="33">
        <v>9795</v>
      </c>
      <c r="H31" s="33">
        <v>571870</v>
      </c>
      <c r="I31" s="33">
        <v>3186008</v>
      </c>
      <c r="J31" s="33">
        <v>14802557</v>
      </c>
      <c r="K31" s="33">
        <v>32592862</v>
      </c>
      <c r="L31" s="56">
        <v>19550193</v>
      </c>
      <c r="M31" s="56">
        <v>72020958.984649837</v>
      </c>
      <c r="N31" s="56">
        <v>30359368</v>
      </c>
      <c r="O31" s="56">
        <v>158399244.27489126</v>
      </c>
      <c r="P31" s="56">
        <v>65</v>
      </c>
      <c r="Q31" s="56">
        <v>3732.5050000000001</v>
      </c>
      <c r="R31" s="56">
        <v>48740</v>
      </c>
      <c r="S31" s="56">
        <v>240537.7</v>
      </c>
      <c r="T31" s="56">
        <v>11186684</v>
      </c>
      <c r="U31" s="56">
        <v>32050031.375459868</v>
      </c>
      <c r="V31" s="56">
        <v>4123377</v>
      </c>
      <c r="W31" s="56">
        <v>19398178.284089904</v>
      </c>
      <c r="X31" s="56">
        <v>20435</v>
      </c>
      <c r="Y31" s="56">
        <v>201573.2763</v>
      </c>
      <c r="Z31" s="56">
        <v>19997780</v>
      </c>
      <c r="AA31" s="56">
        <v>137241143.52500001</v>
      </c>
      <c r="AB31" s="56">
        <v>3</v>
      </c>
      <c r="AC31" s="56">
        <v>1.49</v>
      </c>
      <c r="AE31" s="338">
        <f t="shared" si="0"/>
        <v>19997783</v>
      </c>
    </row>
    <row r="32" spans="2:31" x14ac:dyDescent="0.35">
      <c r="B32" s="92">
        <v>22</v>
      </c>
      <c r="C32" s="91" t="s">
        <v>38</v>
      </c>
      <c r="D32" s="33">
        <v>2255</v>
      </c>
      <c r="E32" s="33">
        <v>1075</v>
      </c>
      <c r="F32" s="33">
        <v>21178</v>
      </c>
      <c r="G32" s="33">
        <v>133</v>
      </c>
      <c r="H32" s="33">
        <v>9186</v>
      </c>
      <c r="I32" s="33">
        <v>235040</v>
      </c>
      <c r="J32" s="33">
        <v>44736</v>
      </c>
      <c r="K32" s="33">
        <v>11245185</v>
      </c>
      <c r="L32" s="56">
        <v>69993</v>
      </c>
      <c r="M32" s="56">
        <v>226750.69425</v>
      </c>
      <c r="N32" s="56">
        <v>41557</v>
      </c>
      <c r="O32" s="56">
        <v>155356.05647000001</v>
      </c>
      <c r="P32" s="56">
        <v>0</v>
      </c>
      <c r="Q32" s="56">
        <v>0</v>
      </c>
      <c r="R32" s="56">
        <v>315</v>
      </c>
      <c r="S32" s="56">
        <v>1810.1</v>
      </c>
      <c r="T32" s="56">
        <v>1866937</v>
      </c>
      <c r="U32" s="56">
        <v>3986575.0272101443</v>
      </c>
      <c r="V32" s="56">
        <v>338360</v>
      </c>
      <c r="W32" s="56">
        <v>880915.81149002619</v>
      </c>
      <c r="X32" s="56">
        <v>0</v>
      </c>
      <c r="Y32" s="56">
        <v>0</v>
      </c>
      <c r="Z32" s="56">
        <v>6045028</v>
      </c>
      <c r="AA32" s="56">
        <v>30387256.902430002</v>
      </c>
      <c r="AB32" s="56">
        <v>706</v>
      </c>
      <c r="AC32" s="56">
        <v>698.62400000000002</v>
      </c>
      <c r="AE32" s="338">
        <f t="shared" si="0"/>
        <v>6045734</v>
      </c>
    </row>
    <row r="33" spans="2:31" x14ac:dyDescent="0.35">
      <c r="B33" s="92">
        <v>23</v>
      </c>
      <c r="C33" s="91" t="s">
        <v>14</v>
      </c>
      <c r="D33" s="33">
        <v>760</v>
      </c>
      <c r="E33" s="33">
        <v>309</v>
      </c>
      <c r="F33" s="33">
        <v>36489</v>
      </c>
      <c r="G33" s="33">
        <v>11146</v>
      </c>
      <c r="H33" s="33">
        <v>0</v>
      </c>
      <c r="I33" s="33">
        <v>38079</v>
      </c>
      <c r="J33" s="33">
        <v>1678367</v>
      </c>
      <c r="K33" s="33">
        <v>6537629</v>
      </c>
      <c r="L33" s="56">
        <v>2270080</v>
      </c>
      <c r="M33" s="56">
        <v>7615682.4009500202</v>
      </c>
      <c r="N33" s="56">
        <v>1781721</v>
      </c>
      <c r="O33" s="56">
        <v>12140922.47168</v>
      </c>
      <c r="P33" s="56">
        <v>0</v>
      </c>
      <c r="Q33" s="56">
        <v>0</v>
      </c>
      <c r="R33" s="56">
        <v>25369</v>
      </c>
      <c r="S33" s="56">
        <v>96988.1</v>
      </c>
      <c r="T33" s="56">
        <v>943197</v>
      </c>
      <c r="U33" s="56">
        <v>2189318.9901900003</v>
      </c>
      <c r="V33" s="56">
        <v>323665</v>
      </c>
      <c r="W33" s="56">
        <v>1911793.9508</v>
      </c>
      <c r="X33" s="56">
        <v>0</v>
      </c>
      <c r="Y33" s="56">
        <v>0</v>
      </c>
      <c r="Z33" s="56">
        <v>3940519</v>
      </c>
      <c r="AA33" s="56">
        <v>20230544.515000001</v>
      </c>
      <c r="AB33" s="56">
        <v>0</v>
      </c>
      <c r="AC33" s="56">
        <v>0</v>
      </c>
      <c r="AE33" s="338">
        <f t="shared" si="0"/>
        <v>3940519</v>
      </c>
    </row>
    <row r="34" spans="2:31" x14ac:dyDescent="0.35">
      <c r="B34" s="92">
        <v>24</v>
      </c>
      <c r="C34" s="91" t="s">
        <v>15</v>
      </c>
      <c r="D34" s="33">
        <v>1707</v>
      </c>
      <c r="E34" s="33">
        <v>1168</v>
      </c>
      <c r="F34" s="33">
        <v>283662</v>
      </c>
      <c r="G34" s="33">
        <v>146</v>
      </c>
      <c r="H34" s="33">
        <v>58772</v>
      </c>
      <c r="I34" s="33">
        <v>3485539</v>
      </c>
      <c r="J34" s="33">
        <v>2394461</v>
      </c>
      <c r="K34" s="33">
        <v>8766441</v>
      </c>
      <c r="L34" s="56">
        <v>3580166</v>
      </c>
      <c r="M34" s="56">
        <v>16351971.492000001</v>
      </c>
      <c r="N34" s="56">
        <v>2404899</v>
      </c>
      <c r="O34" s="56">
        <v>50669841.851999998</v>
      </c>
      <c r="P34" s="56">
        <v>0</v>
      </c>
      <c r="Q34" s="56">
        <v>0</v>
      </c>
      <c r="R34" s="56">
        <v>27949</v>
      </c>
      <c r="S34" s="56">
        <v>138056.42499999999</v>
      </c>
      <c r="T34" s="56">
        <v>1184244</v>
      </c>
      <c r="U34" s="56">
        <v>2756176.159</v>
      </c>
      <c r="V34" s="56">
        <v>742920</v>
      </c>
      <c r="W34" s="56">
        <v>3128733.8220000002</v>
      </c>
      <c r="X34" s="56">
        <v>927</v>
      </c>
      <c r="Y34" s="56">
        <v>69561.521900000007</v>
      </c>
      <c r="Z34" s="56">
        <v>4620881</v>
      </c>
      <c r="AA34" s="56">
        <v>26186963.405900002</v>
      </c>
      <c r="AB34" s="9" t="s">
        <v>212</v>
      </c>
      <c r="AC34" s="56">
        <v>0</v>
      </c>
      <c r="AE34" s="338">
        <f t="shared" si="0"/>
        <v>4620881</v>
      </c>
    </row>
    <row r="35" spans="2:31" x14ac:dyDescent="0.35">
      <c r="B35" s="92">
        <v>25</v>
      </c>
      <c r="C35" s="91" t="s">
        <v>34</v>
      </c>
      <c r="D35" s="33">
        <v>913</v>
      </c>
      <c r="E35" s="33">
        <v>622</v>
      </c>
      <c r="F35" s="33">
        <v>11530</v>
      </c>
      <c r="G35" s="33">
        <v>942</v>
      </c>
      <c r="H35" s="33">
        <v>0</v>
      </c>
      <c r="I35" s="33">
        <v>157125</v>
      </c>
      <c r="J35" s="33">
        <v>102634</v>
      </c>
      <c r="K35" s="33">
        <v>3963646</v>
      </c>
      <c r="L35" s="56">
        <v>195275</v>
      </c>
      <c r="M35" s="56">
        <v>1315647.0649299999</v>
      </c>
      <c r="N35" s="56">
        <v>98844</v>
      </c>
      <c r="O35" s="56">
        <v>334593.54687999998</v>
      </c>
      <c r="P35" s="56">
        <v>0</v>
      </c>
      <c r="Q35" s="56">
        <v>0</v>
      </c>
      <c r="R35" s="56">
        <v>8403</v>
      </c>
      <c r="S35" s="56">
        <v>34735.1</v>
      </c>
      <c r="T35" s="56">
        <v>1935688</v>
      </c>
      <c r="U35" s="56">
        <v>2843878.5708499998</v>
      </c>
      <c r="V35" s="56">
        <v>1118586</v>
      </c>
      <c r="W35" s="56">
        <v>798546.58498000004</v>
      </c>
      <c r="X35" s="56">
        <v>0</v>
      </c>
      <c r="Y35" s="56">
        <v>0</v>
      </c>
      <c r="Z35" s="56">
        <v>6421574</v>
      </c>
      <c r="AA35" s="56">
        <v>34456556.408</v>
      </c>
      <c r="AB35" s="56">
        <v>2</v>
      </c>
      <c r="AC35" s="56">
        <v>0.4</v>
      </c>
      <c r="AE35" s="338">
        <f t="shared" si="0"/>
        <v>6421576</v>
      </c>
    </row>
    <row r="36" spans="2:31" x14ac:dyDescent="0.35">
      <c r="B36" s="92">
        <v>26</v>
      </c>
      <c r="C36" s="91" t="s">
        <v>53</v>
      </c>
      <c r="D36" s="33">
        <v>889</v>
      </c>
      <c r="E36" s="33">
        <v>586</v>
      </c>
      <c r="F36" s="33">
        <v>9405</v>
      </c>
      <c r="G36" s="33">
        <v>0</v>
      </c>
      <c r="H36" s="33">
        <v>0</v>
      </c>
      <c r="I36" s="33">
        <v>59510</v>
      </c>
      <c r="J36" s="33">
        <v>0</v>
      </c>
      <c r="K36" s="33">
        <v>5258100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1176732</v>
      </c>
      <c r="U36" s="56">
        <v>2082878.90897</v>
      </c>
      <c r="V36" s="56">
        <v>154119</v>
      </c>
      <c r="W36" s="56">
        <v>366164.49050000001</v>
      </c>
      <c r="X36" s="56">
        <v>0</v>
      </c>
      <c r="Y36" s="56">
        <v>0</v>
      </c>
      <c r="Z36" s="56">
        <v>4094860</v>
      </c>
      <c r="AA36" s="56">
        <v>19075881.07</v>
      </c>
      <c r="AB36" s="56">
        <v>0</v>
      </c>
      <c r="AC36" s="56">
        <v>0</v>
      </c>
      <c r="AE36" s="338">
        <f t="shared" si="0"/>
        <v>4094860</v>
      </c>
    </row>
    <row r="37" spans="2:31" x14ac:dyDescent="0.35">
      <c r="B37" s="92">
        <v>27</v>
      </c>
      <c r="C37" s="91" t="s">
        <v>43</v>
      </c>
      <c r="D37" s="33">
        <v>1410</v>
      </c>
      <c r="E37" s="33">
        <v>830</v>
      </c>
      <c r="F37" s="33">
        <v>8980</v>
      </c>
      <c r="G37" s="33">
        <v>0</v>
      </c>
      <c r="H37" s="33">
        <v>0</v>
      </c>
      <c r="I37" s="33">
        <v>26591</v>
      </c>
      <c r="J37" s="33">
        <v>11068</v>
      </c>
      <c r="K37" s="33">
        <v>4394009</v>
      </c>
      <c r="L37" s="56">
        <v>31108</v>
      </c>
      <c r="M37" s="56">
        <v>192861.36176999862</v>
      </c>
      <c r="N37" s="56">
        <v>9725</v>
      </c>
      <c r="O37" s="56">
        <v>122044.02844999981</v>
      </c>
      <c r="P37" s="56">
        <v>0</v>
      </c>
      <c r="Q37" s="56">
        <v>0</v>
      </c>
      <c r="R37" s="56">
        <v>834</v>
      </c>
      <c r="S37" s="56">
        <v>6327.4</v>
      </c>
      <c r="T37" s="56">
        <v>1511467</v>
      </c>
      <c r="U37" s="56">
        <v>3498822.0056700003</v>
      </c>
      <c r="V37" s="56">
        <v>247913</v>
      </c>
      <c r="W37" s="56">
        <v>881287.4285599991</v>
      </c>
      <c r="X37" s="56">
        <v>10065</v>
      </c>
      <c r="Y37" s="56">
        <v>218538.20288</v>
      </c>
      <c r="Z37" s="56">
        <v>4788237</v>
      </c>
      <c r="AA37" s="56">
        <v>23334650.137220003</v>
      </c>
      <c r="AB37" s="56">
        <v>0</v>
      </c>
      <c r="AC37" s="56">
        <v>0</v>
      </c>
      <c r="AE37" s="338">
        <f t="shared" si="0"/>
        <v>4788237</v>
      </c>
    </row>
    <row r="38" spans="2:31" x14ac:dyDescent="0.35">
      <c r="B38" s="92">
        <v>28</v>
      </c>
      <c r="C38" s="91" t="s">
        <v>13</v>
      </c>
      <c r="D38" s="33">
        <v>1611</v>
      </c>
      <c r="E38" s="33">
        <v>1436</v>
      </c>
      <c r="F38" s="33">
        <v>77907</v>
      </c>
      <c r="G38" s="33">
        <v>17549</v>
      </c>
      <c r="H38" s="33">
        <v>70499</v>
      </c>
      <c r="I38" s="33">
        <v>458519</v>
      </c>
      <c r="J38" s="33">
        <v>5216456</v>
      </c>
      <c r="K38" s="33">
        <v>29407660</v>
      </c>
      <c r="L38" s="56">
        <v>5438129</v>
      </c>
      <c r="M38" s="56">
        <v>19608700.530950002</v>
      </c>
      <c r="N38" s="56">
        <v>4220735</v>
      </c>
      <c r="O38" s="56">
        <v>30427625.195220001</v>
      </c>
      <c r="P38" s="56">
        <v>0</v>
      </c>
      <c r="Q38" s="56">
        <v>0</v>
      </c>
      <c r="R38" s="56">
        <v>48443</v>
      </c>
      <c r="S38" s="56">
        <v>190730.30234999998</v>
      </c>
      <c r="T38" s="56">
        <v>3676895</v>
      </c>
      <c r="U38" s="56">
        <v>7145563.2191199996</v>
      </c>
      <c r="V38" s="56">
        <v>2504140</v>
      </c>
      <c r="W38" s="56">
        <v>6703127.1886700001</v>
      </c>
      <c r="X38" s="56">
        <v>0</v>
      </c>
      <c r="Y38" s="56">
        <v>0</v>
      </c>
      <c r="Z38" s="56">
        <v>12099616</v>
      </c>
      <c r="AA38" s="56">
        <v>55395850.7786</v>
      </c>
      <c r="AB38" s="56">
        <v>0</v>
      </c>
      <c r="AC38" s="56">
        <v>0</v>
      </c>
      <c r="AE38" s="338">
        <f t="shared" si="0"/>
        <v>12099616</v>
      </c>
    </row>
    <row r="39" spans="2:31" x14ac:dyDescent="0.35">
      <c r="B39" s="92">
        <v>29</v>
      </c>
      <c r="C39" s="91" t="s">
        <v>54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214304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24699</v>
      </c>
      <c r="U39" s="56">
        <v>45629.436739999997</v>
      </c>
      <c r="V39" s="56">
        <v>11630</v>
      </c>
      <c r="W39" s="56">
        <v>27854.178889999992</v>
      </c>
      <c r="X39" s="56">
        <v>0</v>
      </c>
      <c r="Y39" s="56">
        <v>0</v>
      </c>
      <c r="Z39" s="56">
        <v>90180</v>
      </c>
      <c r="AA39" s="56">
        <v>423546.93099999998</v>
      </c>
      <c r="AB39" s="56">
        <v>17</v>
      </c>
      <c r="AC39" s="56">
        <v>15.3</v>
      </c>
      <c r="AE39" s="338">
        <f t="shared" si="0"/>
        <v>90197</v>
      </c>
    </row>
    <row r="40" spans="2:31" x14ac:dyDescent="0.35">
      <c r="B40" s="92">
        <v>30</v>
      </c>
      <c r="C40" s="91" t="s">
        <v>12</v>
      </c>
      <c r="D40" s="33">
        <v>375</v>
      </c>
      <c r="E40" s="33">
        <v>39</v>
      </c>
      <c r="F40" s="33">
        <v>912711</v>
      </c>
      <c r="G40" s="33">
        <v>0</v>
      </c>
      <c r="H40" s="33">
        <v>47498</v>
      </c>
      <c r="I40" s="33">
        <v>84572</v>
      </c>
      <c r="J40" s="33">
        <v>4613266</v>
      </c>
      <c r="K40" s="33">
        <v>1674477</v>
      </c>
      <c r="L40" s="56">
        <v>6895225</v>
      </c>
      <c r="M40" s="56">
        <v>29046770.590700001</v>
      </c>
      <c r="N40" s="56">
        <v>3055162</v>
      </c>
      <c r="O40" s="56">
        <v>29220590.88809</v>
      </c>
      <c r="P40" s="56">
        <v>0</v>
      </c>
      <c r="Q40" s="56">
        <v>0</v>
      </c>
      <c r="R40" s="56">
        <v>42198</v>
      </c>
      <c r="S40" s="56">
        <v>145015.76381</v>
      </c>
      <c r="T40" s="56">
        <v>230925</v>
      </c>
      <c r="U40" s="56">
        <v>542812.61807999993</v>
      </c>
      <c r="V40" s="56">
        <v>103993</v>
      </c>
      <c r="W40" s="56">
        <v>565092.53793999646</v>
      </c>
      <c r="X40" s="56">
        <v>90</v>
      </c>
      <c r="Y40" s="56">
        <v>4462.808</v>
      </c>
      <c r="Z40" s="56">
        <v>630016</v>
      </c>
      <c r="AA40" s="56">
        <v>3172981.2590000001</v>
      </c>
      <c r="AB40" s="56">
        <v>0</v>
      </c>
      <c r="AC40" s="56">
        <v>0</v>
      </c>
      <c r="AE40" s="338">
        <f t="shared" si="0"/>
        <v>630016</v>
      </c>
    </row>
    <row r="41" spans="2:31" x14ac:dyDescent="0.35">
      <c r="B41" s="92">
        <v>31</v>
      </c>
      <c r="C41" s="91" t="s">
        <v>30</v>
      </c>
      <c r="D41" s="33">
        <v>884</v>
      </c>
      <c r="E41" s="33">
        <v>412</v>
      </c>
      <c r="F41" s="33">
        <v>15215</v>
      </c>
      <c r="G41" s="33">
        <v>0</v>
      </c>
      <c r="H41" s="33">
        <v>7428</v>
      </c>
      <c r="I41" s="33">
        <v>79908</v>
      </c>
      <c r="J41" s="33">
        <v>247224</v>
      </c>
      <c r="K41" s="33">
        <v>3700670</v>
      </c>
      <c r="L41" s="56">
        <v>529023</v>
      </c>
      <c r="M41" s="56">
        <v>1739784.7352100001</v>
      </c>
      <c r="N41" s="56">
        <v>483837</v>
      </c>
      <c r="O41" s="56">
        <v>3370559.6590200001</v>
      </c>
      <c r="P41" s="56">
        <v>0</v>
      </c>
      <c r="Q41" s="56">
        <v>0</v>
      </c>
      <c r="R41" s="56">
        <v>0</v>
      </c>
      <c r="S41" s="56">
        <v>0</v>
      </c>
      <c r="T41" s="56">
        <v>1506040</v>
      </c>
      <c r="U41" s="56">
        <v>3043112.6085699997</v>
      </c>
      <c r="V41" s="56">
        <v>242157</v>
      </c>
      <c r="W41" s="56">
        <v>847656.80837999994</v>
      </c>
      <c r="X41" s="56">
        <v>0</v>
      </c>
      <c r="Y41" s="56">
        <v>0</v>
      </c>
      <c r="Z41" s="56">
        <v>3060491</v>
      </c>
      <c r="AA41" s="56">
        <v>14144638.57932</v>
      </c>
      <c r="AB41" s="56">
        <v>0</v>
      </c>
      <c r="AC41" s="56">
        <v>0</v>
      </c>
      <c r="AE41" s="338">
        <f t="shared" si="0"/>
        <v>3060491</v>
      </c>
    </row>
    <row r="42" spans="2:31" x14ac:dyDescent="0.35">
      <c r="B42" s="92">
        <v>32</v>
      </c>
      <c r="C42" s="91" t="s">
        <v>39</v>
      </c>
      <c r="D42" s="33">
        <v>483</v>
      </c>
      <c r="E42" s="33">
        <v>667</v>
      </c>
      <c r="F42" s="33">
        <v>4455</v>
      </c>
      <c r="G42" s="33">
        <v>0</v>
      </c>
      <c r="H42" s="33">
        <v>0</v>
      </c>
      <c r="I42" s="33">
        <v>89473</v>
      </c>
      <c r="J42" s="33">
        <v>34233</v>
      </c>
      <c r="K42" s="33">
        <v>2218972</v>
      </c>
      <c r="L42" s="56">
        <v>46312</v>
      </c>
      <c r="M42" s="56">
        <v>202947.40471</v>
      </c>
      <c r="N42" s="56">
        <v>17116</v>
      </c>
      <c r="O42" s="56">
        <v>105410.90020999999</v>
      </c>
      <c r="P42" s="56">
        <v>0</v>
      </c>
      <c r="Q42" s="56">
        <v>0</v>
      </c>
      <c r="R42" s="56">
        <v>2240</v>
      </c>
      <c r="S42" s="56">
        <v>9232</v>
      </c>
      <c r="T42" s="56">
        <v>426555</v>
      </c>
      <c r="U42" s="56">
        <v>1012372.88728</v>
      </c>
      <c r="V42" s="56">
        <v>75434</v>
      </c>
      <c r="W42" s="56">
        <v>203011.82450999998</v>
      </c>
      <c r="X42" s="56">
        <v>127</v>
      </c>
      <c r="Y42" s="56">
        <v>405.113</v>
      </c>
      <c r="Z42" s="56">
        <v>5294099</v>
      </c>
      <c r="AA42" s="56">
        <v>22548645.300000001</v>
      </c>
      <c r="AB42" s="56">
        <v>0</v>
      </c>
      <c r="AC42" s="56">
        <v>0</v>
      </c>
      <c r="AE42" s="338">
        <f t="shared" si="0"/>
        <v>5294099</v>
      </c>
    </row>
    <row r="43" spans="2:31" x14ac:dyDescent="0.35">
      <c r="B43" s="92">
        <v>33</v>
      </c>
      <c r="C43" s="91" t="s">
        <v>17</v>
      </c>
      <c r="D43" s="33">
        <v>1144</v>
      </c>
      <c r="E43" s="33">
        <v>165</v>
      </c>
      <c r="F43" s="33">
        <v>69696</v>
      </c>
      <c r="G43" s="33">
        <v>89645</v>
      </c>
      <c r="H43" s="33">
        <v>379784</v>
      </c>
      <c r="I43" s="33">
        <v>147257348</v>
      </c>
      <c r="J43" s="33">
        <v>1496508</v>
      </c>
      <c r="K43" s="33">
        <v>4635022</v>
      </c>
      <c r="L43" s="56">
        <v>2141275</v>
      </c>
      <c r="M43" s="56">
        <v>7533946.911700001</v>
      </c>
      <c r="N43" s="56">
        <v>962663</v>
      </c>
      <c r="O43" s="56">
        <v>9371376.2424600013</v>
      </c>
      <c r="P43" s="56">
        <v>0</v>
      </c>
      <c r="Q43" s="56">
        <v>0</v>
      </c>
      <c r="R43" s="56">
        <v>20448</v>
      </c>
      <c r="S43" s="56">
        <v>91019.6</v>
      </c>
      <c r="T43" s="56">
        <v>934287</v>
      </c>
      <c r="U43" s="56">
        <v>2022282.6379200001</v>
      </c>
      <c r="V43" s="56">
        <v>346753</v>
      </c>
      <c r="W43" s="56">
        <v>1202867.6538399998</v>
      </c>
      <c r="X43" s="56">
        <v>49</v>
      </c>
      <c r="Y43" s="56">
        <v>758.83199999999999</v>
      </c>
      <c r="Z43" s="56">
        <v>2862449</v>
      </c>
      <c r="AA43" s="56">
        <v>13341969.463</v>
      </c>
      <c r="AB43" s="56">
        <v>537</v>
      </c>
      <c r="AC43" s="56">
        <v>537</v>
      </c>
      <c r="AE43" s="338">
        <f t="shared" si="0"/>
        <v>2862986</v>
      </c>
    </row>
    <row r="44" spans="2:31" x14ac:dyDescent="0.35">
      <c r="B44" s="111" t="s">
        <v>18</v>
      </c>
      <c r="C44" s="199"/>
      <c r="D44" s="58"/>
      <c r="E44" s="58"/>
      <c r="F44" s="58"/>
      <c r="G44" s="58"/>
      <c r="H44" s="58"/>
      <c r="I44" s="58"/>
      <c r="J44" s="58"/>
      <c r="K44" s="58"/>
      <c r="L44" s="53"/>
      <c r="M44" s="53"/>
      <c r="N44" s="53"/>
      <c r="O44" s="53"/>
      <c r="P44" s="53"/>
      <c r="Q44" s="53"/>
      <c r="R44" s="53"/>
      <c r="S44" s="53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338">
        <f t="shared" si="0"/>
        <v>0</v>
      </c>
    </row>
    <row r="45" spans="2:31" x14ac:dyDescent="0.35">
      <c r="B45" s="92">
        <v>34</v>
      </c>
      <c r="C45" s="91" t="s">
        <v>19</v>
      </c>
      <c r="D45" s="33">
        <v>0</v>
      </c>
      <c r="E45" s="33">
        <v>0</v>
      </c>
      <c r="F45" s="33">
        <v>53387</v>
      </c>
      <c r="G45" s="33">
        <v>0</v>
      </c>
      <c r="H45" s="33">
        <v>0</v>
      </c>
      <c r="I45" s="33">
        <v>0</v>
      </c>
      <c r="J45" s="33">
        <v>1350680</v>
      </c>
      <c r="K45" s="33">
        <v>0</v>
      </c>
      <c r="L45" s="56">
        <v>1105475</v>
      </c>
      <c r="M45" s="56">
        <v>8119820.682</v>
      </c>
      <c r="N45" s="56">
        <v>3194954</v>
      </c>
      <c r="O45" s="56">
        <v>27543974.995000001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338">
        <f t="shared" si="0"/>
        <v>0</v>
      </c>
    </row>
    <row r="46" spans="2:31" x14ac:dyDescent="0.35">
      <c r="B46" s="92">
        <v>35</v>
      </c>
      <c r="C46" s="91" t="s">
        <v>55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38">
        <f t="shared" si="0"/>
        <v>0</v>
      </c>
    </row>
    <row r="47" spans="2:31" x14ac:dyDescent="0.35">
      <c r="B47" s="92">
        <v>36</v>
      </c>
      <c r="C47" s="91" t="s">
        <v>57</v>
      </c>
      <c r="D47" s="33">
        <v>0</v>
      </c>
      <c r="E47" s="33">
        <v>0</v>
      </c>
      <c r="F47" s="33">
        <v>0</v>
      </c>
      <c r="G47" s="33">
        <v>0</v>
      </c>
      <c r="H47" s="33">
        <v>1</v>
      </c>
      <c r="I47" s="33">
        <v>0</v>
      </c>
      <c r="J47" s="33">
        <v>0</v>
      </c>
      <c r="K47" s="33">
        <v>919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41</v>
      </c>
      <c r="U47" s="56">
        <v>159.285</v>
      </c>
      <c r="V47" s="56">
        <v>2</v>
      </c>
      <c r="W47" s="56">
        <v>2.48</v>
      </c>
      <c r="X47" s="56">
        <v>0</v>
      </c>
      <c r="Y47" s="56">
        <v>0</v>
      </c>
      <c r="Z47" s="56">
        <v>350</v>
      </c>
      <c r="AA47" s="56">
        <v>2960.9</v>
      </c>
      <c r="AB47" s="56">
        <v>0</v>
      </c>
      <c r="AC47" s="56">
        <v>0</v>
      </c>
      <c r="AE47" s="338">
        <f t="shared" si="0"/>
        <v>350</v>
      </c>
    </row>
    <row r="48" spans="2:31" x14ac:dyDescent="0.35">
      <c r="B48" s="92">
        <v>37</v>
      </c>
      <c r="C48" s="91" t="s">
        <v>32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164045</v>
      </c>
      <c r="K48" s="33">
        <v>0</v>
      </c>
      <c r="L48" s="56">
        <v>129983</v>
      </c>
      <c r="M48" s="56">
        <v>743351.83966999652</v>
      </c>
      <c r="N48" s="56">
        <v>196779</v>
      </c>
      <c r="O48" s="56">
        <v>2506748.8679998331</v>
      </c>
      <c r="P48" s="56">
        <v>0</v>
      </c>
      <c r="Q48" s="56">
        <v>0</v>
      </c>
      <c r="R48" s="56">
        <v>647</v>
      </c>
      <c r="S48" s="56">
        <v>4858.1000000000004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56">
        <v>0</v>
      </c>
      <c r="AB48" s="56">
        <v>0</v>
      </c>
      <c r="AC48" s="56">
        <v>0</v>
      </c>
      <c r="AE48" s="338">
        <f t="shared" si="0"/>
        <v>0</v>
      </c>
    </row>
    <row r="49" spans="1:31" x14ac:dyDescent="0.35">
      <c r="B49" s="92">
        <v>38</v>
      </c>
      <c r="C49" s="91" t="s">
        <v>29</v>
      </c>
      <c r="D49" s="33">
        <v>454</v>
      </c>
      <c r="E49" s="33">
        <v>495</v>
      </c>
      <c r="F49" s="33">
        <v>501</v>
      </c>
      <c r="G49" s="33">
        <v>87</v>
      </c>
      <c r="H49" s="33">
        <v>0</v>
      </c>
      <c r="I49" s="33">
        <v>4126</v>
      </c>
      <c r="J49" s="33">
        <v>320464</v>
      </c>
      <c r="K49" s="33">
        <v>1907370</v>
      </c>
      <c r="L49" s="56">
        <v>304204</v>
      </c>
      <c r="M49" s="56">
        <v>1162756.1295994369</v>
      </c>
      <c r="N49" s="56">
        <v>203101</v>
      </c>
      <c r="O49" s="56">
        <v>1744256.255129965</v>
      </c>
      <c r="P49" s="56">
        <v>0</v>
      </c>
      <c r="Q49" s="56">
        <v>0</v>
      </c>
      <c r="R49" s="56">
        <v>3213</v>
      </c>
      <c r="S49" s="56">
        <v>9186</v>
      </c>
      <c r="T49" s="56">
        <v>384839</v>
      </c>
      <c r="U49" s="56">
        <v>716749.41117999982</v>
      </c>
      <c r="V49" s="56">
        <v>159657</v>
      </c>
      <c r="W49" s="56">
        <v>323187.78575000004</v>
      </c>
      <c r="X49" s="56">
        <v>0</v>
      </c>
      <c r="Y49" s="56">
        <v>0</v>
      </c>
      <c r="Z49" s="56">
        <v>983723</v>
      </c>
      <c r="AA49" s="56">
        <v>4822683.4029999999</v>
      </c>
      <c r="AB49" s="56">
        <v>0</v>
      </c>
      <c r="AC49" s="56">
        <v>0</v>
      </c>
      <c r="AE49" s="338">
        <f t="shared" si="0"/>
        <v>983723</v>
      </c>
    </row>
    <row r="50" spans="1:31" x14ac:dyDescent="0.35">
      <c r="B50" s="92">
        <v>39</v>
      </c>
      <c r="C50" s="91" t="s">
        <v>58</v>
      </c>
      <c r="D50" s="33">
        <v>13</v>
      </c>
      <c r="E50" s="33">
        <v>18</v>
      </c>
      <c r="F50" s="33">
        <v>0</v>
      </c>
      <c r="G50" s="33">
        <v>0</v>
      </c>
      <c r="H50" s="33">
        <v>0</v>
      </c>
      <c r="I50" s="33">
        <v>3</v>
      </c>
      <c r="J50" s="33">
        <v>0</v>
      </c>
      <c r="K50" s="33">
        <v>116840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41236</v>
      </c>
      <c r="U50" s="56">
        <v>110231.74065999952</v>
      </c>
      <c r="V50" s="56">
        <v>18294</v>
      </c>
      <c r="W50" s="56">
        <v>63881.951050000011</v>
      </c>
      <c r="X50" s="56">
        <v>0</v>
      </c>
      <c r="Y50" s="56">
        <v>0</v>
      </c>
      <c r="Z50" s="56">
        <v>40715</v>
      </c>
      <c r="AA50" s="56">
        <v>232903.296</v>
      </c>
      <c r="AB50" s="56">
        <v>0</v>
      </c>
      <c r="AC50" s="56">
        <v>0</v>
      </c>
      <c r="AE50" s="338">
        <f t="shared" si="0"/>
        <v>40715</v>
      </c>
    </row>
    <row r="51" spans="1:31" x14ac:dyDescent="0.35">
      <c r="B51" s="92">
        <v>40</v>
      </c>
      <c r="C51" s="91" t="s">
        <v>25</v>
      </c>
      <c r="D51" s="33">
        <v>46</v>
      </c>
      <c r="E51" s="33">
        <v>28</v>
      </c>
      <c r="F51" s="33">
        <v>0</v>
      </c>
      <c r="G51" s="33">
        <v>0</v>
      </c>
      <c r="H51" s="33">
        <v>0</v>
      </c>
      <c r="I51" s="33">
        <v>0</v>
      </c>
      <c r="J51" s="33">
        <v>664317</v>
      </c>
      <c r="K51" s="33">
        <v>608751</v>
      </c>
      <c r="L51" s="56">
        <v>738934</v>
      </c>
      <c r="M51" s="56">
        <v>2401627.5058695748</v>
      </c>
      <c r="N51" s="56">
        <v>1083579</v>
      </c>
      <c r="O51" s="56">
        <v>4954049.6121504968</v>
      </c>
      <c r="P51" s="56">
        <v>0</v>
      </c>
      <c r="Q51" s="56">
        <v>0</v>
      </c>
      <c r="R51" s="56">
        <v>1539</v>
      </c>
      <c r="S51" s="56">
        <v>12298.173560000001</v>
      </c>
      <c r="T51" s="56">
        <v>292991</v>
      </c>
      <c r="U51" s="56">
        <v>995116.46489000006</v>
      </c>
      <c r="V51" s="56">
        <v>0</v>
      </c>
      <c r="W51" s="56">
        <v>0</v>
      </c>
      <c r="X51" s="56">
        <v>0</v>
      </c>
      <c r="Y51" s="56">
        <v>0</v>
      </c>
      <c r="Z51" s="56">
        <v>241255</v>
      </c>
      <c r="AA51" s="56">
        <v>1418461.61234</v>
      </c>
      <c r="AB51" s="56">
        <v>0</v>
      </c>
      <c r="AC51" s="56">
        <v>0</v>
      </c>
      <c r="AE51" s="338">
        <f t="shared" si="0"/>
        <v>241255</v>
      </c>
    </row>
    <row r="52" spans="1:31" x14ac:dyDescent="0.35">
      <c r="A52" s="133" t="s">
        <v>159</v>
      </c>
      <c r="B52" s="92">
        <v>41</v>
      </c>
      <c r="C52" s="91" t="s">
        <v>26</v>
      </c>
      <c r="D52" s="33">
        <v>0</v>
      </c>
      <c r="E52" s="33">
        <v>0</v>
      </c>
      <c r="F52" s="33">
        <v>0</v>
      </c>
      <c r="G52" s="33">
        <v>112745</v>
      </c>
      <c r="H52" s="33">
        <v>0</v>
      </c>
      <c r="I52" s="33">
        <v>0</v>
      </c>
      <c r="J52" s="33">
        <v>948971</v>
      </c>
      <c r="K52" s="33">
        <v>667063</v>
      </c>
      <c r="L52" s="56">
        <v>386156</v>
      </c>
      <c r="M52" s="56">
        <v>451282.29596999392</v>
      </c>
      <c r="N52" s="56">
        <v>651577</v>
      </c>
      <c r="O52" s="56">
        <v>877108.63016000087</v>
      </c>
      <c r="P52" s="56">
        <v>0</v>
      </c>
      <c r="Q52" s="56">
        <v>0</v>
      </c>
      <c r="R52" s="56">
        <v>2812</v>
      </c>
      <c r="S52" s="56">
        <v>5294.3835999999992</v>
      </c>
      <c r="T52" s="56">
        <v>17187</v>
      </c>
      <c r="U52" s="56">
        <v>31413.445339999991</v>
      </c>
      <c r="V52" s="56">
        <v>15065</v>
      </c>
      <c r="W52" s="56">
        <v>41245.712079999998</v>
      </c>
      <c r="X52" s="56">
        <v>0</v>
      </c>
      <c r="Y52" s="56">
        <v>0</v>
      </c>
      <c r="Z52" s="56">
        <v>85499</v>
      </c>
      <c r="AA52" s="56">
        <v>265693.03000000003</v>
      </c>
      <c r="AB52" s="56">
        <v>0</v>
      </c>
      <c r="AC52" s="56">
        <v>0</v>
      </c>
      <c r="AE52" s="338">
        <f t="shared" si="0"/>
        <v>85499</v>
      </c>
    </row>
    <row r="53" spans="1:31" x14ac:dyDescent="0.35">
      <c r="B53" s="92">
        <v>42</v>
      </c>
      <c r="C53" s="199" t="s">
        <v>24</v>
      </c>
      <c r="D53" s="33">
        <v>102</v>
      </c>
      <c r="E53" s="33">
        <v>68</v>
      </c>
      <c r="F53" s="33">
        <v>0</v>
      </c>
      <c r="G53" s="33">
        <v>0</v>
      </c>
      <c r="H53" s="33">
        <v>0</v>
      </c>
      <c r="I53" s="33">
        <v>0</v>
      </c>
      <c r="J53" s="33">
        <v>1040847</v>
      </c>
      <c r="K53" s="33">
        <v>1111690</v>
      </c>
      <c r="L53" s="56">
        <v>1374820</v>
      </c>
      <c r="M53" s="56">
        <v>4223803.9771691626</v>
      </c>
      <c r="N53" s="56">
        <v>1235430</v>
      </c>
      <c r="O53" s="56">
        <v>5930704.1595917651</v>
      </c>
      <c r="P53" s="56">
        <v>0</v>
      </c>
      <c r="Q53" s="56">
        <v>0</v>
      </c>
      <c r="R53" s="56">
        <v>2599</v>
      </c>
      <c r="S53" s="56">
        <v>16435.149689999609</v>
      </c>
      <c r="T53" s="56">
        <v>773117</v>
      </c>
      <c r="U53" s="56">
        <v>1771662.1843399985</v>
      </c>
      <c r="V53" s="56">
        <v>100907</v>
      </c>
      <c r="W53" s="56">
        <v>580312.40175999992</v>
      </c>
      <c r="X53" s="56">
        <v>30</v>
      </c>
      <c r="Y53" s="56">
        <v>538.60900000000004</v>
      </c>
      <c r="Z53" s="56">
        <v>682908</v>
      </c>
      <c r="AA53" s="56">
        <v>3385576.3585500014</v>
      </c>
      <c r="AB53" s="56">
        <v>0</v>
      </c>
      <c r="AC53" s="56">
        <v>0</v>
      </c>
      <c r="AE53" s="338">
        <f t="shared" si="0"/>
        <v>682908</v>
      </c>
    </row>
    <row r="54" spans="1:31" x14ac:dyDescent="0.35">
      <c r="B54" s="92">
        <v>43</v>
      </c>
      <c r="C54" s="199" t="s">
        <v>62</v>
      </c>
      <c r="D54" s="33">
        <v>0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1021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2910</v>
      </c>
      <c r="U54" s="56">
        <v>11271.779570000001</v>
      </c>
      <c r="V54" s="56">
        <v>1205</v>
      </c>
      <c r="W54" s="56">
        <v>3546.5687799999996</v>
      </c>
      <c r="X54" s="56">
        <v>0</v>
      </c>
      <c r="Y54" s="56">
        <v>0</v>
      </c>
      <c r="Z54" s="56">
        <v>924</v>
      </c>
      <c r="AA54" s="56">
        <v>6183.52</v>
      </c>
      <c r="AB54" s="56">
        <v>0</v>
      </c>
      <c r="AC54" s="56">
        <v>0</v>
      </c>
      <c r="AE54" s="338">
        <f t="shared" si="0"/>
        <v>924</v>
      </c>
    </row>
    <row r="55" spans="1:31" x14ac:dyDescent="0.35">
      <c r="B55" s="111" t="s">
        <v>63</v>
      </c>
      <c r="C55" s="199"/>
      <c r="D55" s="33"/>
      <c r="E55" s="33"/>
      <c r="F55" s="33"/>
      <c r="G55" s="33"/>
      <c r="H55" s="33"/>
      <c r="I55" s="33"/>
      <c r="J55" s="33"/>
      <c r="K55" s="33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E55" s="338">
        <f t="shared" si="0"/>
        <v>0</v>
      </c>
    </row>
    <row r="56" spans="1:31" s="138" customFormat="1" x14ac:dyDescent="0.35">
      <c r="A56" s="140"/>
      <c r="B56" s="96">
        <v>44</v>
      </c>
      <c r="C56" s="99" t="s">
        <v>64</v>
      </c>
      <c r="D56" s="62">
        <v>0</v>
      </c>
      <c r="E56" s="62">
        <v>0</v>
      </c>
      <c r="F56" s="62">
        <v>0</v>
      </c>
      <c r="G56" s="62">
        <v>78522</v>
      </c>
      <c r="H56" s="62">
        <v>0</v>
      </c>
      <c r="I56" s="62">
        <v>4054960</v>
      </c>
      <c r="J56" s="62">
        <v>0</v>
      </c>
      <c r="K56" s="62">
        <v>5419872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  <c r="R56" s="60">
        <v>0</v>
      </c>
      <c r="S56" s="60">
        <v>0</v>
      </c>
      <c r="T56" s="60">
        <v>3290</v>
      </c>
      <c r="U56" s="60">
        <v>5195.8289999999997</v>
      </c>
      <c r="V56" s="60">
        <v>230825</v>
      </c>
      <c r="W56" s="60">
        <v>288103.05267</v>
      </c>
      <c r="X56" s="60">
        <v>0</v>
      </c>
      <c r="Y56" s="60">
        <v>0</v>
      </c>
      <c r="Z56" s="60">
        <v>20821</v>
      </c>
      <c r="AA56" s="60">
        <v>100519.7</v>
      </c>
      <c r="AB56" s="60">
        <v>0</v>
      </c>
      <c r="AC56" s="60">
        <v>0</v>
      </c>
      <c r="AE56" s="338">
        <f t="shared" si="0"/>
        <v>20821</v>
      </c>
    </row>
    <row r="57" spans="1:31" s="138" customFormat="1" x14ac:dyDescent="0.35">
      <c r="A57" s="140"/>
      <c r="B57" s="96">
        <v>45</v>
      </c>
      <c r="C57" s="99" t="s">
        <v>65</v>
      </c>
      <c r="D57" s="62">
        <v>0</v>
      </c>
      <c r="E57" s="62">
        <v>0</v>
      </c>
      <c r="F57" s="62">
        <v>0</v>
      </c>
      <c r="G57" s="62">
        <v>381679</v>
      </c>
      <c r="H57" s="62">
        <v>0</v>
      </c>
      <c r="I57" s="62">
        <v>17759</v>
      </c>
      <c r="J57" s="62">
        <v>0</v>
      </c>
      <c r="K57" s="62">
        <v>7242765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  <c r="R57" s="60">
        <v>0</v>
      </c>
      <c r="S57" s="60">
        <v>0</v>
      </c>
      <c r="T57" s="60">
        <v>193059</v>
      </c>
      <c r="U57" s="60">
        <v>433433.59269000002</v>
      </c>
      <c r="V57" s="60">
        <v>11959</v>
      </c>
      <c r="W57" s="60">
        <v>18529.538260000001</v>
      </c>
      <c r="X57" s="60">
        <v>0</v>
      </c>
      <c r="Y57" s="60">
        <v>0</v>
      </c>
      <c r="Z57" s="60">
        <v>2096156</v>
      </c>
      <c r="AA57" s="60">
        <v>6860034.6619999995</v>
      </c>
      <c r="AB57" s="60">
        <v>162</v>
      </c>
      <c r="AC57" s="60">
        <v>99.11</v>
      </c>
      <c r="AE57" s="338">
        <f t="shared" si="0"/>
        <v>2096318</v>
      </c>
    </row>
    <row r="58" spans="1:31" s="138" customFormat="1" x14ac:dyDescent="0.35">
      <c r="A58" s="140"/>
      <c r="B58" s="96">
        <v>46</v>
      </c>
      <c r="C58" s="99" t="s">
        <v>66</v>
      </c>
      <c r="D58" s="62">
        <v>0</v>
      </c>
      <c r="E58" s="62">
        <v>0</v>
      </c>
      <c r="F58" s="62">
        <v>0</v>
      </c>
      <c r="G58" s="62">
        <v>162452</v>
      </c>
      <c r="H58" s="62">
        <v>0</v>
      </c>
      <c r="I58" s="62">
        <v>265035</v>
      </c>
      <c r="J58" s="62">
        <v>0</v>
      </c>
      <c r="K58" s="62">
        <v>10860553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60">
        <v>0</v>
      </c>
      <c r="S58" s="60">
        <v>0</v>
      </c>
      <c r="T58" s="60">
        <v>0</v>
      </c>
      <c r="U58" s="60">
        <v>0</v>
      </c>
      <c r="V58" s="60">
        <v>470418</v>
      </c>
      <c r="W58" s="60">
        <v>362331.00639999995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E58" s="338">
        <f t="shared" si="0"/>
        <v>0</v>
      </c>
    </row>
    <row r="59" spans="1:31" s="138" customFormat="1" x14ac:dyDescent="0.35">
      <c r="A59" s="140"/>
      <c r="B59" s="96">
        <v>47</v>
      </c>
      <c r="C59" s="99" t="s">
        <v>67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12172</v>
      </c>
      <c r="J59" s="62">
        <v>0</v>
      </c>
      <c r="K59" s="62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E59" s="338">
        <f t="shared" si="0"/>
        <v>0</v>
      </c>
    </row>
    <row r="60" spans="1:31" s="138" customFormat="1" x14ac:dyDescent="0.35">
      <c r="A60" s="140"/>
      <c r="B60" s="96">
        <v>48</v>
      </c>
      <c r="C60" s="99" t="s">
        <v>68</v>
      </c>
      <c r="D60" s="62">
        <v>0</v>
      </c>
      <c r="E60" s="62">
        <v>0</v>
      </c>
      <c r="F60" s="62">
        <v>0</v>
      </c>
      <c r="G60" s="62">
        <v>410597</v>
      </c>
      <c r="H60" s="62">
        <v>0</v>
      </c>
      <c r="I60" s="62">
        <v>0</v>
      </c>
      <c r="J60" s="62">
        <v>0</v>
      </c>
      <c r="K60" s="62">
        <v>609825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899</v>
      </c>
      <c r="U60" s="60">
        <v>1018.6671299999999</v>
      </c>
      <c r="V60" s="60">
        <v>21644</v>
      </c>
      <c r="W60" s="60">
        <v>15796.075080000001</v>
      </c>
      <c r="X60" s="60">
        <v>0</v>
      </c>
      <c r="Y60" s="60">
        <v>0</v>
      </c>
      <c r="Z60" s="60">
        <v>5158</v>
      </c>
      <c r="AA60" s="60">
        <v>21455.937999999998</v>
      </c>
      <c r="AB60" s="60">
        <v>0</v>
      </c>
      <c r="AC60" s="60">
        <v>0</v>
      </c>
      <c r="AE60" s="338">
        <f t="shared" si="0"/>
        <v>5158</v>
      </c>
    </row>
    <row r="61" spans="1:31" s="138" customFormat="1" x14ac:dyDescent="0.35">
      <c r="A61" s="140"/>
      <c r="B61" s="96">
        <v>49</v>
      </c>
      <c r="C61" s="200" t="s">
        <v>69</v>
      </c>
      <c r="D61" s="62">
        <v>1</v>
      </c>
      <c r="E61" s="62">
        <v>25</v>
      </c>
      <c r="F61" s="62">
        <v>670115</v>
      </c>
      <c r="G61" s="62">
        <v>0</v>
      </c>
      <c r="H61" s="62">
        <v>0</v>
      </c>
      <c r="I61" s="62">
        <v>30053065</v>
      </c>
      <c r="J61" s="62">
        <v>0</v>
      </c>
      <c r="K61" s="62">
        <v>38194741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375179</v>
      </c>
      <c r="U61" s="60">
        <v>477005.22483000002</v>
      </c>
      <c r="V61" s="60">
        <v>949751</v>
      </c>
      <c r="W61" s="60">
        <v>1896619.5682099999</v>
      </c>
      <c r="X61" s="60">
        <v>0</v>
      </c>
      <c r="Y61" s="60">
        <v>0</v>
      </c>
      <c r="Z61" s="60">
        <v>1331109</v>
      </c>
      <c r="AA61" s="60">
        <v>5630277.0499999998</v>
      </c>
      <c r="AB61" s="60">
        <v>0</v>
      </c>
      <c r="AC61" s="60">
        <v>0</v>
      </c>
      <c r="AE61" s="338">
        <f t="shared" si="0"/>
        <v>1331109</v>
      </c>
    </row>
    <row r="62" spans="1:31" x14ac:dyDescent="0.35">
      <c r="B62" s="111" t="s">
        <v>21</v>
      </c>
      <c r="C62" s="199"/>
      <c r="D62" s="58"/>
      <c r="E62" s="58"/>
      <c r="F62" s="58"/>
      <c r="G62" s="58"/>
      <c r="H62" s="58"/>
      <c r="I62" s="58"/>
      <c r="J62" s="58"/>
      <c r="K62" s="58"/>
      <c r="L62" s="53"/>
      <c r="M62" s="53"/>
      <c r="N62" s="53"/>
      <c r="O62" s="53"/>
      <c r="P62" s="53"/>
      <c r="Q62" s="53"/>
      <c r="R62" s="53"/>
      <c r="S62" s="53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E62" s="338">
        <f t="shared" si="0"/>
        <v>0</v>
      </c>
    </row>
    <row r="63" spans="1:31" x14ac:dyDescent="0.35">
      <c r="B63" s="92">
        <v>50</v>
      </c>
      <c r="C63" s="91" t="s">
        <v>22</v>
      </c>
      <c r="D63" s="33">
        <v>493</v>
      </c>
      <c r="E63" s="33">
        <v>2</v>
      </c>
      <c r="F63" s="33">
        <v>0</v>
      </c>
      <c r="G63" s="33">
        <v>378</v>
      </c>
      <c r="H63" s="33">
        <v>0</v>
      </c>
      <c r="I63" s="33">
        <v>1076781</v>
      </c>
      <c r="J63" s="33">
        <v>612215</v>
      </c>
      <c r="K63" s="33">
        <v>2618894</v>
      </c>
      <c r="L63" s="56">
        <v>831392</v>
      </c>
      <c r="M63" s="56">
        <v>5000634.6749851303</v>
      </c>
      <c r="N63" s="56">
        <v>933902</v>
      </c>
      <c r="O63" s="56">
        <v>7338005.9431685098</v>
      </c>
      <c r="P63" s="56">
        <v>1059</v>
      </c>
      <c r="Q63" s="56">
        <v>561.404</v>
      </c>
      <c r="R63" s="56">
        <v>4741</v>
      </c>
      <c r="S63" s="56">
        <v>27582.2</v>
      </c>
      <c r="T63" s="56">
        <v>221890</v>
      </c>
      <c r="U63" s="56">
        <v>526151.63541999692</v>
      </c>
      <c r="V63" s="56">
        <v>217587</v>
      </c>
      <c r="W63" s="56">
        <v>693433.32197998906</v>
      </c>
      <c r="X63" s="56">
        <v>179</v>
      </c>
      <c r="Y63" s="56">
        <v>3523.0650000000001</v>
      </c>
      <c r="Z63" s="56">
        <v>999905</v>
      </c>
      <c r="AA63" s="56">
        <v>6641231.9500000002</v>
      </c>
      <c r="AB63" s="56">
        <v>616</v>
      </c>
      <c r="AC63" s="56">
        <v>615.79999999999995</v>
      </c>
      <c r="AE63" s="338">
        <f t="shared" si="0"/>
        <v>1000521</v>
      </c>
    </row>
    <row r="64" spans="1:31" x14ac:dyDescent="0.35">
      <c r="B64" s="92">
        <v>51</v>
      </c>
      <c r="C64" s="91" t="s">
        <v>70</v>
      </c>
      <c r="D64" s="33">
        <v>172</v>
      </c>
      <c r="E64" s="33">
        <v>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274089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>
        <v>0</v>
      </c>
      <c r="T64" s="56">
        <v>37918</v>
      </c>
      <c r="U64" s="56">
        <v>101347.24437999954</v>
      </c>
      <c r="V64" s="56">
        <v>8179</v>
      </c>
      <c r="W64" s="56">
        <v>24005.618079999989</v>
      </c>
      <c r="X64" s="56">
        <v>0</v>
      </c>
      <c r="Y64" s="56">
        <v>0</v>
      </c>
      <c r="Z64" s="56">
        <v>128507</v>
      </c>
      <c r="AA64" s="56">
        <v>691685.15700000001</v>
      </c>
      <c r="AB64" s="56">
        <v>0</v>
      </c>
      <c r="AC64" s="56">
        <v>0</v>
      </c>
      <c r="AE64" s="338">
        <f t="shared" si="0"/>
        <v>128507</v>
      </c>
    </row>
    <row r="65" spans="1:31" x14ac:dyDescent="0.35">
      <c r="B65" s="92">
        <v>52</v>
      </c>
      <c r="C65" s="91" t="s">
        <v>47</v>
      </c>
      <c r="D65" s="33">
        <v>349</v>
      </c>
      <c r="E65" s="33">
        <v>3</v>
      </c>
      <c r="F65" s="33">
        <v>25138</v>
      </c>
      <c r="G65" s="33">
        <v>303</v>
      </c>
      <c r="H65" s="33">
        <v>52249</v>
      </c>
      <c r="I65" s="33">
        <v>0</v>
      </c>
      <c r="J65" s="33">
        <v>0</v>
      </c>
      <c r="K65" s="33">
        <v>3380395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196672</v>
      </c>
      <c r="U65" s="56">
        <v>362997.87364000001</v>
      </c>
      <c r="V65" s="56">
        <v>51916</v>
      </c>
      <c r="W65" s="56">
        <v>234061.56051999997</v>
      </c>
      <c r="X65" s="56">
        <v>0</v>
      </c>
      <c r="Y65" s="56">
        <v>0</v>
      </c>
      <c r="Z65" s="56">
        <v>3104893</v>
      </c>
      <c r="AA65" s="56">
        <v>8430684.8760000002</v>
      </c>
      <c r="AB65" s="56">
        <v>0</v>
      </c>
      <c r="AC65" s="56">
        <v>0</v>
      </c>
      <c r="AE65" s="338">
        <f t="shared" si="0"/>
        <v>3104893</v>
      </c>
    </row>
    <row r="66" spans="1:31" x14ac:dyDescent="0.35">
      <c r="B66" s="92">
        <v>53</v>
      </c>
      <c r="C66" s="91" t="s">
        <v>44</v>
      </c>
      <c r="D66" s="33">
        <v>557</v>
      </c>
      <c r="E66" s="33">
        <v>3</v>
      </c>
      <c r="F66" s="33">
        <v>0</v>
      </c>
      <c r="G66" s="33">
        <v>2116</v>
      </c>
      <c r="H66" s="33">
        <v>0</v>
      </c>
      <c r="I66" s="33">
        <v>0</v>
      </c>
      <c r="J66" s="33">
        <v>0</v>
      </c>
      <c r="K66" s="33">
        <v>5018435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229018</v>
      </c>
      <c r="U66" s="56">
        <v>327659.71465999988</v>
      </c>
      <c r="V66" s="56">
        <v>18199</v>
      </c>
      <c r="W66" s="56">
        <v>36685.464460000003</v>
      </c>
      <c r="X66" s="56">
        <v>0</v>
      </c>
      <c r="Y66" s="56">
        <v>0</v>
      </c>
      <c r="Z66" s="56">
        <v>974584</v>
      </c>
      <c r="AA66" s="56">
        <v>4720590.159</v>
      </c>
      <c r="AB66" s="56">
        <v>17</v>
      </c>
      <c r="AC66" s="56">
        <v>9.1999999999999993</v>
      </c>
      <c r="AE66" s="338">
        <f t="shared" si="0"/>
        <v>974601</v>
      </c>
    </row>
    <row r="67" spans="1:31" x14ac:dyDescent="0.35">
      <c r="B67" s="92">
        <v>54</v>
      </c>
      <c r="C67" s="91" t="s">
        <v>313</v>
      </c>
      <c r="D67" s="33">
        <v>146</v>
      </c>
      <c r="E67" s="33"/>
      <c r="F67" s="33">
        <v>0</v>
      </c>
      <c r="G67" s="33">
        <v>252</v>
      </c>
      <c r="H67" s="33">
        <v>0</v>
      </c>
      <c r="I67" s="33">
        <v>13134</v>
      </c>
      <c r="J67" s="33">
        <v>0</v>
      </c>
      <c r="K67" s="33">
        <v>4747356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47700</v>
      </c>
      <c r="U67" s="56">
        <v>62974.111010000001</v>
      </c>
      <c r="V67" s="56">
        <v>6459</v>
      </c>
      <c r="W67" s="56">
        <v>15522.744779999999</v>
      </c>
      <c r="X67" s="56">
        <v>0</v>
      </c>
      <c r="Y67" s="56">
        <v>0</v>
      </c>
      <c r="Z67" s="56">
        <v>921634</v>
      </c>
      <c r="AA67" s="56">
        <v>4754871.9960000003</v>
      </c>
      <c r="AB67" s="56">
        <v>0</v>
      </c>
      <c r="AC67" s="56">
        <v>0</v>
      </c>
      <c r="AE67" s="338">
        <f t="shared" si="0"/>
        <v>921634</v>
      </c>
    </row>
    <row r="68" spans="1:31" x14ac:dyDescent="0.35">
      <c r="B68" s="92">
        <v>55</v>
      </c>
      <c r="C68" s="91" t="s">
        <v>71</v>
      </c>
      <c r="D68" s="33">
        <v>59</v>
      </c>
      <c r="E68" s="33">
        <v>2</v>
      </c>
      <c r="F68" s="33">
        <v>0</v>
      </c>
      <c r="G68" s="33">
        <v>164</v>
      </c>
      <c r="H68" s="33">
        <v>0</v>
      </c>
      <c r="I68" s="33">
        <v>494869</v>
      </c>
      <c r="J68" s="33">
        <v>0</v>
      </c>
      <c r="K68" s="33">
        <v>2866216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49857</v>
      </c>
      <c r="U68" s="56">
        <v>91110.029040000009</v>
      </c>
      <c r="V68" s="56">
        <v>7953</v>
      </c>
      <c r="W68" s="56">
        <v>20929.301219999998</v>
      </c>
      <c r="X68" s="56">
        <v>0</v>
      </c>
      <c r="Y68" s="56">
        <v>0</v>
      </c>
      <c r="Z68" s="56">
        <v>332922</v>
      </c>
      <c r="AA68" s="56">
        <v>1675134.84032</v>
      </c>
      <c r="AB68" s="56">
        <v>0</v>
      </c>
      <c r="AC68" s="56">
        <v>0</v>
      </c>
      <c r="AE68" s="338">
        <f t="shared" si="0"/>
        <v>332922</v>
      </c>
    </row>
    <row r="69" spans="1:31" x14ac:dyDescent="0.35">
      <c r="B69" s="92">
        <v>56</v>
      </c>
      <c r="C69" s="91" t="s">
        <v>72</v>
      </c>
      <c r="D69" s="33">
        <v>13</v>
      </c>
      <c r="E69" s="33">
        <v>1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393695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4552</v>
      </c>
      <c r="U69" s="56">
        <v>6302.9641700000002</v>
      </c>
      <c r="V69" s="56">
        <v>0</v>
      </c>
      <c r="W69" s="56">
        <v>0</v>
      </c>
      <c r="X69" s="56">
        <v>0</v>
      </c>
      <c r="Y69" s="56">
        <v>0</v>
      </c>
      <c r="Z69" s="56">
        <v>44169</v>
      </c>
      <c r="AA69" s="56">
        <v>179363.3</v>
      </c>
      <c r="AB69" s="56">
        <v>0</v>
      </c>
      <c r="AC69" s="56">
        <v>0</v>
      </c>
      <c r="AE69" s="338">
        <f t="shared" si="0"/>
        <v>44169</v>
      </c>
    </row>
    <row r="70" spans="1:31" x14ac:dyDescent="0.35">
      <c r="B70" s="92">
        <v>57</v>
      </c>
      <c r="C70" s="91" t="s">
        <v>73</v>
      </c>
      <c r="D70" s="33">
        <v>28</v>
      </c>
      <c r="E70" s="33">
        <v>1</v>
      </c>
      <c r="F70" s="33">
        <v>0</v>
      </c>
      <c r="G70" s="33">
        <v>279</v>
      </c>
      <c r="H70" s="33">
        <v>0</v>
      </c>
      <c r="I70" s="33">
        <v>0</v>
      </c>
      <c r="J70" s="33">
        <v>0</v>
      </c>
      <c r="K70" s="33">
        <v>86252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5703</v>
      </c>
      <c r="U70" s="56">
        <v>12619.767029999999</v>
      </c>
      <c r="V70" s="56">
        <v>4851</v>
      </c>
      <c r="W70" s="56">
        <v>16866.859899999999</v>
      </c>
      <c r="X70" s="56">
        <v>0</v>
      </c>
      <c r="Y70" s="56">
        <v>0</v>
      </c>
      <c r="Z70" s="56">
        <v>35532</v>
      </c>
      <c r="AA70" s="56">
        <v>183472.4</v>
      </c>
      <c r="AB70" s="56">
        <v>0</v>
      </c>
      <c r="AC70" s="56">
        <v>0</v>
      </c>
      <c r="AE70" s="338">
        <f t="shared" si="0"/>
        <v>35532</v>
      </c>
    </row>
    <row r="71" spans="1:31" x14ac:dyDescent="0.35">
      <c r="B71" s="92">
        <v>58</v>
      </c>
      <c r="C71" s="91" t="s">
        <v>46</v>
      </c>
      <c r="D71" s="33">
        <v>0</v>
      </c>
      <c r="E71" s="33">
        <v>0</v>
      </c>
      <c r="F71" s="33">
        <v>0</v>
      </c>
      <c r="G71" s="33">
        <v>67</v>
      </c>
      <c r="H71" s="33">
        <v>0</v>
      </c>
      <c r="I71" s="33">
        <v>0</v>
      </c>
      <c r="J71" s="33">
        <v>0</v>
      </c>
      <c r="K71" s="33">
        <v>595878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27165</v>
      </c>
      <c r="U71" s="56">
        <v>30433.753019999996</v>
      </c>
      <c r="V71" s="56">
        <v>2127</v>
      </c>
      <c r="W71" s="56">
        <v>5202.1455199999991</v>
      </c>
      <c r="X71" s="56">
        <v>0</v>
      </c>
      <c r="Y71" s="56">
        <v>0</v>
      </c>
      <c r="Z71" s="56">
        <v>320981</v>
      </c>
      <c r="AA71" s="56">
        <v>520863.08799999999</v>
      </c>
      <c r="AB71" s="56">
        <v>0</v>
      </c>
      <c r="AC71" s="56">
        <v>0</v>
      </c>
      <c r="AE71" s="338">
        <f t="shared" si="0"/>
        <v>320981</v>
      </c>
    </row>
    <row r="72" spans="1:31" x14ac:dyDescent="0.35">
      <c r="B72" s="92">
        <v>59</v>
      </c>
      <c r="C72" s="91" t="s">
        <v>74</v>
      </c>
      <c r="D72" s="33">
        <v>520</v>
      </c>
      <c r="E72" s="33">
        <v>3</v>
      </c>
      <c r="F72" s="33">
        <v>0</v>
      </c>
      <c r="G72" s="33">
        <v>0</v>
      </c>
      <c r="H72" s="33">
        <v>0</v>
      </c>
      <c r="I72" s="33">
        <v>436928</v>
      </c>
      <c r="J72" s="33">
        <v>0</v>
      </c>
      <c r="K72" s="33">
        <v>9142682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261234</v>
      </c>
      <c r="U72" s="56">
        <v>448275.16918999999</v>
      </c>
      <c r="V72" s="56">
        <v>100243</v>
      </c>
      <c r="W72" s="56">
        <v>244704.99244</v>
      </c>
      <c r="X72" s="56">
        <v>0</v>
      </c>
      <c r="Y72" s="56">
        <v>0</v>
      </c>
      <c r="Z72" s="56">
        <v>3452197</v>
      </c>
      <c r="AA72" s="56">
        <v>15220477.085999999</v>
      </c>
      <c r="AB72" s="56">
        <v>83</v>
      </c>
      <c r="AC72" s="56">
        <v>75.099999999999994</v>
      </c>
      <c r="AE72" s="341">
        <f t="shared" si="0"/>
        <v>3452280</v>
      </c>
    </row>
    <row r="73" spans="1:31" x14ac:dyDescent="0.35">
      <c r="B73" s="92">
        <v>60</v>
      </c>
      <c r="C73" s="91" t="s">
        <v>75</v>
      </c>
      <c r="D73" s="33">
        <v>231</v>
      </c>
      <c r="E73" s="33"/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0</v>
      </c>
      <c r="AA73" s="56">
        <v>0</v>
      </c>
      <c r="AB73" s="56">
        <v>0</v>
      </c>
      <c r="AC73" s="56">
        <v>0</v>
      </c>
    </row>
    <row r="74" spans="1:31" x14ac:dyDescent="0.35">
      <c r="B74" s="92">
        <v>61</v>
      </c>
      <c r="C74" s="91" t="s">
        <v>36</v>
      </c>
      <c r="D74" s="33">
        <v>292</v>
      </c>
      <c r="E74" s="33">
        <v>7</v>
      </c>
      <c r="F74" s="33">
        <v>0</v>
      </c>
      <c r="G74" s="33">
        <v>557</v>
      </c>
      <c r="H74" s="33">
        <v>0</v>
      </c>
      <c r="I74" s="33">
        <v>20424</v>
      </c>
      <c r="J74" s="33">
        <v>0</v>
      </c>
      <c r="K74" s="33">
        <v>1688294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34175</v>
      </c>
      <c r="U74" s="56">
        <v>60956.341569999931</v>
      </c>
      <c r="V74" s="56">
        <v>11057</v>
      </c>
      <c r="W74" s="56">
        <v>24266.274079999934</v>
      </c>
      <c r="X74" s="56">
        <v>19</v>
      </c>
      <c r="Y74" s="56">
        <v>102.96599999999999</v>
      </c>
      <c r="Z74" s="56">
        <v>311511</v>
      </c>
      <c r="AA74" s="56">
        <v>1292068.442</v>
      </c>
      <c r="AB74" s="56">
        <v>0</v>
      </c>
      <c r="AC74" s="56">
        <v>0</v>
      </c>
    </row>
    <row r="75" spans="1:31" s="132" customFormat="1" x14ac:dyDescent="0.35">
      <c r="A75" s="137"/>
      <c r="B75" s="117" t="s">
        <v>76</v>
      </c>
      <c r="C75" s="280" t="s">
        <v>76</v>
      </c>
      <c r="D75" s="11">
        <f t="shared" ref="D75:AC75" si="1">SUM(D10:D74)</f>
        <v>124610</v>
      </c>
      <c r="E75" s="11">
        <f t="shared" si="1"/>
        <v>94930</v>
      </c>
      <c r="F75" s="11">
        <f t="shared" si="1"/>
        <v>8093909</v>
      </c>
      <c r="G75" s="11">
        <f t="shared" si="1"/>
        <v>1495632</v>
      </c>
      <c r="H75" s="11">
        <f t="shared" si="1"/>
        <v>5688369</v>
      </c>
      <c r="I75" s="11">
        <f t="shared" si="1"/>
        <v>272015427</v>
      </c>
      <c r="J75" s="11">
        <f t="shared" si="1"/>
        <v>88682356</v>
      </c>
      <c r="K75" s="11">
        <f t="shared" si="1"/>
        <v>975833131</v>
      </c>
      <c r="L75" s="11">
        <f t="shared" si="1"/>
        <v>137870682</v>
      </c>
      <c r="M75" s="11">
        <f t="shared" si="1"/>
        <v>488540583.96296316</v>
      </c>
      <c r="N75" s="11">
        <f t="shared" si="1"/>
        <v>125033138</v>
      </c>
      <c r="O75" s="11">
        <f t="shared" si="1"/>
        <v>883798510.93668187</v>
      </c>
      <c r="P75" s="11">
        <f t="shared" si="1"/>
        <v>1124</v>
      </c>
      <c r="Q75" s="11">
        <f t="shared" si="1"/>
        <v>4293.9089999999997</v>
      </c>
      <c r="R75" s="11">
        <f t="shared" si="1"/>
        <v>743437</v>
      </c>
      <c r="S75" s="11">
        <f t="shared" si="1"/>
        <v>3520918.6412099996</v>
      </c>
      <c r="T75" s="11">
        <f t="shared" si="1"/>
        <v>149966109</v>
      </c>
      <c r="U75" s="11">
        <f t="shared" si="1"/>
        <v>337784725.39616996</v>
      </c>
      <c r="V75" s="11">
        <f t="shared" si="1"/>
        <v>60094465</v>
      </c>
      <c r="W75" s="11">
        <f t="shared" si="1"/>
        <v>170129260.21455997</v>
      </c>
      <c r="X75" s="11">
        <f t="shared" si="1"/>
        <v>163043</v>
      </c>
      <c r="Y75" s="11">
        <f t="shared" si="1"/>
        <v>2579482.7030600002</v>
      </c>
      <c r="Z75" s="11">
        <f t="shared" si="1"/>
        <v>554042939</v>
      </c>
      <c r="AA75" s="11">
        <f t="shared" si="1"/>
        <v>2726429595.896111</v>
      </c>
      <c r="AB75" s="11">
        <f t="shared" si="1"/>
        <v>228773</v>
      </c>
      <c r="AC75" s="11">
        <f t="shared" si="1"/>
        <v>226747.21729999996</v>
      </c>
    </row>
    <row r="76" spans="1:31" x14ac:dyDescent="0.35">
      <c r="A76" s="119" t="s">
        <v>235</v>
      </c>
      <c r="B76" s="436" t="s">
        <v>236</v>
      </c>
      <c r="C76" s="436"/>
      <c r="D76" s="436"/>
      <c r="E76" s="436"/>
      <c r="F76" s="436"/>
      <c r="G76" s="436"/>
      <c r="H76" s="436"/>
      <c r="I76" s="436"/>
      <c r="J76" s="436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  <c r="AA76" s="436"/>
      <c r="AB76" s="436"/>
      <c r="AC76" s="436"/>
    </row>
    <row r="77" spans="1:31" x14ac:dyDescent="0.35">
      <c r="A77" s="135">
        <v>1</v>
      </c>
      <c r="B77" s="436" t="s">
        <v>314</v>
      </c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  <c r="AB77" s="436"/>
      <c r="AC77" s="436"/>
    </row>
    <row r="78" spans="1:31" x14ac:dyDescent="0.35">
      <c r="A78" s="135">
        <v>2</v>
      </c>
      <c r="B78" s="436" t="s">
        <v>315</v>
      </c>
      <c r="C78" s="436"/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  <c r="AB78" s="436"/>
      <c r="AC78" s="436"/>
    </row>
    <row r="79" spans="1:31" s="134" customFormat="1" x14ac:dyDescent="0.35">
      <c r="A79" s="135">
        <v>3</v>
      </c>
      <c r="B79" s="436" t="s">
        <v>239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s="134" customFormat="1" x14ac:dyDescent="0.35">
      <c r="A80" s="135">
        <v>4</v>
      </c>
      <c r="B80" s="436" t="s">
        <v>240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1" s="134" customFormat="1" ht="15" customHeight="1" x14ac:dyDescent="0.35">
      <c r="A81" s="135">
        <v>5</v>
      </c>
      <c r="B81" s="436" t="s">
        <v>241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1" s="134" customFormat="1" x14ac:dyDescent="0.35">
      <c r="A82" s="135">
        <v>6</v>
      </c>
      <c r="B82" s="436" t="s">
        <v>242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1" s="134" customFormat="1" x14ac:dyDescent="0.35">
      <c r="A83" s="135">
        <v>7</v>
      </c>
      <c r="B83" s="436" t="s">
        <v>243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1" s="134" customFormat="1" x14ac:dyDescent="0.35">
      <c r="A84" s="135">
        <v>8</v>
      </c>
      <c r="B84" s="436" t="s">
        <v>244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1" s="134" customFormat="1" x14ac:dyDescent="0.35">
      <c r="A85" s="135">
        <v>9</v>
      </c>
      <c r="B85" s="436" t="s">
        <v>245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  <c r="AD85" s="46"/>
    </row>
    <row r="86" spans="1:31" s="134" customFormat="1" x14ac:dyDescent="0.35">
      <c r="A86" s="135">
        <v>10</v>
      </c>
      <c r="B86" s="436" t="s">
        <v>246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1" s="134" customFormat="1" x14ac:dyDescent="0.35">
      <c r="A87" s="135">
        <v>11</v>
      </c>
      <c r="B87" s="436" t="s">
        <v>247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  <c r="AD87" s="46"/>
    </row>
    <row r="88" spans="1:31" s="134" customFormat="1" x14ac:dyDescent="0.35">
      <c r="A88" s="135">
        <v>12</v>
      </c>
      <c r="B88" s="436" t="s">
        <v>248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1" s="134" customFormat="1" x14ac:dyDescent="0.35">
      <c r="A89" s="135">
        <v>13</v>
      </c>
      <c r="B89" s="436" t="s">
        <v>249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1" s="134" customFormat="1" x14ac:dyDescent="0.35">
      <c r="A90" s="135">
        <v>14</v>
      </c>
      <c r="B90" s="436" t="s">
        <v>250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1" s="134" customFormat="1" x14ac:dyDescent="0.35">
      <c r="A91" s="135">
        <v>15</v>
      </c>
      <c r="B91" s="436" t="s">
        <v>251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1" s="134" customFormat="1" x14ac:dyDescent="0.35">
      <c r="A92" s="135">
        <v>16</v>
      </c>
      <c r="B92" s="436" t="s">
        <v>252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1" s="134" customFormat="1" x14ac:dyDescent="0.35">
      <c r="A93" s="135">
        <v>17</v>
      </c>
      <c r="B93" s="436" t="s">
        <v>253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1" s="134" customFormat="1" x14ac:dyDescent="0.35">
      <c r="A94" s="135">
        <v>18</v>
      </c>
      <c r="B94" s="436" t="s">
        <v>254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1" s="134" customFormat="1" x14ac:dyDescent="0.35">
      <c r="A95" s="135">
        <v>19</v>
      </c>
      <c r="B95" s="436" t="s">
        <v>255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1" s="134" customFormat="1" x14ac:dyDescent="0.35">
      <c r="A96" s="127">
        <v>20</v>
      </c>
      <c r="B96" s="436" t="s">
        <v>256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  <c r="AD96" s="44"/>
      <c r="AE96" s="44"/>
    </row>
    <row r="97" spans="1:29" s="134" customFormat="1" x14ac:dyDescent="0.35">
      <c r="A97" s="135">
        <v>21</v>
      </c>
      <c r="B97" s="436" t="s">
        <v>257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29" s="134" customFormat="1" x14ac:dyDescent="0.35">
      <c r="A98" s="135">
        <v>22</v>
      </c>
      <c r="B98" s="436" t="s">
        <v>258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29" s="134" customFormat="1" x14ac:dyDescent="0.35">
      <c r="A99" s="135">
        <v>23</v>
      </c>
      <c r="B99" s="436" t="s">
        <v>259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29" s="134" customFormat="1" x14ac:dyDescent="0.35">
      <c r="A100" s="135">
        <v>24</v>
      </c>
      <c r="B100" s="436" t="s">
        <v>260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29" s="134" customFormat="1" x14ac:dyDescent="0.35">
      <c r="A101" s="135">
        <v>25</v>
      </c>
      <c r="B101" s="436" t="s">
        <v>261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29" s="134" customFormat="1" x14ac:dyDescent="0.35">
      <c r="A102" s="135">
        <v>26</v>
      </c>
      <c r="B102" s="436" t="s">
        <v>262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</sheetData>
  <mergeCells count="55"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H4:H6"/>
    <mergeCell ref="I4:I6"/>
    <mergeCell ref="J4:J6"/>
    <mergeCell ref="K4:K6"/>
    <mergeCell ref="AB5:AC5"/>
    <mergeCell ref="G4:G6"/>
    <mergeCell ref="B90:AC90"/>
    <mergeCell ref="X5:Y5"/>
    <mergeCell ref="L4:Q4"/>
    <mergeCell ref="B76:AC76"/>
    <mergeCell ref="B77:AC77"/>
    <mergeCell ref="L5:M5"/>
    <mergeCell ref="N5:O5"/>
    <mergeCell ref="T4:Y4"/>
    <mergeCell ref="Z4:AC4"/>
    <mergeCell ref="R4:S4"/>
    <mergeCell ref="P5:Q5"/>
    <mergeCell ref="R5:S5"/>
    <mergeCell ref="T5:U5"/>
    <mergeCell ref="V5:W5"/>
    <mergeCell ref="Z5:AA5"/>
    <mergeCell ref="B88:AC88"/>
    <mergeCell ref="B89:AC89"/>
    <mergeCell ref="B79:AC79"/>
    <mergeCell ref="B80:AC80"/>
    <mergeCell ref="B81:AC81"/>
    <mergeCell ref="B82:AC82"/>
    <mergeCell ref="B83:AC83"/>
    <mergeCell ref="B78:AC78"/>
    <mergeCell ref="B84:AC84"/>
    <mergeCell ref="B85:AC85"/>
    <mergeCell ref="B86:AC86"/>
    <mergeCell ref="B87:AC87"/>
    <mergeCell ref="B102:AC102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</mergeCells>
  <conditionalFormatting sqref="D22 D44 D55 D6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{1A1E2D35-23FE-4527-BB0B-68E82B16F352}</x14:id>
        </ext>
      </extLst>
    </cfRule>
  </conditionalFormatting>
  <conditionalFormatting sqref="E55 E22 E44 E6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{CA600E91-94B4-4963-B34C-9A41381E1C8C}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1E2D35-23FE-4527-BB0B-68E82B16F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D22 D44 D55 D62</xm:sqref>
        </x14:conditionalFormatting>
        <x14:conditionalFormatting xmlns:xm="http://schemas.microsoft.com/office/excel/2006/main">
          <x14:cfRule type="dataBar" id="{CA600E91-94B4-4963-B34C-9A41381E1C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E55 E22 E44 E62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208E-F0E4-4211-A18D-748EB03E81E5}">
  <dimension ref="A1:AF103"/>
  <sheetViews>
    <sheetView topLeftCell="H1" zoomScale="85" zoomScaleNormal="85" workbookViewId="0">
      <selection activeCell="AE23" sqref="AE23"/>
    </sheetView>
  </sheetViews>
  <sheetFormatPr defaultColWidth="8.81640625" defaultRowHeight="14.5" x14ac:dyDescent="0.35"/>
  <cols>
    <col min="1" max="1" width="5.1796875" style="204" bestFit="1" customWidth="1"/>
    <col min="2" max="2" width="5.81640625" style="202" customWidth="1"/>
    <col min="3" max="3" width="37.81640625" style="202" customWidth="1"/>
    <col min="4" max="5" width="7.453125" style="203" customWidth="1"/>
    <col min="6" max="6" width="8.1796875" style="202" bestFit="1" customWidth="1"/>
    <col min="7" max="7" width="9" style="202" customWidth="1"/>
    <col min="8" max="8" width="8.81640625" style="202" customWidth="1"/>
    <col min="9" max="9" width="10.453125" style="202" customWidth="1"/>
    <col min="10" max="11" width="9.81640625" style="202" customWidth="1"/>
    <col min="12" max="13" width="10.1796875" style="202" bestFit="1" customWidth="1"/>
    <col min="14" max="14" width="10" style="202" bestFit="1" customWidth="1"/>
    <col min="15" max="15" width="12" style="202" bestFit="1" customWidth="1"/>
    <col min="16" max="16" width="9.81640625" style="202" customWidth="1"/>
    <col min="17" max="17" width="8.1796875" style="202" customWidth="1"/>
    <col min="18" max="18" width="9.453125" style="202" customWidth="1"/>
    <col min="19" max="19" width="10" style="202" customWidth="1"/>
    <col min="20" max="21" width="10.1796875" style="202" bestFit="1" customWidth="1"/>
    <col min="22" max="22" width="10.81640625" style="202" bestFit="1" customWidth="1"/>
    <col min="23" max="23" width="10.1796875" style="202" bestFit="1" customWidth="1"/>
    <col min="24" max="24" width="9.1796875" style="202" customWidth="1"/>
    <col min="25" max="25" width="9.453125" style="202" customWidth="1"/>
    <col min="26" max="26" width="10" style="202" bestFit="1" customWidth="1"/>
    <col min="27" max="27" width="11" style="202" bestFit="1" customWidth="1"/>
    <col min="28" max="28" width="8.453125" style="202" customWidth="1"/>
    <col min="29" max="29" width="7.453125" style="202" customWidth="1"/>
    <col min="30" max="30" width="12.1796875" style="202" customWidth="1"/>
    <col min="31" max="31" width="12" style="202" customWidth="1"/>
    <col min="32" max="16384" width="8.81640625" style="202"/>
  </cols>
  <sheetData>
    <row r="1" spans="1:32" x14ac:dyDescent="0.35">
      <c r="B1" s="417" t="s">
        <v>328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417"/>
      <c r="T1" s="417"/>
      <c r="U1" s="417"/>
      <c r="V1" s="417"/>
      <c r="W1" s="417"/>
      <c r="X1" s="417"/>
      <c r="Y1" s="417"/>
      <c r="Z1" s="417"/>
      <c r="AA1" s="417"/>
      <c r="AB1" s="417"/>
      <c r="AC1" s="417"/>
    </row>
    <row r="2" spans="1:32" x14ac:dyDescent="0.35">
      <c r="B2" s="440" t="s">
        <v>220</v>
      </c>
      <c r="C2" s="417" t="s">
        <v>145</v>
      </c>
      <c r="D2" s="441" t="s">
        <v>221</v>
      </c>
      <c r="E2" s="441"/>
      <c r="F2" s="441"/>
      <c r="G2" s="441"/>
      <c r="H2" s="441"/>
      <c r="I2" s="441"/>
      <c r="J2" s="441"/>
      <c r="K2" s="441"/>
      <c r="L2" s="417" t="s">
        <v>222</v>
      </c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</row>
    <row r="3" spans="1:32" x14ac:dyDescent="0.35">
      <c r="B3" s="440"/>
      <c r="C3" s="417"/>
      <c r="D3" s="440" t="s">
        <v>223</v>
      </c>
      <c r="E3" s="440"/>
      <c r="F3" s="440"/>
      <c r="G3" s="440"/>
      <c r="H3" s="440"/>
      <c r="I3" s="440"/>
      <c r="J3" s="440"/>
      <c r="K3" s="440"/>
      <c r="L3" s="417" t="s">
        <v>224</v>
      </c>
      <c r="M3" s="417"/>
      <c r="N3" s="417"/>
      <c r="O3" s="417"/>
      <c r="P3" s="417"/>
      <c r="Q3" s="417"/>
      <c r="R3" s="417"/>
      <c r="S3" s="417"/>
      <c r="T3" s="417" t="s">
        <v>225</v>
      </c>
      <c r="U3" s="417"/>
      <c r="V3" s="417"/>
      <c r="W3" s="417"/>
      <c r="X3" s="417"/>
      <c r="Y3" s="417"/>
      <c r="Z3" s="417"/>
      <c r="AA3" s="417"/>
      <c r="AB3" s="417"/>
      <c r="AC3" s="417"/>
    </row>
    <row r="4" spans="1:32" x14ac:dyDescent="0.35">
      <c r="B4" s="440"/>
      <c r="C4" s="417"/>
      <c r="D4" s="440" t="s">
        <v>216</v>
      </c>
      <c r="E4" s="440"/>
      <c r="F4" s="440" t="s">
        <v>175</v>
      </c>
      <c r="G4" s="440" t="s">
        <v>176</v>
      </c>
      <c r="H4" s="440" t="s">
        <v>226</v>
      </c>
      <c r="I4" s="440" t="s">
        <v>227</v>
      </c>
      <c r="J4" s="440" t="s">
        <v>147</v>
      </c>
      <c r="K4" s="440" t="s">
        <v>148</v>
      </c>
      <c r="L4" s="417" t="s">
        <v>228</v>
      </c>
      <c r="M4" s="417"/>
      <c r="N4" s="417"/>
      <c r="O4" s="417"/>
      <c r="P4" s="417"/>
      <c r="Q4" s="417"/>
      <c r="R4" s="417" t="s">
        <v>229</v>
      </c>
      <c r="S4" s="417"/>
      <c r="T4" s="417" t="s">
        <v>228</v>
      </c>
      <c r="U4" s="417"/>
      <c r="V4" s="417"/>
      <c r="W4" s="417"/>
      <c r="X4" s="417"/>
      <c r="Y4" s="417"/>
      <c r="Z4" s="417" t="s">
        <v>229</v>
      </c>
      <c r="AA4" s="417"/>
      <c r="AB4" s="417"/>
      <c r="AC4" s="417"/>
    </row>
    <row r="5" spans="1:32" x14ac:dyDescent="0.35">
      <c r="B5" s="440"/>
      <c r="C5" s="417"/>
      <c r="D5" s="440"/>
      <c r="E5" s="440"/>
      <c r="F5" s="440"/>
      <c r="G5" s="440"/>
      <c r="H5" s="440"/>
      <c r="I5" s="440"/>
      <c r="J5" s="440"/>
      <c r="K5" s="440"/>
      <c r="L5" s="440" t="s">
        <v>230</v>
      </c>
      <c r="M5" s="440"/>
      <c r="N5" s="440" t="s">
        <v>231</v>
      </c>
      <c r="O5" s="440"/>
      <c r="P5" s="417" t="s">
        <v>141</v>
      </c>
      <c r="Q5" s="417"/>
      <c r="R5" s="417" t="s">
        <v>232</v>
      </c>
      <c r="S5" s="417"/>
      <c r="T5" s="440" t="s">
        <v>230</v>
      </c>
      <c r="U5" s="440"/>
      <c r="V5" s="440" t="s">
        <v>231</v>
      </c>
      <c r="W5" s="440"/>
      <c r="X5" s="417" t="s">
        <v>141</v>
      </c>
      <c r="Y5" s="417"/>
      <c r="Z5" s="440" t="s">
        <v>157</v>
      </c>
      <c r="AA5" s="440"/>
      <c r="AB5" s="440" t="s">
        <v>175</v>
      </c>
      <c r="AC5" s="440"/>
    </row>
    <row r="6" spans="1:32" s="217" customFormat="1" ht="43.5" x14ac:dyDescent="0.35">
      <c r="A6" s="218"/>
      <c r="B6" s="440"/>
      <c r="C6" s="417"/>
      <c r="D6" s="103" t="s">
        <v>149</v>
      </c>
      <c r="E6" s="103" t="s">
        <v>150</v>
      </c>
      <c r="F6" s="440"/>
      <c r="G6" s="440"/>
      <c r="H6" s="440"/>
      <c r="I6" s="440"/>
      <c r="J6" s="440"/>
      <c r="K6" s="440"/>
      <c r="L6" s="144" t="s">
        <v>233</v>
      </c>
      <c r="M6" s="144" t="s">
        <v>234</v>
      </c>
      <c r="N6" s="144" t="s">
        <v>233</v>
      </c>
      <c r="O6" s="144" t="s">
        <v>234</v>
      </c>
      <c r="P6" s="144" t="s">
        <v>233</v>
      </c>
      <c r="Q6" s="144" t="s">
        <v>234</v>
      </c>
      <c r="R6" s="144" t="s">
        <v>233</v>
      </c>
      <c r="S6" s="144" t="s">
        <v>234</v>
      </c>
      <c r="T6" s="144" t="s">
        <v>233</v>
      </c>
      <c r="U6" s="144" t="s">
        <v>234</v>
      </c>
      <c r="V6" s="144" t="s">
        <v>233</v>
      </c>
      <c r="W6" s="144" t="s">
        <v>234</v>
      </c>
      <c r="X6" s="144" t="s">
        <v>233</v>
      </c>
      <c r="Y6" s="144" t="s">
        <v>234</v>
      </c>
      <c r="Z6" s="144" t="s">
        <v>233</v>
      </c>
      <c r="AA6" s="144" t="s">
        <v>234</v>
      </c>
      <c r="AB6" s="144" t="s">
        <v>233</v>
      </c>
      <c r="AC6" s="144" t="s">
        <v>234</v>
      </c>
    </row>
    <row r="7" spans="1:32" x14ac:dyDescent="0.35">
      <c r="B7" s="101"/>
      <c r="C7" s="101"/>
      <c r="D7" s="100">
        <v>1</v>
      </c>
      <c r="E7" s="100">
        <v>2</v>
      </c>
      <c r="F7" s="100">
        <v>3</v>
      </c>
      <c r="G7" s="100">
        <v>4</v>
      </c>
      <c r="H7" s="100">
        <v>5</v>
      </c>
      <c r="I7" s="100">
        <v>6</v>
      </c>
      <c r="J7" s="100">
        <v>7</v>
      </c>
      <c r="K7" s="100">
        <v>8</v>
      </c>
      <c r="L7" s="100">
        <v>9</v>
      </c>
      <c r="M7" s="100">
        <v>10</v>
      </c>
      <c r="N7" s="100">
        <v>11</v>
      </c>
      <c r="O7" s="100">
        <v>12</v>
      </c>
      <c r="P7" s="100">
        <v>13</v>
      </c>
      <c r="Q7" s="100">
        <v>14</v>
      </c>
      <c r="R7" s="100">
        <v>15</v>
      </c>
      <c r="S7" s="100">
        <v>16</v>
      </c>
      <c r="T7" s="100">
        <v>17</v>
      </c>
      <c r="U7" s="100">
        <v>18</v>
      </c>
      <c r="V7" s="100">
        <v>19</v>
      </c>
      <c r="W7" s="100">
        <v>20</v>
      </c>
      <c r="X7" s="100">
        <v>21</v>
      </c>
      <c r="Y7" s="100">
        <v>22</v>
      </c>
      <c r="Z7" s="100">
        <v>23</v>
      </c>
      <c r="AA7" s="100">
        <v>24</v>
      </c>
      <c r="AB7" s="100">
        <v>25</v>
      </c>
      <c r="AC7" s="100">
        <v>26</v>
      </c>
    </row>
    <row r="8" spans="1:32" x14ac:dyDescent="0.35">
      <c r="B8" s="89" t="s">
        <v>8</v>
      </c>
      <c r="C8" s="89"/>
      <c r="D8" s="93"/>
      <c r="E8" s="93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32" x14ac:dyDescent="0.35">
      <c r="B9" s="89" t="s">
        <v>158</v>
      </c>
      <c r="C9" s="212"/>
      <c r="D9" s="93"/>
      <c r="E9" s="93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32" x14ac:dyDescent="0.35">
      <c r="B10" s="92">
        <v>1</v>
      </c>
      <c r="C10" s="91" t="s">
        <v>16</v>
      </c>
      <c r="D10" s="33">
        <v>8440</v>
      </c>
      <c r="E10" s="33">
        <v>2088</v>
      </c>
      <c r="F10" s="33">
        <v>25007</v>
      </c>
      <c r="G10" s="33">
        <v>43852</v>
      </c>
      <c r="H10" s="33">
        <v>8320</v>
      </c>
      <c r="I10" s="33">
        <v>1339890</v>
      </c>
      <c r="J10" s="33">
        <v>2044759</v>
      </c>
      <c r="K10" s="33">
        <v>87634917</v>
      </c>
      <c r="L10" s="3">
        <v>2845288</v>
      </c>
      <c r="M10" s="3">
        <v>7971067.6065800004</v>
      </c>
      <c r="N10" s="3">
        <v>2466667</v>
      </c>
      <c r="O10" s="3">
        <v>13209925.59</v>
      </c>
      <c r="P10" s="3">
        <v>0</v>
      </c>
      <c r="Q10" s="3">
        <v>0</v>
      </c>
      <c r="R10" s="3">
        <v>8439</v>
      </c>
      <c r="S10" s="3">
        <v>41891.1</v>
      </c>
      <c r="T10" s="3">
        <v>5397673</v>
      </c>
      <c r="U10" s="3">
        <v>10898139.332120003</v>
      </c>
      <c r="V10" s="3">
        <v>1551018</v>
      </c>
      <c r="W10" s="3">
        <v>5190204.9414700028</v>
      </c>
      <c r="X10" s="3">
        <v>9</v>
      </c>
      <c r="Y10" s="3">
        <v>22.54</v>
      </c>
      <c r="Z10" s="3">
        <v>25647197</v>
      </c>
      <c r="AA10" s="3">
        <v>120381811.028</v>
      </c>
      <c r="AB10" s="3">
        <v>624</v>
      </c>
      <c r="AC10" s="3">
        <v>589.07500000000005</v>
      </c>
      <c r="AE10" s="216">
        <f>Z10+AB10</f>
        <v>25647821</v>
      </c>
    </row>
    <row r="11" spans="1:32" x14ac:dyDescent="0.35">
      <c r="B11" s="92">
        <v>2</v>
      </c>
      <c r="C11" s="91" t="s">
        <v>35</v>
      </c>
      <c r="D11" s="33">
        <v>5327</v>
      </c>
      <c r="E11" s="33">
        <v>2901</v>
      </c>
      <c r="F11" s="33">
        <v>43184</v>
      </c>
      <c r="G11" s="33">
        <v>16657</v>
      </c>
      <c r="H11" s="33">
        <v>0</v>
      </c>
      <c r="I11" s="33">
        <v>730308</v>
      </c>
      <c r="J11" s="33">
        <v>74798</v>
      </c>
      <c r="K11" s="33">
        <v>49346167</v>
      </c>
      <c r="L11" s="3">
        <v>148750</v>
      </c>
      <c r="M11" s="3">
        <v>516626.3005999999</v>
      </c>
      <c r="N11" s="3">
        <v>69395</v>
      </c>
      <c r="O11" s="3">
        <v>284577.15990999999</v>
      </c>
      <c r="P11" s="3">
        <v>0</v>
      </c>
      <c r="Q11" s="3">
        <v>0</v>
      </c>
      <c r="R11" s="3">
        <v>9553</v>
      </c>
      <c r="S11" s="3">
        <v>58028.091399999998</v>
      </c>
      <c r="T11" s="3">
        <v>3569757</v>
      </c>
      <c r="U11" s="3">
        <v>6584974.4842799995</v>
      </c>
      <c r="V11" s="3">
        <v>1460175</v>
      </c>
      <c r="W11" s="3">
        <v>2598164.7965000002</v>
      </c>
      <c r="X11" s="3">
        <v>0</v>
      </c>
      <c r="Y11" s="3">
        <v>0</v>
      </c>
      <c r="Z11" s="3">
        <v>16866377</v>
      </c>
      <c r="AA11" s="3">
        <v>66847676.281999998</v>
      </c>
      <c r="AB11" s="3">
        <v>3238</v>
      </c>
      <c r="AC11" s="3">
        <v>3188.9960000000001</v>
      </c>
      <c r="AE11" s="216">
        <f t="shared" ref="AE11:AE72" si="0">Z11+AB11</f>
        <v>16869615</v>
      </c>
      <c r="AF11" s="216"/>
    </row>
    <row r="12" spans="1:32" s="13" customFormat="1" x14ac:dyDescent="0.35">
      <c r="A12" s="14"/>
      <c r="B12" s="92">
        <v>3</v>
      </c>
      <c r="C12" s="91" t="s">
        <v>40</v>
      </c>
      <c r="D12" s="33">
        <v>1957</v>
      </c>
      <c r="E12" s="33">
        <v>416</v>
      </c>
      <c r="F12" s="33">
        <v>1878</v>
      </c>
      <c r="G12" s="33">
        <v>1939</v>
      </c>
      <c r="H12" s="33">
        <v>355014</v>
      </c>
      <c r="I12" s="33">
        <v>1116939</v>
      </c>
      <c r="J12" s="33">
        <v>33064</v>
      </c>
      <c r="K12" s="33">
        <v>13696497</v>
      </c>
      <c r="L12" s="3">
        <v>53293</v>
      </c>
      <c r="M12" s="3">
        <v>218060.97571999999</v>
      </c>
      <c r="N12" s="3">
        <v>23985</v>
      </c>
      <c r="O12" s="3">
        <v>124480.44693999999</v>
      </c>
      <c r="P12" s="3">
        <v>0</v>
      </c>
      <c r="Q12" s="3">
        <v>0</v>
      </c>
      <c r="R12" s="3">
        <v>898</v>
      </c>
      <c r="S12" s="3">
        <v>4268.1000000000004</v>
      </c>
      <c r="T12" s="3">
        <v>1534280</v>
      </c>
      <c r="U12" s="3">
        <v>2521755.9450400001</v>
      </c>
      <c r="V12" s="3">
        <v>582418</v>
      </c>
      <c r="W12" s="3">
        <v>1108980.5815599998</v>
      </c>
      <c r="X12" s="3">
        <v>6976</v>
      </c>
      <c r="Y12" s="3">
        <v>73481.931930000006</v>
      </c>
      <c r="Z12" s="3">
        <v>6077825</v>
      </c>
      <c r="AA12" s="3">
        <v>26243462.202810001</v>
      </c>
      <c r="AB12" s="3">
        <v>0</v>
      </c>
      <c r="AC12" s="3">
        <v>0</v>
      </c>
      <c r="AE12" s="216">
        <f t="shared" si="0"/>
        <v>6077825</v>
      </c>
    </row>
    <row r="13" spans="1:32" x14ac:dyDescent="0.35">
      <c r="B13" s="92">
        <v>4</v>
      </c>
      <c r="C13" s="91" t="s">
        <v>23</v>
      </c>
      <c r="D13" s="33">
        <v>8103</v>
      </c>
      <c r="E13" s="33">
        <v>4020</v>
      </c>
      <c r="F13" s="33">
        <v>63409</v>
      </c>
      <c r="G13" s="33">
        <v>13427</v>
      </c>
      <c r="H13" s="33">
        <v>56</v>
      </c>
      <c r="I13" s="33">
        <v>2765781</v>
      </c>
      <c r="J13" s="33">
        <v>679662</v>
      </c>
      <c r="K13" s="33">
        <v>52489959</v>
      </c>
      <c r="L13" s="3">
        <v>777501</v>
      </c>
      <c r="M13" s="3">
        <v>2448283.477</v>
      </c>
      <c r="N13" s="3">
        <v>305873</v>
      </c>
      <c r="O13" s="3">
        <v>1389873.60534</v>
      </c>
      <c r="P13" s="3">
        <v>0</v>
      </c>
      <c r="Q13" s="3">
        <v>0</v>
      </c>
      <c r="R13" s="3">
        <v>68362</v>
      </c>
      <c r="S13" s="3">
        <v>361757.6</v>
      </c>
      <c r="T13" s="3">
        <v>8121323</v>
      </c>
      <c r="U13" s="3">
        <v>18021291.936000001</v>
      </c>
      <c r="V13" s="3">
        <v>1714705</v>
      </c>
      <c r="W13" s="3">
        <v>5498511.0409799991</v>
      </c>
      <c r="X13" s="3">
        <v>5714</v>
      </c>
      <c r="Y13" s="3">
        <v>89930.635999999999</v>
      </c>
      <c r="Z13" s="3">
        <v>32051326</v>
      </c>
      <c r="AA13" s="3">
        <v>144789866.40700001</v>
      </c>
      <c r="AB13" s="3">
        <v>960</v>
      </c>
      <c r="AC13" s="3">
        <v>795.42355000000009</v>
      </c>
      <c r="AE13" s="216">
        <f t="shared" si="0"/>
        <v>32052286</v>
      </c>
    </row>
    <row r="14" spans="1:32" x14ac:dyDescent="0.35">
      <c r="B14" s="92">
        <v>5</v>
      </c>
      <c r="C14" s="91" t="s">
        <v>49</v>
      </c>
      <c r="D14" s="33">
        <v>2609</v>
      </c>
      <c r="E14" s="33">
        <v>740</v>
      </c>
      <c r="F14" s="33">
        <v>2292</v>
      </c>
      <c r="G14" s="33">
        <v>9254</v>
      </c>
      <c r="H14" s="33">
        <v>6277</v>
      </c>
      <c r="I14" s="33">
        <v>827414</v>
      </c>
      <c r="J14" s="33">
        <v>0</v>
      </c>
      <c r="K14" s="33">
        <v>28731310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1998785</v>
      </c>
      <c r="U14" s="3">
        <v>4410976.0080000004</v>
      </c>
      <c r="V14" s="3">
        <v>384264</v>
      </c>
      <c r="W14" s="3">
        <v>1148752.219</v>
      </c>
      <c r="X14" s="3">
        <v>0</v>
      </c>
      <c r="Y14" s="3">
        <v>0</v>
      </c>
      <c r="Z14" s="3">
        <v>8909303</v>
      </c>
      <c r="AA14" s="3">
        <v>39731861.135690004</v>
      </c>
      <c r="AB14" s="3">
        <v>9355</v>
      </c>
      <c r="AC14" s="3">
        <v>9665.4310000000005</v>
      </c>
      <c r="AE14" s="216">
        <f t="shared" si="0"/>
        <v>8918658</v>
      </c>
    </row>
    <row r="15" spans="1:32" x14ac:dyDescent="0.35">
      <c r="B15" s="92">
        <v>6</v>
      </c>
      <c r="C15" s="91" t="s">
        <v>31</v>
      </c>
      <c r="D15" s="33">
        <v>4237</v>
      </c>
      <c r="E15" s="33">
        <v>582</v>
      </c>
      <c r="F15" s="33">
        <v>12745</v>
      </c>
      <c r="G15" s="33">
        <v>10805</v>
      </c>
      <c r="H15" s="33">
        <v>0</v>
      </c>
      <c r="I15" s="33">
        <v>3543265</v>
      </c>
      <c r="J15" s="33">
        <v>170536</v>
      </c>
      <c r="K15" s="33">
        <v>32615297</v>
      </c>
      <c r="L15" s="3">
        <v>136942</v>
      </c>
      <c r="M15" s="3">
        <v>466934.19</v>
      </c>
      <c r="N15" s="3">
        <v>69201</v>
      </c>
      <c r="O15" s="3">
        <v>305592.13299999997</v>
      </c>
      <c r="P15" s="3">
        <v>0</v>
      </c>
      <c r="Q15" s="3">
        <v>0</v>
      </c>
      <c r="R15" s="3">
        <v>3370</v>
      </c>
      <c r="S15" s="3">
        <v>22070.552</v>
      </c>
      <c r="T15" s="3">
        <v>4562861</v>
      </c>
      <c r="U15" s="3">
        <v>9443020.2209900003</v>
      </c>
      <c r="V15" s="3">
        <v>1639340</v>
      </c>
      <c r="W15" s="3">
        <v>3552664.3277099994</v>
      </c>
      <c r="X15" s="3">
        <v>3089</v>
      </c>
      <c r="Y15" s="3">
        <v>50242.704819999999</v>
      </c>
      <c r="Z15" s="3">
        <v>21331326</v>
      </c>
      <c r="AA15" s="3">
        <v>98191570.405179992</v>
      </c>
      <c r="AB15" s="3">
        <v>33582</v>
      </c>
      <c r="AC15" s="3">
        <v>33084.803999999996</v>
      </c>
      <c r="AE15" s="216">
        <f t="shared" si="0"/>
        <v>21364908</v>
      </c>
    </row>
    <row r="16" spans="1:32" x14ac:dyDescent="0.35">
      <c r="B16" s="92">
        <v>7</v>
      </c>
      <c r="C16" s="91" t="s">
        <v>37</v>
      </c>
      <c r="D16" s="33">
        <v>2787</v>
      </c>
      <c r="E16" s="33">
        <v>720</v>
      </c>
      <c r="F16" s="33">
        <v>0</v>
      </c>
      <c r="G16" s="33">
        <v>0</v>
      </c>
      <c r="H16" s="33">
        <v>0</v>
      </c>
      <c r="I16" s="33">
        <v>273633</v>
      </c>
      <c r="J16" s="33">
        <v>82790</v>
      </c>
      <c r="K16" s="33">
        <v>17215644</v>
      </c>
      <c r="L16" s="3">
        <v>74898</v>
      </c>
      <c r="M16" s="3">
        <v>196063.21969</v>
      </c>
      <c r="N16" s="3">
        <v>27492</v>
      </c>
      <c r="O16" s="3">
        <v>83431.821970000005</v>
      </c>
      <c r="P16" s="3">
        <v>0</v>
      </c>
      <c r="Q16" s="3">
        <v>0</v>
      </c>
      <c r="R16" s="3">
        <v>2476</v>
      </c>
      <c r="S16" s="3">
        <v>11165.23359</v>
      </c>
      <c r="T16" s="3">
        <v>3047007</v>
      </c>
      <c r="U16" s="3">
        <v>6013920.8124399995</v>
      </c>
      <c r="V16" s="3">
        <v>785806</v>
      </c>
      <c r="W16" s="3">
        <v>1794711.75923</v>
      </c>
      <c r="X16" s="3">
        <v>0</v>
      </c>
      <c r="Y16" s="3">
        <v>0</v>
      </c>
      <c r="Z16" s="3">
        <v>11838390</v>
      </c>
      <c r="AA16" s="3">
        <v>49380903.410229996</v>
      </c>
      <c r="AB16" s="3">
        <v>0</v>
      </c>
      <c r="AC16" s="3">
        <v>0</v>
      </c>
      <c r="AE16" s="216">
        <f t="shared" si="0"/>
        <v>11838390</v>
      </c>
    </row>
    <row r="17" spans="2:31" x14ac:dyDescent="0.35">
      <c r="B17" s="92">
        <v>8</v>
      </c>
      <c r="C17" s="91" t="s">
        <v>50</v>
      </c>
      <c r="D17" s="33">
        <v>882</v>
      </c>
      <c r="E17" s="33">
        <v>25</v>
      </c>
      <c r="F17" s="33">
        <v>967</v>
      </c>
      <c r="G17" s="33">
        <v>357</v>
      </c>
      <c r="H17" s="33">
        <v>1074</v>
      </c>
      <c r="I17" s="33">
        <v>79926</v>
      </c>
      <c r="J17" s="33">
        <v>0</v>
      </c>
      <c r="K17" s="33">
        <v>3924182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614335</v>
      </c>
      <c r="U17" s="3">
        <v>1322672.1158199999</v>
      </c>
      <c r="V17" s="3">
        <v>119069</v>
      </c>
      <c r="W17" s="3">
        <v>474573.5527</v>
      </c>
      <c r="X17" s="3">
        <v>0</v>
      </c>
      <c r="Y17" s="3">
        <v>0</v>
      </c>
      <c r="Z17" s="3">
        <v>1576741</v>
      </c>
      <c r="AA17" s="3">
        <v>7134695.5999999996</v>
      </c>
      <c r="AB17" s="3">
        <v>0</v>
      </c>
      <c r="AC17" s="3">
        <v>0</v>
      </c>
      <c r="AE17" s="216">
        <f t="shared" si="0"/>
        <v>1576741</v>
      </c>
    </row>
    <row r="18" spans="2:31" x14ac:dyDescent="0.35">
      <c r="B18" s="92">
        <v>9</v>
      </c>
      <c r="C18" s="91" t="s">
        <v>27</v>
      </c>
      <c r="D18" s="33">
        <v>8133</v>
      </c>
      <c r="E18" s="33">
        <v>4537</v>
      </c>
      <c r="F18" s="33">
        <v>44332</v>
      </c>
      <c r="G18" s="33">
        <v>11265</v>
      </c>
      <c r="H18" s="33">
        <v>639954</v>
      </c>
      <c r="I18" s="33">
        <v>445896</v>
      </c>
      <c r="J18" s="33">
        <v>347985</v>
      </c>
      <c r="K18" s="33">
        <v>42024249</v>
      </c>
      <c r="L18" s="3">
        <v>495407</v>
      </c>
      <c r="M18" s="3">
        <v>1824853.0822100001</v>
      </c>
      <c r="N18" s="3">
        <v>201805</v>
      </c>
      <c r="O18" s="3">
        <v>865309.99074000004</v>
      </c>
      <c r="P18" s="3">
        <v>0</v>
      </c>
      <c r="Q18" s="3">
        <v>0</v>
      </c>
      <c r="R18" s="3">
        <v>4757</v>
      </c>
      <c r="S18" s="3">
        <v>15241.777609999999</v>
      </c>
      <c r="T18" s="3">
        <v>5949463</v>
      </c>
      <c r="U18" s="3">
        <v>13231804.702510001</v>
      </c>
      <c r="V18" s="3">
        <v>2804440</v>
      </c>
      <c r="W18" s="3">
        <v>7289769.17081</v>
      </c>
      <c r="X18" s="3">
        <v>0</v>
      </c>
      <c r="Y18" s="3">
        <v>0</v>
      </c>
      <c r="Z18" s="3">
        <v>26919031</v>
      </c>
      <c r="AA18" s="3">
        <v>131097199.21655999</v>
      </c>
      <c r="AB18" s="3">
        <v>0</v>
      </c>
      <c r="AC18" s="3">
        <v>0</v>
      </c>
      <c r="AE18" s="216">
        <f t="shared" si="0"/>
        <v>26919031</v>
      </c>
    </row>
    <row r="19" spans="2:31" x14ac:dyDescent="0.35">
      <c r="B19" s="92">
        <v>10</v>
      </c>
      <c r="C19" s="91" t="s">
        <v>9</v>
      </c>
      <c r="D19" s="33">
        <v>25788</v>
      </c>
      <c r="E19" s="33">
        <v>39573</v>
      </c>
      <c r="F19" s="33">
        <v>1150540</v>
      </c>
      <c r="G19" s="33">
        <v>52315</v>
      </c>
      <c r="H19" s="33">
        <v>767871</v>
      </c>
      <c r="I19" s="33">
        <v>2752868</v>
      </c>
      <c r="J19" s="33">
        <v>17550747</v>
      </c>
      <c r="K19" s="33">
        <v>264868353</v>
      </c>
      <c r="L19" s="3">
        <v>27125103</v>
      </c>
      <c r="M19" s="3">
        <v>87448960.158109963</v>
      </c>
      <c r="N19" s="3">
        <v>19799581</v>
      </c>
      <c r="O19" s="3">
        <v>172218641.18430001</v>
      </c>
      <c r="P19" s="3">
        <v>0</v>
      </c>
      <c r="Q19" s="3">
        <v>0</v>
      </c>
      <c r="R19" s="3">
        <v>118875</v>
      </c>
      <c r="S19" s="3">
        <v>445020.87531999999</v>
      </c>
      <c r="T19" s="3">
        <v>44225257</v>
      </c>
      <c r="U19" s="3">
        <v>94215999.520659983</v>
      </c>
      <c r="V19" s="3">
        <v>15816442</v>
      </c>
      <c r="W19" s="3">
        <v>38448260.392449997</v>
      </c>
      <c r="X19" s="3">
        <v>1528</v>
      </c>
      <c r="Y19" s="3">
        <v>20731.902999999998</v>
      </c>
      <c r="Z19" s="3">
        <v>186025983</v>
      </c>
      <c r="AA19" s="3">
        <v>924991260.39499998</v>
      </c>
      <c r="AB19" s="3">
        <v>32644</v>
      </c>
      <c r="AC19" s="3">
        <v>31563.913390000002</v>
      </c>
      <c r="AE19" s="216">
        <f t="shared" si="0"/>
        <v>186058627</v>
      </c>
    </row>
    <row r="20" spans="2:31" x14ac:dyDescent="0.35">
      <c r="B20" s="92">
        <v>11</v>
      </c>
      <c r="C20" s="91" t="s">
        <v>51</v>
      </c>
      <c r="D20" s="33">
        <v>2190</v>
      </c>
      <c r="E20" s="33">
        <v>226</v>
      </c>
      <c r="F20" s="33">
        <v>11372</v>
      </c>
      <c r="G20" s="33">
        <v>3568</v>
      </c>
      <c r="H20" s="33">
        <v>991</v>
      </c>
      <c r="I20" s="33">
        <v>757416</v>
      </c>
      <c r="J20" s="33">
        <v>0</v>
      </c>
      <c r="K20" s="33">
        <v>12511787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1641226</v>
      </c>
      <c r="U20" s="3">
        <v>3221733.72756</v>
      </c>
      <c r="V20" s="3">
        <v>425246</v>
      </c>
      <c r="W20" s="3">
        <v>1208383.3122699999</v>
      </c>
      <c r="X20" s="3">
        <v>754</v>
      </c>
      <c r="Y20" s="3">
        <v>12224.135319999999</v>
      </c>
      <c r="Z20" s="3">
        <v>6840869</v>
      </c>
      <c r="AA20" s="3">
        <v>30200791.942700002</v>
      </c>
      <c r="AB20" s="3">
        <v>641</v>
      </c>
      <c r="AC20" s="3">
        <v>597.97541999999987</v>
      </c>
      <c r="AE20" s="216">
        <f t="shared" si="0"/>
        <v>6841510</v>
      </c>
    </row>
    <row r="21" spans="2:31" x14ac:dyDescent="0.35">
      <c r="B21" s="92">
        <v>12</v>
      </c>
      <c r="C21" s="91" t="s">
        <v>28</v>
      </c>
      <c r="D21" s="33">
        <v>7183</v>
      </c>
      <c r="E21" s="33">
        <v>2256</v>
      </c>
      <c r="F21" s="33">
        <v>50240</v>
      </c>
      <c r="G21" s="33">
        <v>8001</v>
      </c>
      <c r="H21" s="33">
        <v>168259</v>
      </c>
      <c r="I21" s="33">
        <v>269018</v>
      </c>
      <c r="J21" s="33">
        <v>651577</v>
      </c>
      <c r="K21" s="33">
        <v>51906827</v>
      </c>
      <c r="L21" s="3">
        <v>712622</v>
      </c>
      <c r="M21" s="3">
        <v>2635535.46735</v>
      </c>
      <c r="N21" s="3">
        <v>676950</v>
      </c>
      <c r="O21" s="3">
        <v>2149943.5725500002</v>
      </c>
      <c r="P21" s="3">
        <v>0</v>
      </c>
      <c r="Q21" s="3">
        <v>0</v>
      </c>
      <c r="R21" s="3">
        <v>15880</v>
      </c>
      <c r="S21" s="3">
        <v>79224.639999999999</v>
      </c>
      <c r="T21" s="3">
        <v>7028908</v>
      </c>
      <c r="U21" s="3">
        <v>13727202.899410002</v>
      </c>
      <c r="V21" s="3">
        <v>3505182</v>
      </c>
      <c r="W21" s="3">
        <v>7236862.6042600004</v>
      </c>
      <c r="X21" s="3">
        <v>2874</v>
      </c>
      <c r="Y21" s="3">
        <v>10713.728999999999</v>
      </c>
      <c r="Z21" s="3">
        <v>47315825</v>
      </c>
      <c r="AA21" s="3">
        <v>151361220.21399999</v>
      </c>
      <c r="AB21" s="3">
        <v>27447</v>
      </c>
      <c r="AC21" s="3">
        <v>27397.1145</v>
      </c>
      <c r="AE21" s="216">
        <f t="shared" si="0"/>
        <v>47343272</v>
      </c>
    </row>
    <row r="22" spans="2:31" x14ac:dyDescent="0.35">
      <c r="B22" s="89" t="s">
        <v>6</v>
      </c>
      <c r="C22" s="212"/>
      <c r="D22" s="93"/>
      <c r="E22" s="93"/>
      <c r="F22" s="93"/>
      <c r="G22" s="93"/>
      <c r="H22" s="93"/>
      <c r="I22" s="93"/>
      <c r="J22" s="93"/>
      <c r="K22" s="93"/>
      <c r="L22" s="30"/>
      <c r="M22" s="30"/>
      <c r="N22" s="30"/>
      <c r="O22" s="30"/>
      <c r="P22" s="30"/>
      <c r="Q22" s="30"/>
      <c r="R22" s="30"/>
      <c r="S22" s="30"/>
      <c r="T22" s="3"/>
      <c r="U22" s="3"/>
      <c r="V22" s="3"/>
      <c r="W22" s="3"/>
      <c r="X22" s="3"/>
      <c r="Y22" s="3"/>
      <c r="Z22" s="3"/>
      <c r="AA22" s="3"/>
      <c r="AB22" s="3"/>
      <c r="AC22" s="3"/>
      <c r="AD22" s="216"/>
      <c r="AE22" s="216">
        <f t="shared" si="0"/>
        <v>0</v>
      </c>
    </row>
    <row r="23" spans="2:31" x14ac:dyDescent="0.35">
      <c r="B23" s="92">
        <v>13</v>
      </c>
      <c r="C23" s="91" t="s">
        <v>11</v>
      </c>
      <c r="D23" s="33">
        <v>5863</v>
      </c>
      <c r="E23" s="33">
        <v>9904</v>
      </c>
      <c r="F23" s="33">
        <v>1501086</v>
      </c>
      <c r="G23" s="33">
        <v>747</v>
      </c>
      <c r="H23" s="33">
        <v>692067</v>
      </c>
      <c r="I23" s="33">
        <v>64030282</v>
      </c>
      <c r="J23" s="33">
        <v>12739961</v>
      </c>
      <c r="K23" s="33">
        <v>32205377</v>
      </c>
      <c r="L23" s="56">
        <v>23914404</v>
      </c>
      <c r="M23" s="56">
        <v>66051323.269190006</v>
      </c>
      <c r="N23" s="56">
        <v>23873837</v>
      </c>
      <c r="O23" s="56">
        <v>114320050.64612</v>
      </c>
      <c r="P23" s="3">
        <v>0</v>
      </c>
      <c r="Q23" s="3">
        <v>0</v>
      </c>
      <c r="R23" s="56">
        <v>82627</v>
      </c>
      <c r="S23" s="56">
        <v>348601.63900000002</v>
      </c>
      <c r="T23" s="3">
        <v>8075504</v>
      </c>
      <c r="U23" s="3">
        <v>20705044.498</v>
      </c>
      <c r="V23" s="3">
        <v>3832518</v>
      </c>
      <c r="W23" s="3">
        <v>17341395.089000002</v>
      </c>
      <c r="X23" s="3">
        <v>15502</v>
      </c>
      <c r="Y23" s="3">
        <v>385877.89</v>
      </c>
      <c r="Z23" s="3">
        <v>19804086</v>
      </c>
      <c r="AA23" s="3">
        <v>121833552.86399999</v>
      </c>
      <c r="AB23" s="3">
        <v>0</v>
      </c>
      <c r="AC23" s="3">
        <v>0</v>
      </c>
      <c r="AE23" s="216">
        <f t="shared" si="0"/>
        <v>19804086</v>
      </c>
    </row>
    <row r="24" spans="2:31" x14ac:dyDescent="0.35">
      <c r="B24" s="92">
        <v>14</v>
      </c>
      <c r="C24" s="91" t="s">
        <v>52</v>
      </c>
      <c r="D24" s="33">
        <v>433</v>
      </c>
      <c r="E24" s="33">
        <v>5</v>
      </c>
      <c r="F24" s="33">
        <v>44094</v>
      </c>
      <c r="G24" s="33">
        <v>0</v>
      </c>
      <c r="H24" s="33">
        <v>0</v>
      </c>
      <c r="I24" s="33">
        <v>0</v>
      </c>
      <c r="J24" s="33">
        <v>0</v>
      </c>
      <c r="K24" s="33">
        <v>5579890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392654</v>
      </c>
      <c r="U24" s="3">
        <v>1028073.7513999996</v>
      </c>
      <c r="V24" s="3">
        <v>189330</v>
      </c>
      <c r="W24" s="3">
        <v>678473.05284999975</v>
      </c>
      <c r="X24" s="3">
        <v>0</v>
      </c>
      <c r="Y24" s="3">
        <v>0</v>
      </c>
      <c r="Z24" s="3">
        <v>2491362</v>
      </c>
      <c r="AA24" s="3">
        <v>13168210.336999999</v>
      </c>
      <c r="AB24" s="3">
        <v>42077</v>
      </c>
      <c r="AC24" s="3">
        <v>39995.944370000005</v>
      </c>
      <c r="AE24" s="216">
        <f t="shared" si="0"/>
        <v>2533439</v>
      </c>
    </row>
    <row r="25" spans="2:31" x14ac:dyDescent="0.35">
      <c r="B25" s="92">
        <v>15</v>
      </c>
      <c r="C25" s="91" t="s">
        <v>41</v>
      </c>
      <c r="D25" s="33">
        <v>1123</v>
      </c>
      <c r="E25" s="33">
        <v>553</v>
      </c>
      <c r="F25" s="33">
        <v>6402</v>
      </c>
      <c r="G25" s="33">
        <v>41725</v>
      </c>
      <c r="H25" s="33">
        <v>0</v>
      </c>
      <c r="I25" s="33">
        <v>51537</v>
      </c>
      <c r="J25" s="33">
        <v>13026</v>
      </c>
      <c r="K25" s="33">
        <v>2785413</v>
      </c>
      <c r="L25" s="3">
        <v>30988</v>
      </c>
      <c r="M25" s="3">
        <v>122902.04066000001</v>
      </c>
      <c r="N25" s="3">
        <v>12386</v>
      </c>
      <c r="O25" s="3">
        <v>121686.70597000001</v>
      </c>
      <c r="P25" s="3">
        <v>0</v>
      </c>
      <c r="Q25" s="3">
        <v>0</v>
      </c>
      <c r="R25" s="3">
        <v>297</v>
      </c>
      <c r="S25" s="3">
        <v>1543.6</v>
      </c>
      <c r="T25" s="3">
        <v>636081</v>
      </c>
      <c r="U25" s="3">
        <v>1491460.4233800001</v>
      </c>
      <c r="V25" s="3">
        <v>97286</v>
      </c>
      <c r="W25" s="3">
        <v>280289.77528000006</v>
      </c>
      <c r="X25" s="3">
        <v>0</v>
      </c>
      <c r="Y25" s="3">
        <v>0</v>
      </c>
      <c r="Z25" s="3">
        <v>2759314</v>
      </c>
      <c r="AA25" s="3">
        <v>14703177.74361</v>
      </c>
      <c r="AB25" s="3">
        <v>0</v>
      </c>
      <c r="AC25" s="3">
        <v>0</v>
      </c>
      <c r="AE25" s="216">
        <f t="shared" si="0"/>
        <v>2759314</v>
      </c>
    </row>
    <row r="26" spans="2:31" x14ac:dyDescent="0.35">
      <c r="B26" s="92">
        <v>16</v>
      </c>
      <c r="C26" s="91" t="s">
        <v>33</v>
      </c>
      <c r="D26" s="33">
        <v>489</v>
      </c>
      <c r="E26" s="33">
        <v>52</v>
      </c>
      <c r="F26" s="33">
        <v>0</v>
      </c>
      <c r="G26" s="33">
        <v>0</v>
      </c>
      <c r="H26" s="33">
        <v>7418</v>
      </c>
      <c r="I26" s="33">
        <v>0</v>
      </c>
      <c r="J26" s="33">
        <v>28136</v>
      </c>
      <c r="K26" s="33">
        <v>907493</v>
      </c>
      <c r="L26" s="3">
        <v>66340</v>
      </c>
      <c r="M26" s="3">
        <v>249261.90121000001</v>
      </c>
      <c r="N26" s="3">
        <v>65085</v>
      </c>
      <c r="O26" s="3">
        <v>554088.55155999993</v>
      </c>
      <c r="P26" s="3">
        <v>0</v>
      </c>
      <c r="Q26" s="3">
        <v>0</v>
      </c>
      <c r="R26" s="3">
        <v>0</v>
      </c>
      <c r="S26" s="3">
        <v>0</v>
      </c>
      <c r="T26" s="3">
        <v>224700</v>
      </c>
      <c r="U26" s="3">
        <v>444746.70129</v>
      </c>
      <c r="V26" s="3">
        <v>25006</v>
      </c>
      <c r="W26" s="3">
        <v>68534.32114</v>
      </c>
      <c r="X26" s="3">
        <v>8</v>
      </c>
      <c r="Y26" s="3">
        <v>34.6</v>
      </c>
      <c r="Z26" s="3">
        <v>489087</v>
      </c>
      <c r="AA26" s="3">
        <v>2315548.9</v>
      </c>
      <c r="AB26" s="3">
        <v>9</v>
      </c>
      <c r="AC26" s="3">
        <v>9.1999999999999993</v>
      </c>
      <c r="AE26" s="216">
        <f t="shared" si="0"/>
        <v>489096</v>
      </c>
    </row>
    <row r="27" spans="2:31" x14ac:dyDescent="0.35">
      <c r="B27" s="92">
        <v>17</v>
      </c>
      <c r="C27" s="91" t="s">
        <v>45</v>
      </c>
      <c r="D27" s="33">
        <v>406</v>
      </c>
      <c r="E27" s="33">
        <v>5</v>
      </c>
      <c r="F27" s="33">
        <v>8306</v>
      </c>
      <c r="G27" s="33">
        <v>0</v>
      </c>
      <c r="H27" s="33">
        <v>8792</v>
      </c>
      <c r="I27" s="33">
        <v>0</v>
      </c>
      <c r="J27" s="33">
        <v>0</v>
      </c>
      <c r="K27" s="33">
        <v>696612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113242</v>
      </c>
      <c r="U27" s="3">
        <v>296181.61450999998</v>
      </c>
      <c r="V27" s="3">
        <v>27569</v>
      </c>
      <c r="W27" s="3">
        <v>132137.18303999992</v>
      </c>
      <c r="X27" s="3">
        <v>314</v>
      </c>
      <c r="Y27" s="3">
        <v>10046.611000000001</v>
      </c>
      <c r="Z27" s="3">
        <v>274346</v>
      </c>
      <c r="AA27" s="3">
        <v>1390736.8635499999</v>
      </c>
      <c r="AB27" s="3">
        <v>0</v>
      </c>
      <c r="AC27" s="3">
        <v>0</v>
      </c>
      <c r="AE27" s="216">
        <f t="shared" si="0"/>
        <v>274346</v>
      </c>
    </row>
    <row r="28" spans="2:31" x14ac:dyDescent="0.35">
      <c r="B28" s="92">
        <v>18</v>
      </c>
      <c r="C28" s="91" t="s">
        <v>42</v>
      </c>
      <c r="D28" s="33">
        <v>232</v>
      </c>
      <c r="E28" s="33">
        <v>42</v>
      </c>
      <c r="F28" s="33">
        <v>1559</v>
      </c>
      <c r="G28" s="33">
        <v>0</v>
      </c>
      <c r="H28" s="33">
        <v>0</v>
      </c>
      <c r="I28" s="33">
        <v>29766</v>
      </c>
      <c r="J28" s="33">
        <v>9599</v>
      </c>
      <c r="K28" s="33">
        <v>547256</v>
      </c>
      <c r="L28" s="3">
        <v>22474</v>
      </c>
      <c r="M28" s="3">
        <v>49359.057890000004</v>
      </c>
      <c r="N28" s="3">
        <v>6635</v>
      </c>
      <c r="O28" s="3">
        <v>23935.47927</v>
      </c>
      <c r="P28" s="3">
        <v>1</v>
      </c>
      <c r="Q28" s="3">
        <v>58.8</v>
      </c>
      <c r="R28" s="3">
        <v>247</v>
      </c>
      <c r="S28" s="3">
        <v>737.7</v>
      </c>
      <c r="T28" s="3">
        <v>216689</v>
      </c>
      <c r="U28" s="3">
        <v>379422.19613999978</v>
      </c>
      <c r="V28" s="3">
        <v>17634</v>
      </c>
      <c r="W28" s="3">
        <v>50191.635589999991</v>
      </c>
      <c r="X28" s="3">
        <v>0</v>
      </c>
      <c r="Y28" s="3">
        <v>0</v>
      </c>
      <c r="Z28" s="3">
        <v>476284</v>
      </c>
      <c r="AA28" s="3">
        <v>2045508.7273199998</v>
      </c>
      <c r="AB28" s="3">
        <v>0</v>
      </c>
      <c r="AC28" s="3">
        <v>0</v>
      </c>
      <c r="AE28" s="216">
        <f t="shared" si="0"/>
        <v>476284</v>
      </c>
    </row>
    <row r="29" spans="2:31" x14ac:dyDescent="0.35">
      <c r="B29" s="92">
        <v>19</v>
      </c>
      <c r="C29" s="91" t="s">
        <v>20</v>
      </c>
      <c r="D29" s="33">
        <v>1579</v>
      </c>
      <c r="E29" s="33">
        <v>334</v>
      </c>
      <c r="F29" s="33">
        <v>18616</v>
      </c>
      <c r="G29" s="33">
        <v>860</v>
      </c>
      <c r="H29" s="33">
        <v>23439</v>
      </c>
      <c r="I29" s="33">
        <v>4277320</v>
      </c>
      <c r="J29" s="33">
        <v>677760</v>
      </c>
      <c r="K29" s="33">
        <v>13119727</v>
      </c>
      <c r="L29" s="3">
        <v>1360584</v>
      </c>
      <c r="M29" s="3">
        <v>4127573.6519999998</v>
      </c>
      <c r="N29" s="3">
        <v>1482281</v>
      </c>
      <c r="O29" s="3">
        <v>8175011.8445899999</v>
      </c>
      <c r="P29" s="3">
        <v>0</v>
      </c>
      <c r="Q29" s="3">
        <v>0</v>
      </c>
      <c r="R29" s="3">
        <v>3815</v>
      </c>
      <c r="S29" s="3">
        <v>17642.5</v>
      </c>
      <c r="T29" s="3">
        <v>4393278</v>
      </c>
      <c r="U29" s="3">
        <v>9025673.3269999996</v>
      </c>
      <c r="V29" s="3">
        <v>1704423</v>
      </c>
      <c r="W29" s="3">
        <v>5712758.4119999995</v>
      </c>
      <c r="X29" s="3">
        <v>2551</v>
      </c>
      <c r="Y29" s="3">
        <v>31459.676930000001</v>
      </c>
      <c r="Z29" s="3">
        <v>8677657</v>
      </c>
      <c r="AA29" s="3">
        <v>42613510.527999997</v>
      </c>
      <c r="AB29" s="3">
        <v>184</v>
      </c>
      <c r="AC29" s="3">
        <v>172.30001000000001</v>
      </c>
      <c r="AE29" s="216">
        <f t="shared" si="0"/>
        <v>8677841</v>
      </c>
    </row>
    <row r="30" spans="2:31" x14ac:dyDescent="0.35">
      <c r="B30" s="92">
        <v>20</v>
      </c>
      <c r="C30" s="91" t="s">
        <v>7</v>
      </c>
      <c r="D30" s="33">
        <v>10862</v>
      </c>
      <c r="E30" s="33">
        <v>9600</v>
      </c>
      <c r="F30" s="33">
        <v>1599848</v>
      </c>
      <c r="G30" s="33">
        <v>4530</v>
      </c>
      <c r="H30" s="33">
        <v>1911494</v>
      </c>
      <c r="I30" s="33">
        <v>0</v>
      </c>
      <c r="J30" s="33">
        <v>18542304</v>
      </c>
      <c r="K30" s="33">
        <v>49617036</v>
      </c>
      <c r="L30" s="3">
        <v>38884598</v>
      </c>
      <c r="M30" s="3">
        <v>138389420.33758003</v>
      </c>
      <c r="N30" s="3">
        <v>30687690</v>
      </c>
      <c r="O30" s="3">
        <v>255642568.69575</v>
      </c>
      <c r="P30" s="3">
        <v>0</v>
      </c>
      <c r="Q30" s="3">
        <v>0</v>
      </c>
      <c r="R30" s="3">
        <v>196361</v>
      </c>
      <c r="S30" s="3">
        <v>1131023.9142499999</v>
      </c>
      <c r="T30" s="3">
        <v>17433076</v>
      </c>
      <c r="U30" s="3">
        <v>48011203.252169997</v>
      </c>
      <c r="V30" s="3">
        <v>11706312</v>
      </c>
      <c r="W30" s="3">
        <v>44796609.442900002</v>
      </c>
      <c r="X30" s="3">
        <v>95168</v>
      </c>
      <c r="Y30" s="3">
        <v>1450920.8215399999</v>
      </c>
      <c r="Z30" s="3">
        <v>40108580</v>
      </c>
      <c r="AA30" s="3">
        <v>242140173.02458003</v>
      </c>
      <c r="AB30" s="3">
        <v>69374</v>
      </c>
      <c r="AC30" s="3">
        <v>68741.509099999996</v>
      </c>
      <c r="AE30" s="216">
        <f t="shared" si="0"/>
        <v>40177954</v>
      </c>
    </row>
    <row r="31" spans="2:31" x14ac:dyDescent="0.35">
      <c r="B31" s="92">
        <v>21</v>
      </c>
      <c r="C31" s="91" t="s">
        <v>10</v>
      </c>
      <c r="D31" s="33">
        <v>9418</v>
      </c>
      <c r="E31" s="33">
        <v>7395</v>
      </c>
      <c r="F31" s="33">
        <v>1374595</v>
      </c>
      <c r="G31" s="33">
        <v>10004</v>
      </c>
      <c r="H31" s="33">
        <v>572951</v>
      </c>
      <c r="I31" s="33">
        <v>3225261</v>
      </c>
      <c r="J31" s="33">
        <v>14988851</v>
      </c>
      <c r="K31" s="33">
        <v>32367490</v>
      </c>
      <c r="L31" s="3">
        <v>19961639</v>
      </c>
      <c r="M31" s="3">
        <v>74237699.613610446</v>
      </c>
      <c r="N31" s="3">
        <v>32412333</v>
      </c>
      <c r="O31" s="3">
        <v>184327241.47463062</v>
      </c>
      <c r="P31" s="3">
        <v>35</v>
      </c>
      <c r="Q31" s="3">
        <v>2247.6219999999998</v>
      </c>
      <c r="R31" s="3">
        <v>47924</v>
      </c>
      <c r="S31" s="3">
        <v>236049.8</v>
      </c>
      <c r="T31" s="3">
        <v>11127869</v>
      </c>
      <c r="U31" s="3">
        <v>32794277.970880028</v>
      </c>
      <c r="V31" s="3">
        <v>4374463</v>
      </c>
      <c r="W31" s="3">
        <v>26096678.794859938</v>
      </c>
      <c r="X31" s="3">
        <v>21688</v>
      </c>
      <c r="Y31" s="3">
        <v>205526.33249999999</v>
      </c>
      <c r="Z31" s="3">
        <v>19622565</v>
      </c>
      <c r="AA31" s="3">
        <v>132705282.11399999</v>
      </c>
      <c r="AB31" s="3">
        <v>7</v>
      </c>
      <c r="AC31" s="3">
        <v>3.931</v>
      </c>
      <c r="AE31" s="216">
        <f t="shared" si="0"/>
        <v>19622572</v>
      </c>
    </row>
    <row r="32" spans="2:31" x14ac:dyDescent="0.35">
      <c r="B32" s="92">
        <v>22</v>
      </c>
      <c r="C32" s="91" t="s">
        <v>38</v>
      </c>
      <c r="D32" s="33">
        <v>2258</v>
      </c>
      <c r="E32" s="33">
        <v>1070</v>
      </c>
      <c r="F32" s="33">
        <v>21113</v>
      </c>
      <c r="G32" s="33">
        <v>125</v>
      </c>
      <c r="H32" s="33">
        <v>9322</v>
      </c>
      <c r="I32" s="33">
        <v>238331</v>
      </c>
      <c r="J32" s="33">
        <v>44716</v>
      </c>
      <c r="K32" s="33">
        <v>11330058</v>
      </c>
      <c r="L32" s="3">
        <v>71081</v>
      </c>
      <c r="M32" s="3">
        <v>221151.16981999998</v>
      </c>
      <c r="N32" s="3">
        <v>42200</v>
      </c>
      <c r="O32" s="3">
        <v>162648.85123</v>
      </c>
      <c r="P32" s="3">
        <v>0</v>
      </c>
      <c r="Q32" s="3">
        <v>0</v>
      </c>
      <c r="R32" s="3">
        <v>350</v>
      </c>
      <c r="S32" s="3">
        <v>2098.7786900000001</v>
      </c>
      <c r="T32" s="3">
        <v>1772824</v>
      </c>
      <c r="U32" s="3">
        <v>3791039.4468999906</v>
      </c>
      <c r="V32" s="3">
        <v>367306</v>
      </c>
      <c r="W32" s="3">
        <v>1027545.2436499926</v>
      </c>
      <c r="X32" s="3">
        <v>0</v>
      </c>
      <c r="Y32" s="3">
        <v>0</v>
      </c>
      <c r="Z32" s="3">
        <v>5939110</v>
      </c>
      <c r="AA32" s="3">
        <v>28988874.178970002</v>
      </c>
      <c r="AB32" s="3">
        <v>1147</v>
      </c>
      <c r="AC32" s="3">
        <v>1137.9412</v>
      </c>
      <c r="AE32" s="216">
        <f t="shared" si="0"/>
        <v>5940257</v>
      </c>
    </row>
    <row r="33" spans="2:31" x14ac:dyDescent="0.35">
      <c r="B33" s="92">
        <v>23</v>
      </c>
      <c r="C33" s="91" t="s">
        <v>14</v>
      </c>
      <c r="D33" s="33">
        <v>767</v>
      </c>
      <c r="E33" s="33">
        <v>318</v>
      </c>
      <c r="F33" s="33">
        <v>37409</v>
      </c>
      <c r="G33" s="33">
        <v>11208</v>
      </c>
      <c r="H33" s="33">
        <v>0</v>
      </c>
      <c r="I33" s="33">
        <v>38079</v>
      </c>
      <c r="J33" s="33">
        <v>1770754</v>
      </c>
      <c r="K33" s="33">
        <v>6649842</v>
      </c>
      <c r="L33" s="3">
        <v>2359648</v>
      </c>
      <c r="M33" s="3">
        <v>7897826.4491000501</v>
      </c>
      <c r="N33" s="3">
        <v>1966212</v>
      </c>
      <c r="O33" s="3">
        <v>13314455.374200001</v>
      </c>
      <c r="P33" s="3">
        <v>0</v>
      </c>
      <c r="Q33" s="3">
        <v>0</v>
      </c>
      <c r="R33" s="3">
        <v>25937</v>
      </c>
      <c r="S33" s="3">
        <v>99207.6</v>
      </c>
      <c r="T33" s="3">
        <v>943523</v>
      </c>
      <c r="U33" s="3">
        <v>2217931.5057299999</v>
      </c>
      <c r="V33" s="3">
        <v>347670</v>
      </c>
      <c r="W33" s="3">
        <v>2434447.61283</v>
      </c>
      <c r="X33" s="3">
        <v>0</v>
      </c>
      <c r="Y33" s="3">
        <v>0</v>
      </c>
      <c r="Z33" s="3">
        <v>3943804</v>
      </c>
      <c r="AA33" s="3">
        <v>19704687.954</v>
      </c>
      <c r="AB33" s="3">
        <v>0</v>
      </c>
      <c r="AC33" s="3">
        <v>0</v>
      </c>
      <c r="AE33" s="216">
        <f t="shared" si="0"/>
        <v>3943804</v>
      </c>
    </row>
    <row r="34" spans="2:31" x14ac:dyDescent="0.35">
      <c r="B34" s="92">
        <v>24</v>
      </c>
      <c r="C34" s="91" t="s">
        <v>15</v>
      </c>
      <c r="D34" s="33">
        <v>1717</v>
      </c>
      <c r="E34" s="33">
        <v>1168</v>
      </c>
      <c r="F34" s="33">
        <v>247835</v>
      </c>
      <c r="G34" s="33">
        <v>146</v>
      </c>
      <c r="H34" s="33">
        <v>58811</v>
      </c>
      <c r="I34" s="33">
        <v>3542925</v>
      </c>
      <c r="J34" s="33">
        <v>2431761</v>
      </c>
      <c r="K34" s="33">
        <v>8846208</v>
      </c>
      <c r="L34" s="3">
        <v>3702423</v>
      </c>
      <c r="M34" s="3">
        <v>17559543.155000001</v>
      </c>
      <c r="N34" s="3">
        <v>2779604</v>
      </c>
      <c r="O34" s="3">
        <v>50379607.49092</v>
      </c>
      <c r="P34" s="3">
        <v>0</v>
      </c>
      <c r="Q34" s="3">
        <v>0</v>
      </c>
      <c r="R34" s="3">
        <v>27768</v>
      </c>
      <c r="S34" s="3">
        <v>137773.60399999999</v>
      </c>
      <c r="T34" s="3">
        <v>1163726</v>
      </c>
      <c r="U34" s="56">
        <v>2712640.8360000001</v>
      </c>
      <c r="V34" s="3">
        <v>781245</v>
      </c>
      <c r="W34" s="3">
        <v>3428672.3769999999</v>
      </c>
      <c r="X34" s="3">
        <v>851</v>
      </c>
      <c r="Y34" s="3">
        <v>63572.534340000006</v>
      </c>
      <c r="Z34" s="3">
        <v>4565948</v>
      </c>
      <c r="AA34" s="3">
        <v>25315973.9747064</v>
      </c>
      <c r="AB34" s="3">
        <v>0</v>
      </c>
      <c r="AC34" s="3">
        <v>0</v>
      </c>
      <c r="AE34" s="216">
        <f t="shared" si="0"/>
        <v>4565948</v>
      </c>
    </row>
    <row r="35" spans="2:31" x14ac:dyDescent="0.35">
      <c r="B35" s="92">
        <v>25</v>
      </c>
      <c r="C35" s="91" t="s">
        <v>34</v>
      </c>
      <c r="D35" s="33">
        <v>914</v>
      </c>
      <c r="E35" s="33">
        <v>624</v>
      </c>
      <c r="F35" s="33">
        <v>11400</v>
      </c>
      <c r="G35" s="33">
        <v>942</v>
      </c>
      <c r="H35" s="33">
        <v>0</v>
      </c>
      <c r="I35" s="33">
        <v>215212</v>
      </c>
      <c r="J35" s="33">
        <v>102123</v>
      </c>
      <c r="K35" s="33">
        <v>4018048</v>
      </c>
      <c r="L35" s="3">
        <v>178408</v>
      </c>
      <c r="M35" s="3">
        <v>1281781.2693699999</v>
      </c>
      <c r="N35" s="3">
        <v>103111</v>
      </c>
      <c r="O35" s="3">
        <v>366865.40516000002</v>
      </c>
      <c r="P35" s="3">
        <v>0</v>
      </c>
      <c r="Q35" s="3">
        <v>0</v>
      </c>
      <c r="R35" s="3">
        <v>8547</v>
      </c>
      <c r="S35" s="3">
        <v>34109</v>
      </c>
      <c r="T35" s="3">
        <v>2002276</v>
      </c>
      <c r="U35" s="3">
        <v>2983773.4354399997</v>
      </c>
      <c r="V35" s="3">
        <v>1103201</v>
      </c>
      <c r="W35" s="3">
        <v>1012687.32999</v>
      </c>
      <c r="X35" s="3">
        <v>0</v>
      </c>
      <c r="Y35" s="3">
        <v>0</v>
      </c>
      <c r="Z35" s="3">
        <v>5740589</v>
      </c>
      <c r="AA35" s="3">
        <v>28502614.543000001</v>
      </c>
      <c r="AB35" s="3">
        <v>14</v>
      </c>
      <c r="AC35" s="3">
        <v>15.2</v>
      </c>
      <c r="AE35" s="216">
        <f t="shared" si="0"/>
        <v>5740603</v>
      </c>
    </row>
    <row r="36" spans="2:31" x14ac:dyDescent="0.35">
      <c r="B36" s="92">
        <v>26</v>
      </c>
      <c r="C36" s="91" t="s">
        <v>53</v>
      </c>
      <c r="D36" s="33">
        <v>890</v>
      </c>
      <c r="E36" s="33">
        <v>584</v>
      </c>
      <c r="F36" s="33">
        <v>9485</v>
      </c>
      <c r="G36" s="33">
        <v>0</v>
      </c>
      <c r="H36" s="33">
        <v>0</v>
      </c>
      <c r="I36" s="33">
        <v>61520</v>
      </c>
      <c r="J36" s="33">
        <v>0</v>
      </c>
      <c r="K36" s="33">
        <v>5226012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1156743</v>
      </c>
      <c r="U36" s="3">
        <v>2060522.0794200001</v>
      </c>
      <c r="V36" s="3">
        <v>163722</v>
      </c>
      <c r="W36" s="3">
        <v>399002.92755000002</v>
      </c>
      <c r="X36" s="3">
        <v>0</v>
      </c>
      <c r="Y36" s="3">
        <v>0</v>
      </c>
      <c r="Z36" s="3">
        <v>4112770</v>
      </c>
      <c r="AA36" s="3">
        <v>18629871.219000001</v>
      </c>
      <c r="AB36" s="3">
        <v>0</v>
      </c>
      <c r="AC36" s="3">
        <v>0</v>
      </c>
      <c r="AE36" s="216">
        <f t="shared" si="0"/>
        <v>4112770</v>
      </c>
    </row>
    <row r="37" spans="2:31" x14ac:dyDescent="0.35">
      <c r="B37" s="92">
        <v>27</v>
      </c>
      <c r="C37" s="91" t="s">
        <v>43</v>
      </c>
      <c r="D37" s="33">
        <v>1411</v>
      </c>
      <c r="E37" s="33">
        <v>824</v>
      </c>
      <c r="F37" s="33">
        <v>9123</v>
      </c>
      <c r="G37" s="33">
        <v>0</v>
      </c>
      <c r="H37" s="33">
        <v>0</v>
      </c>
      <c r="I37" s="33">
        <v>27947</v>
      </c>
      <c r="J37" s="33">
        <v>11007</v>
      </c>
      <c r="K37" s="33">
        <v>4445614</v>
      </c>
      <c r="L37" s="3">
        <v>31974</v>
      </c>
      <c r="M37" s="3">
        <v>190797.74374999825</v>
      </c>
      <c r="N37" s="3">
        <v>10783</v>
      </c>
      <c r="O37" s="3">
        <v>128917.57270999999</v>
      </c>
      <c r="P37" s="3">
        <v>0</v>
      </c>
      <c r="Q37" s="3">
        <v>0</v>
      </c>
      <c r="R37" s="3">
        <v>914</v>
      </c>
      <c r="S37" s="3">
        <v>6971.5</v>
      </c>
      <c r="T37" s="3">
        <v>1486568</v>
      </c>
      <c r="U37" s="3">
        <v>3400458.4568800018</v>
      </c>
      <c r="V37" s="3">
        <v>259190</v>
      </c>
      <c r="W37" s="3">
        <v>954390.42400999996</v>
      </c>
      <c r="X37" s="3">
        <v>9348</v>
      </c>
      <c r="Y37" s="3">
        <v>201743.48170000006</v>
      </c>
      <c r="Z37" s="3">
        <v>4851663</v>
      </c>
      <c r="AA37" s="3">
        <v>23185481.789529998</v>
      </c>
      <c r="AB37" s="3">
        <v>0</v>
      </c>
      <c r="AC37" s="3">
        <v>0</v>
      </c>
      <c r="AE37" s="216">
        <f t="shared" si="0"/>
        <v>4851663</v>
      </c>
    </row>
    <row r="38" spans="2:31" x14ac:dyDescent="0.35">
      <c r="B38" s="92">
        <v>28</v>
      </c>
      <c r="C38" s="91" t="s">
        <v>13</v>
      </c>
      <c r="D38" s="33">
        <v>1647</v>
      </c>
      <c r="E38" s="33">
        <v>1465</v>
      </c>
      <c r="F38" s="33">
        <v>79063</v>
      </c>
      <c r="G38" s="33">
        <v>17608</v>
      </c>
      <c r="H38" s="33">
        <v>78361</v>
      </c>
      <c r="I38" s="33">
        <v>473575</v>
      </c>
      <c r="J38" s="33">
        <v>5296061</v>
      </c>
      <c r="K38" s="33">
        <v>29656410</v>
      </c>
      <c r="L38" s="3">
        <v>5531512</v>
      </c>
      <c r="M38" s="3">
        <v>21054817.856560003</v>
      </c>
      <c r="N38" s="3">
        <v>4554414</v>
      </c>
      <c r="O38" s="3">
        <v>34217889.084899999</v>
      </c>
      <c r="P38" s="3">
        <v>0</v>
      </c>
      <c r="Q38" s="3">
        <v>0</v>
      </c>
      <c r="R38" s="3">
        <v>46427</v>
      </c>
      <c r="S38" s="3">
        <v>188344.42763999998</v>
      </c>
      <c r="T38" s="3">
        <v>3440554</v>
      </c>
      <c r="U38" s="3">
        <v>6986100.9702200005</v>
      </c>
      <c r="V38" s="3">
        <v>2456342</v>
      </c>
      <c r="W38" s="3">
        <v>7101504.2574199988</v>
      </c>
      <c r="X38" s="3">
        <v>0</v>
      </c>
      <c r="Y38" s="3">
        <v>0</v>
      </c>
      <c r="Z38" s="3">
        <v>12020836</v>
      </c>
      <c r="AA38" s="3">
        <v>52914797.043810017</v>
      </c>
      <c r="AB38" s="3">
        <v>0</v>
      </c>
      <c r="AC38" s="3">
        <v>0</v>
      </c>
      <c r="AE38" s="216">
        <f t="shared" si="0"/>
        <v>12020836</v>
      </c>
    </row>
    <row r="39" spans="2:31" x14ac:dyDescent="0.35">
      <c r="B39" s="92">
        <v>29</v>
      </c>
      <c r="C39" s="91" t="s">
        <v>54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217410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24516</v>
      </c>
      <c r="U39" s="3">
        <v>43199.024840000005</v>
      </c>
      <c r="V39" s="3">
        <v>12208</v>
      </c>
      <c r="W39" s="3">
        <v>31756.464190000006</v>
      </c>
      <c r="X39" s="3">
        <v>0</v>
      </c>
      <c r="Y39" s="3">
        <v>0</v>
      </c>
      <c r="Z39" s="3">
        <v>89103</v>
      </c>
      <c r="AA39" s="3">
        <v>406041.34299999999</v>
      </c>
      <c r="AB39" s="3">
        <v>22</v>
      </c>
      <c r="AC39" s="3">
        <v>16.8</v>
      </c>
      <c r="AE39" s="216">
        <f t="shared" si="0"/>
        <v>89125</v>
      </c>
    </row>
    <row r="40" spans="2:31" x14ac:dyDescent="0.35">
      <c r="B40" s="92">
        <v>30</v>
      </c>
      <c r="C40" s="91" t="s">
        <v>12</v>
      </c>
      <c r="D40" s="33">
        <v>371</v>
      </c>
      <c r="E40" s="33">
        <v>38</v>
      </c>
      <c r="F40" s="33">
        <v>922747</v>
      </c>
      <c r="G40" s="33">
        <v>0</v>
      </c>
      <c r="H40" s="33">
        <v>47498</v>
      </c>
      <c r="I40" s="33">
        <v>87651</v>
      </c>
      <c r="J40" s="33">
        <v>4644075</v>
      </c>
      <c r="K40" s="33">
        <v>1694046</v>
      </c>
      <c r="L40" s="3">
        <v>7007624</v>
      </c>
      <c r="M40" s="3">
        <v>29849277.385509998</v>
      </c>
      <c r="N40" s="3">
        <v>3295649</v>
      </c>
      <c r="O40" s="3">
        <v>31750776.403189998</v>
      </c>
      <c r="P40" s="3">
        <v>0</v>
      </c>
      <c r="Q40" s="3">
        <v>0</v>
      </c>
      <c r="R40" s="3">
        <v>44914</v>
      </c>
      <c r="S40" s="3">
        <v>149752.82433</v>
      </c>
      <c r="T40" s="3">
        <v>226967</v>
      </c>
      <c r="U40" s="3">
        <v>543049.71515000053</v>
      </c>
      <c r="V40" s="3">
        <v>108139</v>
      </c>
      <c r="W40" s="3">
        <v>626791.53500999464</v>
      </c>
      <c r="X40" s="3">
        <v>71</v>
      </c>
      <c r="Y40" s="3">
        <v>2042.4176600000001</v>
      </c>
      <c r="Z40" s="3">
        <v>626865</v>
      </c>
      <c r="AA40" s="3">
        <v>3078047.1159999999</v>
      </c>
      <c r="AB40" s="3">
        <v>0</v>
      </c>
      <c r="AC40" s="3">
        <v>0</v>
      </c>
      <c r="AE40" s="216">
        <f t="shared" si="0"/>
        <v>626865</v>
      </c>
    </row>
    <row r="41" spans="2:31" x14ac:dyDescent="0.35">
      <c r="B41" s="92">
        <v>31</v>
      </c>
      <c r="C41" s="91" t="s">
        <v>30</v>
      </c>
      <c r="D41" s="33">
        <v>885</v>
      </c>
      <c r="E41" s="33">
        <v>415</v>
      </c>
      <c r="F41" s="33">
        <v>15315</v>
      </c>
      <c r="G41" s="33">
        <v>0</v>
      </c>
      <c r="H41" s="33">
        <v>7639</v>
      </c>
      <c r="I41" s="33">
        <v>81813</v>
      </c>
      <c r="J41" s="33">
        <v>272067</v>
      </c>
      <c r="K41" s="33">
        <v>3721917</v>
      </c>
      <c r="L41" s="3">
        <v>572350</v>
      </c>
      <c r="M41" s="3">
        <v>1887277.92</v>
      </c>
      <c r="N41" s="3">
        <v>574112</v>
      </c>
      <c r="O41" s="3">
        <v>3810301.1069999998</v>
      </c>
      <c r="P41" s="3">
        <v>0</v>
      </c>
      <c r="Q41" s="3">
        <v>0</v>
      </c>
      <c r="R41" s="3">
        <v>0</v>
      </c>
      <c r="S41" s="3">
        <v>0</v>
      </c>
      <c r="T41" s="3">
        <v>1515042</v>
      </c>
      <c r="U41" s="3">
        <v>3122513.9452399998</v>
      </c>
      <c r="V41" s="3">
        <v>249201</v>
      </c>
      <c r="W41" s="3">
        <v>929846.27939000004</v>
      </c>
      <c r="X41" s="3">
        <v>0</v>
      </c>
      <c r="Y41" s="3">
        <v>0</v>
      </c>
      <c r="Z41" s="3">
        <v>3041424</v>
      </c>
      <c r="AA41" s="3">
        <v>13825981.37211</v>
      </c>
      <c r="AB41" s="3">
        <v>0</v>
      </c>
      <c r="AC41" s="3">
        <v>0</v>
      </c>
      <c r="AE41" s="216">
        <f t="shared" si="0"/>
        <v>3041424</v>
      </c>
    </row>
    <row r="42" spans="2:31" x14ac:dyDescent="0.35">
      <c r="B42" s="92">
        <v>32</v>
      </c>
      <c r="C42" s="91" t="s">
        <v>39</v>
      </c>
      <c r="D42" s="33">
        <v>488</v>
      </c>
      <c r="E42" s="33">
        <v>663</v>
      </c>
      <c r="F42" s="33">
        <v>2109</v>
      </c>
      <c r="G42" s="33">
        <v>0</v>
      </c>
      <c r="H42" s="33">
        <v>0</v>
      </c>
      <c r="I42" s="33">
        <v>92485</v>
      </c>
      <c r="J42" s="33">
        <v>33444</v>
      </c>
      <c r="K42" s="33">
        <v>2237587</v>
      </c>
      <c r="L42" s="3">
        <v>46169</v>
      </c>
      <c r="M42" s="3">
        <v>199120.46464000002</v>
      </c>
      <c r="N42" s="3">
        <v>17603</v>
      </c>
      <c r="O42" s="3">
        <v>108362.21614</v>
      </c>
      <c r="P42" s="3">
        <v>0</v>
      </c>
      <c r="Q42" s="3">
        <v>0</v>
      </c>
      <c r="R42" s="3">
        <v>2178</v>
      </c>
      <c r="S42" s="3">
        <v>8828.9023300000008</v>
      </c>
      <c r="T42" s="3">
        <v>420295</v>
      </c>
      <c r="U42" s="3">
        <v>983643.55400999996</v>
      </c>
      <c r="V42" s="3">
        <v>78157</v>
      </c>
      <c r="W42" s="3">
        <v>223067.4933</v>
      </c>
      <c r="X42" s="3">
        <v>95</v>
      </c>
      <c r="Y42" s="3">
        <v>322.44</v>
      </c>
      <c r="Z42" s="3">
        <v>5271919</v>
      </c>
      <c r="AA42" s="3">
        <v>22226464.300000001</v>
      </c>
      <c r="AB42" s="3">
        <v>0</v>
      </c>
      <c r="AC42" s="3">
        <v>0</v>
      </c>
      <c r="AE42" s="216">
        <f t="shared" si="0"/>
        <v>5271919</v>
      </c>
    </row>
    <row r="43" spans="2:31" x14ac:dyDescent="0.35">
      <c r="B43" s="92">
        <v>33</v>
      </c>
      <c r="C43" s="91" t="s">
        <v>17</v>
      </c>
      <c r="D43" s="33">
        <v>1151</v>
      </c>
      <c r="E43" s="33">
        <v>160</v>
      </c>
      <c r="F43" s="33">
        <v>70885</v>
      </c>
      <c r="G43" s="33">
        <v>90895</v>
      </c>
      <c r="H43" s="33">
        <v>385732</v>
      </c>
      <c r="I43" s="33">
        <v>150976965</v>
      </c>
      <c r="J43" s="33">
        <v>1515920</v>
      </c>
      <c r="K43" s="33">
        <v>4697157</v>
      </c>
      <c r="L43" s="3">
        <v>2212200</v>
      </c>
      <c r="M43" s="3">
        <v>7906565.6270200005</v>
      </c>
      <c r="N43" s="3">
        <v>1037659</v>
      </c>
      <c r="O43" s="3">
        <v>10311062.078459999</v>
      </c>
      <c r="P43" s="3">
        <v>0</v>
      </c>
      <c r="Q43" s="3">
        <v>0</v>
      </c>
      <c r="R43" s="3">
        <v>20364</v>
      </c>
      <c r="S43" s="3">
        <v>91940.59491</v>
      </c>
      <c r="T43" s="3">
        <v>905036</v>
      </c>
      <c r="U43" s="3">
        <v>1962527.66194</v>
      </c>
      <c r="V43" s="3">
        <v>342424</v>
      </c>
      <c r="W43" s="3">
        <v>1259849.0512000001</v>
      </c>
      <c r="X43" s="3">
        <v>55</v>
      </c>
      <c r="Y43" s="3">
        <v>1770.6780000000001</v>
      </c>
      <c r="Z43" s="3">
        <v>2820725</v>
      </c>
      <c r="AA43" s="3">
        <v>12768386.709000001</v>
      </c>
      <c r="AB43" s="3">
        <v>481</v>
      </c>
      <c r="AC43" s="3">
        <v>481.5</v>
      </c>
      <c r="AE43" s="216">
        <f t="shared" si="0"/>
        <v>2821206</v>
      </c>
    </row>
    <row r="44" spans="2:31" x14ac:dyDescent="0.35">
      <c r="B44" s="89" t="s">
        <v>18</v>
      </c>
      <c r="C44" s="212"/>
      <c r="D44" s="93"/>
      <c r="E44" s="93"/>
      <c r="F44" s="93"/>
      <c r="G44" s="93"/>
      <c r="H44" s="93"/>
      <c r="I44" s="93"/>
      <c r="J44" s="93"/>
      <c r="K44" s="93"/>
      <c r="L44" s="30"/>
      <c r="M44" s="30"/>
      <c r="N44" s="30"/>
      <c r="O44" s="30"/>
      <c r="P44" s="30"/>
      <c r="Q44" s="30"/>
      <c r="R44" s="30"/>
      <c r="S44" s="30"/>
      <c r="T44" s="3"/>
      <c r="U44" s="3"/>
      <c r="V44" s="3"/>
      <c r="W44" s="3"/>
      <c r="X44" s="3"/>
      <c r="Y44" s="3"/>
      <c r="Z44" s="3"/>
      <c r="AA44" s="3"/>
      <c r="AB44" s="3"/>
      <c r="AC44" s="3"/>
      <c r="AE44" s="216">
        <f t="shared" si="0"/>
        <v>0</v>
      </c>
    </row>
    <row r="45" spans="2:31" x14ac:dyDescent="0.35">
      <c r="B45" s="92">
        <v>34</v>
      </c>
      <c r="C45" s="91" t="s">
        <v>19</v>
      </c>
      <c r="D45" s="33">
        <v>0</v>
      </c>
      <c r="E45" s="33">
        <v>0</v>
      </c>
      <c r="F45" s="33">
        <v>52988</v>
      </c>
      <c r="G45" s="33">
        <v>0</v>
      </c>
      <c r="H45" s="33">
        <v>0</v>
      </c>
      <c r="I45" s="33">
        <v>0</v>
      </c>
      <c r="J45" s="33">
        <v>1353841</v>
      </c>
      <c r="K45" s="33">
        <v>0</v>
      </c>
      <c r="L45" s="3">
        <v>1176874</v>
      </c>
      <c r="M45" s="3">
        <v>8609368.6630000006</v>
      </c>
      <c r="N45" s="3">
        <v>3414995</v>
      </c>
      <c r="O45" s="3">
        <v>29327669.669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E45" s="216">
        <f t="shared" si="0"/>
        <v>0</v>
      </c>
    </row>
    <row r="46" spans="2:31" x14ac:dyDescent="0.35">
      <c r="B46" s="92">
        <v>35</v>
      </c>
      <c r="C46" s="91" t="s">
        <v>55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E46" s="216">
        <f t="shared" si="0"/>
        <v>0</v>
      </c>
    </row>
    <row r="47" spans="2:31" x14ac:dyDescent="0.35">
      <c r="B47" s="92">
        <v>36</v>
      </c>
      <c r="C47" s="91" t="s">
        <v>57</v>
      </c>
      <c r="D47" s="33">
        <v>0</v>
      </c>
      <c r="E47" s="33">
        <v>0</v>
      </c>
      <c r="F47" s="33">
        <v>0</v>
      </c>
      <c r="G47" s="33">
        <v>0</v>
      </c>
      <c r="H47" s="33">
        <v>1</v>
      </c>
      <c r="I47" s="33">
        <v>0</v>
      </c>
      <c r="J47" s="33">
        <v>0</v>
      </c>
      <c r="K47" s="33">
        <v>923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34</v>
      </c>
      <c r="U47" s="3">
        <v>134.88156000000001</v>
      </c>
      <c r="V47" s="3">
        <v>9</v>
      </c>
      <c r="W47" s="3">
        <v>29.908159999999999</v>
      </c>
      <c r="X47" s="3">
        <v>0</v>
      </c>
      <c r="Y47" s="3">
        <v>0</v>
      </c>
      <c r="Z47" s="3">
        <v>310</v>
      </c>
      <c r="AA47" s="3">
        <v>2749.5</v>
      </c>
      <c r="AB47" s="3">
        <v>0</v>
      </c>
      <c r="AC47" s="3">
        <v>0</v>
      </c>
      <c r="AE47" s="216">
        <f t="shared" si="0"/>
        <v>310</v>
      </c>
    </row>
    <row r="48" spans="2:31" x14ac:dyDescent="0.35">
      <c r="B48" s="92">
        <v>37</v>
      </c>
      <c r="C48" s="91" t="s">
        <v>32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167225</v>
      </c>
      <c r="K48" s="33">
        <v>0</v>
      </c>
      <c r="L48" s="3">
        <v>131229</v>
      </c>
      <c r="M48" s="3">
        <v>756912.90989999438</v>
      </c>
      <c r="N48" s="3">
        <v>198123</v>
      </c>
      <c r="O48" s="3">
        <v>2475527.5297200116</v>
      </c>
      <c r="P48" s="3">
        <v>0</v>
      </c>
      <c r="Q48" s="3">
        <v>0</v>
      </c>
      <c r="R48" s="3">
        <v>676</v>
      </c>
      <c r="S48" s="3">
        <v>5102.8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E48" s="216">
        <f t="shared" si="0"/>
        <v>0</v>
      </c>
    </row>
    <row r="49" spans="1:31" x14ac:dyDescent="0.35">
      <c r="B49" s="92">
        <v>38</v>
      </c>
      <c r="C49" s="91" t="s">
        <v>29</v>
      </c>
      <c r="D49" s="33">
        <v>459</v>
      </c>
      <c r="E49" s="33">
        <v>492</v>
      </c>
      <c r="F49" s="33">
        <v>507</v>
      </c>
      <c r="G49" s="33">
        <v>91</v>
      </c>
      <c r="H49" s="33">
        <v>0</v>
      </c>
      <c r="I49" s="33">
        <v>4304</v>
      </c>
      <c r="J49" s="33">
        <v>354200</v>
      </c>
      <c r="K49" s="33">
        <v>1934336</v>
      </c>
      <c r="L49" s="3">
        <v>339291</v>
      </c>
      <c r="M49" s="3">
        <v>1321944.12415</v>
      </c>
      <c r="N49" s="3">
        <v>228638</v>
      </c>
      <c r="O49" s="3">
        <v>1957902.9511900002</v>
      </c>
      <c r="P49" s="3">
        <v>0</v>
      </c>
      <c r="Q49" s="3">
        <v>0</v>
      </c>
      <c r="R49" s="3">
        <v>3856</v>
      </c>
      <c r="S49" s="3">
        <v>10495.9</v>
      </c>
      <c r="T49" s="3">
        <v>372458</v>
      </c>
      <c r="U49" s="3">
        <v>698568.75268000003</v>
      </c>
      <c r="V49" s="3">
        <v>174858</v>
      </c>
      <c r="W49" s="3">
        <v>362148.03366000002</v>
      </c>
      <c r="X49" s="3">
        <v>0</v>
      </c>
      <c r="Y49" s="3">
        <v>0</v>
      </c>
      <c r="Z49" s="3">
        <v>972850</v>
      </c>
      <c r="AA49" s="3">
        <v>4681148.3471099995</v>
      </c>
      <c r="AB49" s="3">
        <v>0</v>
      </c>
      <c r="AC49" s="3">
        <v>0</v>
      </c>
      <c r="AE49" s="216">
        <f t="shared" si="0"/>
        <v>972850</v>
      </c>
    </row>
    <row r="50" spans="1:31" x14ac:dyDescent="0.35">
      <c r="B50" s="92">
        <v>39</v>
      </c>
      <c r="C50" s="91" t="s">
        <v>58</v>
      </c>
      <c r="D50" s="33">
        <v>13</v>
      </c>
      <c r="E50" s="33">
        <v>18</v>
      </c>
      <c r="F50" s="33">
        <v>0</v>
      </c>
      <c r="G50" s="33">
        <v>0</v>
      </c>
      <c r="H50" s="33">
        <v>0</v>
      </c>
      <c r="I50" s="33">
        <v>15</v>
      </c>
      <c r="J50" s="33">
        <v>0</v>
      </c>
      <c r="K50" s="33">
        <v>117996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41446</v>
      </c>
      <c r="U50" s="3">
        <v>114629.56158000007</v>
      </c>
      <c r="V50" s="3">
        <v>18695</v>
      </c>
      <c r="W50" s="3">
        <v>67801.894300000145</v>
      </c>
      <c r="X50" s="3">
        <v>0</v>
      </c>
      <c r="Y50" s="3">
        <v>0</v>
      </c>
      <c r="Z50" s="3">
        <v>40207</v>
      </c>
      <c r="AA50" s="3">
        <v>228926.74600000001</v>
      </c>
      <c r="AB50" s="3">
        <v>0</v>
      </c>
      <c r="AC50" s="3">
        <v>0</v>
      </c>
      <c r="AE50" s="216">
        <f t="shared" si="0"/>
        <v>40207</v>
      </c>
    </row>
    <row r="51" spans="1:31" x14ac:dyDescent="0.35">
      <c r="B51" s="92">
        <v>40</v>
      </c>
      <c r="C51" s="91" t="s">
        <v>25</v>
      </c>
      <c r="D51" s="33">
        <v>46</v>
      </c>
      <c r="E51" s="33">
        <v>28</v>
      </c>
      <c r="F51" s="33">
        <v>0</v>
      </c>
      <c r="G51" s="33">
        <v>0</v>
      </c>
      <c r="H51" s="33">
        <v>0</v>
      </c>
      <c r="I51" s="33">
        <v>0</v>
      </c>
      <c r="J51" s="33">
        <v>600995</v>
      </c>
      <c r="K51" s="33">
        <v>616710</v>
      </c>
      <c r="L51" s="3">
        <v>760657</v>
      </c>
      <c r="M51" s="3">
        <v>2512948.8600595491</v>
      </c>
      <c r="N51" s="3">
        <v>1144028</v>
      </c>
      <c r="O51" s="3">
        <v>5586460.2779400675</v>
      </c>
      <c r="P51" s="3">
        <v>0</v>
      </c>
      <c r="Q51" s="3">
        <v>0</v>
      </c>
      <c r="R51" s="3">
        <v>1651</v>
      </c>
      <c r="S51" s="3">
        <v>11545.163139999999</v>
      </c>
      <c r="T51" s="3">
        <v>302497</v>
      </c>
      <c r="U51" s="3">
        <v>1039205.66545</v>
      </c>
      <c r="V51" s="3">
        <v>0</v>
      </c>
      <c r="W51" s="3">
        <v>0</v>
      </c>
      <c r="X51" s="3">
        <v>0</v>
      </c>
      <c r="Y51" s="3">
        <v>0</v>
      </c>
      <c r="Z51" s="3">
        <v>240604</v>
      </c>
      <c r="AA51" s="3">
        <v>1387116.3867200003</v>
      </c>
      <c r="AB51" s="3">
        <v>0</v>
      </c>
      <c r="AC51" s="3">
        <v>0</v>
      </c>
      <c r="AE51" s="216">
        <f t="shared" si="0"/>
        <v>240604</v>
      </c>
    </row>
    <row r="52" spans="1:31" x14ac:dyDescent="0.35">
      <c r="A52" s="204" t="s">
        <v>159</v>
      </c>
      <c r="B52" s="92">
        <v>41</v>
      </c>
      <c r="C52" s="91" t="s">
        <v>26</v>
      </c>
      <c r="D52" s="33">
        <v>0</v>
      </c>
      <c r="E52" s="33">
        <v>0</v>
      </c>
      <c r="F52" s="33">
        <v>0</v>
      </c>
      <c r="G52" s="33">
        <v>89897</v>
      </c>
      <c r="H52" s="33">
        <v>0</v>
      </c>
      <c r="I52" s="33">
        <v>0</v>
      </c>
      <c r="J52" s="33">
        <v>956991</v>
      </c>
      <c r="K52" s="33">
        <v>689256</v>
      </c>
      <c r="L52" s="3">
        <v>400775</v>
      </c>
      <c r="M52" s="3">
        <v>483216.64600000001</v>
      </c>
      <c r="N52" s="3">
        <v>709383</v>
      </c>
      <c r="O52" s="3">
        <v>974593.38100000005</v>
      </c>
      <c r="P52" s="3">
        <v>0</v>
      </c>
      <c r="Q52" s="3">
        <v>0</v>
      </c>
      <c r="R52" s="3">
        <v>3047</v>
      </c>
      <c r="S52" s="3">
        <v>6186.2830000000004</v>
      </c>
      <c r="T52" s="3">
        <v>18063</v>
      </c>
      <c r="U52" s="3">
        <v>34022.989000000001</v>
      </c>
      <c r="V52" s="3">
        <v>15734</v>
      </c>
      <c r="W52" s="3">
        <v>48130.822999999997</v>
      </c>
      <c r="X52" s="3">
        <v>0</v>
      </c>
      <c r="Y52" s="3">
        <v>0</v>
      </c>
      <c r="Z52" s="3">
        <v>77903</v>
      </c>
      <c r="AA52" s="3">
        <v>234529.07500000001</v>
      </c>
      <c r="AB52" s="3">
        <v>0</v>
      </c>
      <c r="AC52" s="3">
        <v>0</v>
      </c>
      <c r="AE52" s="216">
        <f t="shared" si="0"/>
        <v>77903</v>
      </c>
    </row>
    <row r="53" spans="1:31" x14ac:dyDescent="0.35">
      <c r="B53" s="92">
        <v>42</v>
      </c>
      <c r="C53" s="212" t="s">
        <v>24</v>
      </c>
      <c r="D53" s="33">
        <v>102</v>
      </c>
      <c r="E53" s="33">
        <v>68</v>
      </c>
      <c r="F53" s="33">
        <v>0</v>
      </c>
      <c r="G53" s="33">
        <v>0</v>
      </c>
      <c r="H53" s="33">
        <v>0</v>
      </c>
      <c r="I53" s="33">
        <v>0</v>
      </c>
      <c r="J53" s="33">
        <v>1037489</v>
      </c>
      <c r="K53" s="33">
        <v>1114774</v>
      </c>
      <c r="L53" s="3">
        <v>1439492</v>
      </c>
      <c r="M53" s="3">
        <v>4413756.8778676763</v>
      </c>
      <c r="N53" s="3">
        <v>1401869</v>
      </c>
      <c r="O53" s="3">
        <v>6309804.9901309777</v>
      </c>
      <c r="P53" s="3">
        <v>0</v>
      </c>
      <c r="Q53" s="3">
        <v>0</v>
      </c>
      <c r="R53" s="3">
        <v>2368</v>
      </c>
      <c r="S53" s="3">
        <v>14111.197129999995</v>
      </c>
      <c r="T53" s="3">
        <v>751874</v>
      </c>
      <c r="U53" s="3">
        <v>1750673.4317399964</v>
      </c>
      <c r="V53" s="3">
        <v>99040</v>
      </c>
      <c r="W53" s="3">
        <v>605242.15189999947</v>
      </c>
      <c r="X53" s="3">
        <v>42</v>
      </c>
      <c r="Y53" s="3">
        <v>758.23900000000003</v>
      </c>
      <c r="Z53" s="3">
        <v>649294</v>
      </c>
      <c r="AA53" s="3">
        <v>3161241.1804600004</v>
      </c>
      <c r="AB53" s="3">
        <v>0</v>
      </c>
      <c r="AC53" s="3">
        <v>0</v>
      </c>
      <c r="AE53" s="216">
        <f t="shared" si="0"/>
        <v>649294</v>
      </c>
    </row>
    <row r="54" spans="1:31" x14ac:dyDescent="0.35">
      <c r="B54" s="92">
        <v>43</v>
      </c>
      <c r="C54" s="212" t="s">
        <v>62</v>
      </c>
      <c r="D54" s="33">
        <v>0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1033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2654</v>
      </c>
      <c r="U54" s="3">
        <v>9646.8456400000014</v>
      </c>
      <c r="V54" s="3">
        <v>1379</v>
      </c>
      <c r="W54" s="3">
        <v>4304.3243400000001</v>
      </c>
      <c r="X54" s="3">
        <v>0</v>
      </c>
      <c r="Y54" s="3">
        <v>0</v>
      </c>
      <c r="Z54" s="3">
        <v>796</v>
      </c>
      <c r="AA54" s="3">
        <v>5370.85</v>
      </c>
      <c r="AB54" s="3">
        <v>0</v>
      </c>
      <c r="AC54" s="3">
        <v>0</v>
      </c>
      <c r="AE54" s="216">
        <f t="shared" si="0"/>
        <v>796</v>
      </c>
    </row>
    <row r="55" spans="1:31" x14ac:dyDescent="0.35">
      <c r="B55" s="89" t="s">
        <v>63</v>
      </c>
      <c r="C55" s="212"/>
      <c r="D55" s="33"/>
      <c r="E55" s="33"/>
      <c r="F55" s="33"/>
      <c r="G55" s="33"/>
      <c r="H55" s="33"/>
      <c r="I55" s="33"/>
      <c r="J55" s="33"/>
      <c r="K55" s="3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E55" s="216">
        <f t="shared" si="0"/>
        <v>0</v>
      </c>
    </row>
    <row r="56" spans="1:31" s="213" customFormat="1" x14ac:dyDescent="0.35">
      <c r="A56" s="215"/>
      <c r="B56" s="96">
        <v>44</v>
      </c>
      <c r="C56" s="99" t="s">
        <v>64</v>
      </c>
      <c r="D56" s="62">
        <v>0</v>
      </c>
      <c r="E56" s="62">
        <v>0</v>
      </c>
      <c r="F56" s="62">
        <v>0</v>
      </c>
      <c r="G56" s="62">
        <v>83880</v>
      </c>
      <c r="H56" s="62">
        <v>0</v>
      </c>
      <c r="I56" s="62">
        <v>3792634</v>
      </c>
      <c r="J56" s="62">
        <v>0</v>
      </c>
      <c r="K56" s="62">
        <v>5959901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4570</v>
      </c>
      <c r="U56" s="98">
        <v>6508.9970000000003</v>
      </c>
      <c r="V56" s="98">
        <v>213000</v>
      </c>
      <c r="W56" s="98">
        <v>274502.11969000002</v>
      </c>
      <c r="X56" s="98">
        <v>0</v>
      </c>
      <c r="Y56" s="98">
        <v>0</v>
      </c>
      <c r="Z56" s="98">
        <v>30096</v>
      </c>
      <c r="AA56" s="98">
        <v>135459.1</v>
      </c>
      <c r="AB56" s="98">
        <v>0</v>
      </c>
      <c r="AC56" s="98">
        <v>0</v>
      </c>
      <c r="AE56" s="216">
        <f t="shared" si="0"/>
        <v>30096</v>
      </c>
    </row>
    <row r="57" spans="1:31" s="213" customFormat="1" x14ac:dyDescent="0.35">
      <c r="A57" s="215"/>
      <c r="B57" s="96">
        <v>45</v>
      </c>
      <c r="C57" s="99" t="s">
        <v>65</v>
      </c>
      <c r="D57" s="62">
        <v>0</v>
      </c>
      <c r="E57" s="62">
        <v>0</v>
      </c>
      <c r="F57" s="62">
        <v>0</v>
      </c>
      <c r="G57" s="62">
        <v>385874</v>
      </c>
      <c r="H57" s="62">
        <v>0</v>
      </c>
      <c r="I57" s="62">
        <v>17833</v>
      </c>
      <c r="J57" s="62">
        <v>0</v>
      </c>
      <c r="K57" s="62">
        <v>7484726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207963</v>
      </c>
      <c r="U57" s="98">
        <v>438317.55176999996</v>
      </c>
      <c r="V57" s="98">
        <v>13459</v>
      </c>
      <c r="W57" s="98">
        <v>19817.865590000001</v>
      </c>
      <c r="X57" s="98">
        <v>0</v>
      </c>
      <c r="Y57" s="98">
        <v>0</v>
      </c>
      <c r="Z57" s="98">
        <v>2173680</v>
      </c>
      <c r="AA57" s="98">
        <v>6801138.159</v>
      </c>
      <c r="AB57" s="98">
        <v>148</v>
      </c>
      <c r="AC57" s="98">
        <v>84.7</v>
      </c>
      <c r="AE57" s="216">
        <f t="shared" si="0"/>
        <v>2173828</v>
      </c>
    </row>
    <row r="58" spans="1:31" s="213" customFormat="1" x14ac:dyDescent="0.35">
      <c r="A58" s="215"/>
      <c r="B58" s="96">
        <v>46</v>
      </c>
      <c r="C58" s="99" t="s">
        <v>66</v>
      </c>
      <c r="D58" s="62">
        <v>0</v>
      </c>
      <c r="E58" s="62">
        <v>0</v>
      </c>
      <c r="F58" s="62">
        <v>0</v>
      </c>
      <c r="G58" s="62">
        <v>164949</v>
      </c>
      <c r="H58" s="62">
        <v>0</v>
      </c>
      <c r="I58" s="62">
        <v>306097</v>
      </c>
      <c r="J58" s="62">
        <v>0</v>
      </c>
      <c r="K58" s="62">
        <v>11278715</v>
      </c>
      <c r="L58" s="98">
        <v>0</v>
      </c>
      <c r="M58" s="98">
        <v>0</v>
      </c>
      <c r="N58" s="98">
        <v>0</v>
      </c>
      <c r="O58" s="98">
        <v>0</v>
      </c>
      <c r="P58" s="98">
        <v>0</v>
      </c>
      <c r="Q58" s="98">
        <v>0</v>
      </c>
      <c r="R58" s="98">
        <v>0</v>
      </c>
      <c r="S58" s="98">
        <v>0</v>
      </c>
      <c r="T58" s="98">
        <v>0</v>
      </c>
      <c r="U58" s="98">
        <v>0</v>
      </c>
      <c r="V58" s="98">
        <v>416644</v>
      </c>
      <c r="W58" s="98">
        <v>405498.58639000001</v>
      </c>
      <c r="X58" s="98">
        <v>0</v>
      </c>
      <c r="Y58" s="98">
        <v>0</v>
      </c>
      <c r="Z58" s="98">
        <v>0</v>
      </c>
      <c r="AA58" s="98">
        <v>0</v>
      </c>
      <c r="AB58" s="98">
        <v>0</v>
      </c>
      <c r="AC58" s="98">
        <v>0</v>
      </c>
      <c r="AE58" s="216">
        <f t="shared" si="0"/>
        <v>0</v>
      </c>
    </row>
    <row r="59" spans="1:31" s="213" customFormat="1" x14ac:dyDescent="0.35">
      <c r="A59" s="215"/>
      <c r="B59" s="96">
        <v>47</v>
      </c>
      <c r="C59" s="99" t="s">
        <v>67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12774</v>
      </c>
      <c r="J59" s="62">
        <v>0</v>
      </c>
      <c r="K59" s="62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Z59" s="98">
        <v>0</v>
      </c>
      <c r="AA59" s="98">
        <v>0</v>
      </c>
      <c r="AB59" s="98">
        <v>0</v>
      </c>
      <c r="AC59" s="98">
        <v>0</v>
      </c>
      <c r="AE59" s="216">
        <f t="shared" si="0"/>
        <v>0</v>
      </c>
    </row>
    <row r="60" spans="1:31" s="213" customFormat="1" x14ac:dyDescent="0.35">
      <c r="A60" s="215"/>
      <c r="B60" s="96">
        <v>48</v>
      </c>
      <c r="C60" s="99" t="s">
        <v>68</v>
      </c>
      <c r="D60" s="62">
        <v>0</v>
      </c>
      <c r="E60" s="62">
        <v>0</v>
      </c>
      <c r="F60" s="62">
        <v>0</v>
      </c>
      <c r="G60" s="62">
        <v>457648</v>
      </c>
      <c r="H60" s="62">
        <v>0</v>
      </c>
      <c r="I60" s="62">
        <v>0</v>
      </c>
      <c r="J60" s="62">
        <v>0</v>
      </c>
      <c r="K60" s="62">
        <v>632211</v>
      </c>
      <c r="L60" s="98">
        <v>0</v>
      </c>
      <c r="M60" s="98">
        <v>0</v>
      </c>
      <c r="N60" s="98">
        <v>0</v>
      </c>
      <c r="O60" s="98">
        <v>0</v>
      </c>
      <c r="P60" s="98">
        <v>0</v>
      </c>
      <c r="Q60" s="98">
        <v>0</v>
      </c>
      <c r="R60" s="98">
        <v>0</v>
      </c>
      <c r="S60" s="98">
        <v>0</v>
      </c>
      <c r="T60" s="98">
        <v>947</v>
      </c>
      <c r="U60" s="98">
        <v>935.27809999999999</v>
      </c>
      <c r="V60" s="98">
        <v>21997</v>
      </c>
      <c r="W60" s="98">
        <v>17300.669620000001</v>
      </c>
      <c r="X60" s="98">
        <v>0</v>
      </c>
      <c r="Y60" s="98">
        <v>0</v>
      </c>
      <c r="Z60" s="98">
        <v>5722</v>
      </c>
      <c r="AA60" s="98">
        <v>23896.92</v>
      </c>
      <c r="AB60" s="98">
        <v>0</v>
      </c>
      <c r="AC60" s="98">
        <v>0</v>
      </c>
      <c r="AE60" s="216">
        <f t="shared" si="0"/>
        <v>5722</v>
      </c>
    </row>
    <row r="61" spans="1:31" s="213" customFormat="1" x14ac:dyDescent="0.35">
      <c r="A61" s="215"/>
      <c r="B61" s="96">
        <v>49</v>
      </c>
      <c r="C61" s="214" t="s">
        <v>69</v>
      </c>
      <c r="D61" s="62">
        <v>1</v>
      </c>
      <c r="E61" s="62">
        <v>18</v>
      </c>
      <c r="F61" s="62">
        <v>657116</v>
      </c>
      <c r="G61" s="62">
        <v>0</v>
      </c>
      <c r="H61" s="62">
        <v>0</v>
      </c>
      <c r="I61" s="62">
        <v>32165595</v>
      </c>
      <c r="J61" s="62">
        <v>0</v>
      </c>
      <c r="K61" s="62">
        <v>32116534</v>
      </c>
      <c r="L61" s="98">
        <v>0</v>
      </c>
      <c r="M61" s="98">
        <v>0</v>
      </c>
      <c r="N61" s="98">
        <v>0</v>
      </c>
      <c r="O61" s="98">
        <v>0</v>
      </c>
      <c r="P61" s="98">
        <v>0</v>
      </c>
      <c r="Q61" s="98">
        <v>0</v>
      </c>
      <c r="R61" s="98">
        <v>0</v>
      </c>
      <c r="S61" s="98">
        <v>0</v>
      </c>
      <c r="T61" s="98">
        <v>343431</v>
      </c>
      <c r="U61" s="98">
        <v>439862.01285999996</v>
      </c>
      <c r="V61" s="98">
        <v>977274</v>
      </c>
      <c r="W61" s="98">
        <v>1929980.9559300002</v>
      </c>
      <c r="X61" s="98">
        <v>0</v>
      </c>
      <c r="Y61" s="98">
        <v>0</v>
      </c>
      <c r="Z61" s="98">
        <v>1252836</v>
      </c>
      <c r="AA61" s="98">
        <v>5197184.6500000004</v>
      </c>
      <c r="AB61" s="98">
        <v>0</v>
      </c>
      <c r="AC61" s="98">
        <v>0</v>
      </c>
      <c r="AE61" s="216">
        <f t="shared" si="0"/>
        <v>1252836</v>
      </c>
    </row>
    <row r="62" spans="1:31" x14ac:dyDescent="0.35">
      <c r="B62" s="89" t="s">
        <v>21</v>
      </c>
      <c r="C62" s="212"/>
      <c r="D62" s="93"/>
      <c r="E62" s="93"/>
      <c r="F62" s="93"/>
      <c r="G62" s="93"/>
      <c r="H62" s="93"/>
      <c r="I62" s="93"/>
      <c r="J62" s="93"/>
      <c r="K62" s="93"/>
      <c r="L62" s="30"/>
      <c r="M62" s="30"/>
      <c r="N62" s="30"/>
      <c r="O62" s="30"/>
      <c r="P62" s="30"/>
      <c r="Q62" s="30"/>
      <c r="R62" s="30"/>
      <c r="S62" s="30"/>
      <c r="T62" s="3"/>
      <c r="U62" s="3"/>
      <c r="V62" s="3"/>
      <c r="W62" s="3"/>
      <c r="X62" s="3"/>
      <c r="Y62" s="3"/>
      <c r="Z62" s="3"/>
      <c r="AA62" s="3"/>
      <c r="AB62" s="3"/>
      <c r="AC62" s="3"/>
      <c r="AE62" s="216">
        <f t="shared" si="0"/>
        <v>0</v>
      </c>
    </row>
    <row r="63" spans="1:31" x14ac:dyDescent="0.35">
      <c r="B63" s="92">
        <v>50</v>
      </c>
      <c r="C63" s="91" t="s">
        <v>22</v>
      </c>
      <c r="D63" s="33">
        <v>493</v>
      </c>
      <c r="E63" s="33">
        <v>2</v>
      </c>
      <c r="F63" s="33">
        <v>0</v>
      </c>
      <c r="G63" s="33">
        <v>380</v>
      </c>
      <c r="H63" s="33">
        <v>0</v>
      </c>
      <c r="I63" s="33">
        <v>1084906</v>
      </c>
      <c r="J63" s="33">
        <v>645027</v>
      </c>
      <c r="K63" s="33">
        <v>2677150</v>
      </c>
      <c r="L63" s="3">
        <v>848428</v>
      </c>
      <c r="M63" s="3">
        <v>4794047.0102950493</v>
      </c>
      <c r="N63" s="3">
        <v>1007995</v>
      </c>
      <c r="O63" s="3">
        <v>8206736.38850787</v>
      </c>
      <c r="P63" s="3">
        <v>1314</v>
      </c>
      <c r="Q63" s="3">
        <v>677.35900000000004</v>
      </c>
      <c r="R63" s="3">
        <v>5033</v>
      </c>
      <c r="S63" s="3">
        <v>28555.9</v>
      </c>
      <c r="T63" s="3">
        <v>218398</v>
      </c>
      <c r="U63" s="3">
        <v>527000.69958999613</v>
      </c>
      <c r="V63" s="3">
        <v>243562</v>
      </c>
      <c r="W63" s="3">
        <v>858958.68817007111</v>
      </c>
      <c r="X63" s="3">
        <v>232</v>
      </c>
      <c r="Y63" s="3">
        <v>3753.8409999999999</v>
      </c>
      <c r="Z63" s="3">
        <v>988224</v>
      </c>
      <c r="AA63" s="3">
        <v>6364623.7999999998</v>
      </c>
      <c r="AB63" s="3">
        <v>593</v>
      </c>
      <c r="AC63" s="3">
        <v>566</v>
      </c>
      <c r="AE63" s="216">
        <f t="shared" si="0"/>
        <v>988817</v>
      </c>
    </row>
    <row r="64" spans="1:31" x14ac:dyDescent="0.35">
      <c r="B64" s="92">
        <v>51</v>
      </c>
      <c r="C64" s="91" t="s">
        <v>70</v>
      </c>
      <c r="D64" s="33">
        <v>172</v>
      </c>
      <c r="E64" s="33">
        <v>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269198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36293</v>
      </c>
      <c r="U64" s="3">
        <v>92100.499189999755</v>
      </c>
      <c r="V64" s="3">
        <v>8579</v>
      </c>
      <c r="W64" s="3">
        <v>27403.90254999997</v>
      </c>
      <c r="X64" s="3">
        <v>0</v>
      </c>
      <c r="Y64" s="3">
        <v>0</v>
      </c>
      <c r="Z64" s="3">
        <v>127950</v>
      </c>
      <c r="AA64" s="3">
        <v>677134.21699999995</v>
      </c>
      <c r="AB64" s="3">
        <v>0</v>
      </c>
      <c r="AC64" s="3">
        <v>0</v>
      </c>
      <c r="AE64" s="216">
        <f t="shared" si="0"/>
        <v>127950</v>
      </c>
    </row>
    <row r="65" spans="1:31" x14ac:dyDescent="0.35">
      <c r="B65" s="92">
        <v>52</v>
      </c>
      <c r="C65" s="91" t="s">
        <v>47</v>
      </c>
      <c r="D65" s="33">
        <v>349</v>
      </c>
      <c r="E65" s="33">
        <v>3</v>
      </c>
      <c r="F65" s="33">
        <v>25092</v>
      </c>
      <c r="G65" s="33">
        <v>303</v>
      </c>
      <c r="H65" s="33">
        <v>54172</v>
      </c>
      <c r="I65" s="33">
        <v>0</v>
      </c>
      <c r="J65" s="33">
        <v>0</v>
      </c>
      <c r="K65" s="33">
        <v>3362040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188573</v>
      </c>
      <c r="U65" s="3">
        <v>355538.54476999998</v>
      </c>
      <c r="V65" s="3">
        <v>52473</v>
      </c>
      <c r="W65" s="3">
        <v>239541.98162000001</v>
      </c>
      <c r="X65" s="3">
        <v>0</v>
      </c>
      <c r="Y65" s="3">
        <v>0</v>
      </c>
      <c r="Z65" s="3">
        <v>3220496</v>
      </c>
      <c r="AA65" s="3">
        <v>8200364.5710000005</v>
      </c>
      <c r="AB65" s="3">
        <v>0</v>
      </c>
      <c r="AC65" s="3">
        <v>0</v>
      </c>
      <c r="AE65" s="216">
        <f t="shared" si="0"/>
        <v>3220496</v>
      </c>
    </row>
    <row r="66" spans="1:31" x14ac:dyDescent="0.35">
      <c r="B66" s="92">
        <v>53</v>
      </c>
      <c r="C66" s="91" t="s">
        <v>44</v>
      </c>
      <c r="D66" s="33">
        <v>563</v>
      </c>
      <c r="E66" s="33">
        <v>2</v>
      </c>
      <c r="F66" s="33">
        <v>0</v>
      </c>
      <c r="G66" s="33">
        <v>2255</v>
      </c>
      <c r="H66" s="33">
        <v>0</v>
      </c>
      <c r="I66" s="33">
        <v>0</v>
      </c>
      <c r="J66" s="33">
        <v>0</v>
      </c>
      <c r="K66" s="33">
        <v>5070205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220478</v>
      </c>
      <c r="U66" s="3">
        <v>324693.66103999992</v>
      </c>
      <c r="V66" s="3">
        <v>17033</v>
      </c>
      <c r="W66" s="3">
        <v>38726.434500000003</v>
      </c>
      <c r="X66" s="3">
        <v>0</v>
      </c>
      <c r="Y66" s="3">
        <v>0</v>
      </c>
      <c r="Z66" s="3">
        <v>907089</v>
      </c>
      <c r="AA66" s="3">
        <v>4144296.8650000002</v>
      </c>
      <c r="AB66" s="3">
        <v>17</v>
      </c>
      <c r="AC66" s="3">
        <v>8.9</v>
      </c>
      <c r="AE66" s="216">
        <f t="shared" si="0"/>
        <v>907106</v>
      </c>
    </row>
    <row r="67" spans="1:31" x14ac:dyDescent="0.35">
      <c r="B67" s="92">
        <v>54</v>
      </c>
      <c r="C67" s="91" t="s">
        <v>313</v>
      </c>
      <c r="D67" s="33">
        <v>147</v>
      </c>
      <c r="E67" s="33"/>
      <c r="F67" s="33">
        <v>0</v>
      </c>
      <c r="G67" s="33">
        <v>254</v>
      </c>
      <c r="H67" s="33">
        <v>0</v>
      </c>
      <c r="I67" s="33">
        <v>18971</v>
      </c>
      <c r="J67" s="33">
        <v>0</v>
      </c>
      <c r="K67" s="33">
        <v>4885913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51835</v>
      </c>
      <c r="U67" s="3">
        <v>68553.165640000007</v>
      </c>
      <c r="V67" s="3">
        <v>7823</v>
      </c>
      <c r="W67" s="3">
        <v>20789.435020000001</v>
      </c>
      <c r="X67" s="3">
        <v>0</v>
      </c>
      <c r="Y67" s="3">
        <v>0</v>
      </c>
      <c r="Z67" s="3">
        <v>1041184</v>
      </c>
      <c r="AA67" s="3">
        <v>5262434.9239999996</v>
      </c>
      <c r="AB67" s="3">
        <v>0</v>
      </c>
      <c r="AC67" s="3">
        <v>0</v>
      </c>
      <c r="AE67" s="216">
        <f t="shared" si="0"/>
        <v>1041184</v>
      </c>
    </row>
    <row r="68" spans="1:31" x14ac:dyDescent="0.35">
      <c r="B68" s="92">
        <v>55</v>
      </c>
      <c r="C68" s="91" t="s">
        <v>71</v>
      </c>
      <c r="D68" s="33">
        <v>59</v>
      </c>
      <c r="E68" s="33">
        <v>2</v>
      </c>
      <c r="F68" s="33">
        <v>0</v>
      </c>
      <c r="G68" s="33">
        <v>164</v>
      </c>
      <c r="H68" s="33">
        <v>0</v>
      </c>
      <c r="I68" s="33">
        <v>494916</v>
      </c>
      <c r="J68" s="33">
        <v>0</v>
      </c>
      <c r="K68" s="33">
        <v>2905705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54645</v>
      </c>
      <c r="U68" s="3">
        <v>102915.18912000001</v>
      </c>
      <c r="V68" s="3">
        <v>8970</v>
      </c>
      <c r="W68" s="3">
        <v>24212.36449</v>
      </c>
      <c r="X68" s="3">
        <v>0</v>
      </c>
      <c r="Y68" s="3">
        <v>0</v>
      </c>
      <c r="Z68" s="3">
        <v>380762</v>
      </c>
      <c r="AA68" s="3">
        <v>1947769.6870200001</v>
      </c>
      <c r="AB68" s="3">
        <v>0</v>
      </c>
      <c r="AC68" s="3">
        <v>0</v>
      </c>
      <c r="AE68" s="216">
        <f t="shared" si="0"/>
        <v>380762</v>
      </c>
    </row>
    <row r="69" spans="1:31" x14ac:dyDescent="0.35">
      <c r="B69" s="92">
        <v>56</v>
      </c>
      <c r="C69" s="91" t="s">
        <v>72</v>
      </c>
      <c r="D69" s="33">
        <v>13</v>
      </c>
      <c r="E69" s="33">
        <v>1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393696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7179</v>
      </c>
      <c r="U69" s="3">
        <v>9097.0624200000002</v>
      </c>
      <c r="V69" s="3">
        <v>0</v>
      </c>
      <c r="W69" s="3">
        <v>0</v>
      </c>
      <c r="X69" s="3">
        <v>0</v>
      </c>
      <c r="Y69" s="3">
        <v>0</v>
      </c>
      <c r="Z69" s="3">
        <v>46222</v>
      </c>
      <c r="AA69" s="3">
        <v>182077.2</v>
      </c>
      <c r="AB69" s="3">
        <v>0</v>
      </c>
      <c r="AC69" s="3">
        <v>0</v>
      </c>
      <c r="AE69" s="216">
        <f t="shared" si="0"/>
        <v>46222</v>
      </c>
    </row>
    <row r="70" spans="1:31" x14ac:dyDescent="0.35">
      <c r="B70" s="92">
        <v>57</v>
      </c>
      <c r="C70" s="91" t="s">
        <v>73</v>
      </c>
      <c r="D70" s="33">
        <v>28</v>
      </c>
      <c r="E70" s="33">
        <v>1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82099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5561</v>
      </c>
      <c r="U70" s="3">
        <v>11267.695089999999</v>
      </c>
      <c r="V70" s="3">
        <v>4520</v>
      </c>
      <c r="W70" s="3">
        <v>17457.465399999997</v>
      </c>
      <c r="X70" s="3">
        <v>0</v>
      </c>
      <c r="Y70" s="3">
        <v>0</v>
      </c>
      <c r="Z70" s="3">
        <v>35175</v>
      </c>
      <c r="AA70" s="3">
        <v>181426.5</v>
      </c>
      <c r="AB70" s="3">
        <v>0</v>
      </c>
      <c r="AC70" s="3">
        <v>0</v>
      </c>
      <c r="AE70" s="216">
        <f t="shared" si="0"/>
        <v>35175</v>
      </c>
    </row>
    <row r="71" spans="1:31" x14ac:dyDescent="0.35">
      <c r="B71" s="92">
        <v>58</v>
      </c>
      <c r="C71" s="91" t="s">
        <v>46</v>
      </c>
      <c r="D71" s="33">
        <v>0</v>
      </c>
      <c r="E71" s="33">
        <v>0</v>
      </c>
      <c r="F71" s="33">
        <v>0</v>
      </c>
      <c r="G71" s="33">
        <v>67</v>
      </c>
      <c r="H71" s="33">
        <v>0</v>
      </c>
      <c r="I71" s="33">
        <v>0</v>
      </c>
      <c r="J71" s="33">
        <v>0</v>
      </c>
      <c r="K71" s="33">
        <v>657328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32219</v>
      </c>
      <c r="U71" s="3">
        <v>35447.49</v>
      </c>
      <c r="V71" s="3">
        <v>965</v>
      </c>
      <c r="W71" s="3">
        <v>2455.1799999999998</v>
      </c>
      <c r="X71" s="3">
        <v>0</v>
      </c>
      <c r="Y71" s="3">
        <v>0</v>
      </c>
      <c r="Z71" s="3">
        <v>241412</v>
      </c>
      <c r="AA71" s="3">
        <v>695391.06599999999</v>
      </c>
      <c r="AB71" s="3">
        <v>0</v>
      </c>
      <c r="AC71" s="3">
        <v>0</v>
      </c>
      <c r="AE71" s="216">
        <f t="shared" si="0"/>
        <v>241412</v>
      </c>
    </row>
    <row r="72" spans="1:31" x14ac:dyDescent="0.35">
      <c r="B72" s="92">
        <v>59</v>
      </c>
      <c r="C72" s="91" t="s">
        <v>74</v>
      </c>
      <c r="D72" s="33">
        <v>524</v>
      </c>
      <c r="E72" s="33">
        <v>3</v>
      </c>
      <c r="F72" s="33">
        <v>0</v>
      </c>
      <c r="G72" s="33">
        <v>0</v>
      </c>
      <c r="H72" s="33">
        <v>0</v>
      </c>
      <c r="I72" s="33">
        <v>452466</v>
      </c>
      <c r="J72" s="33">
        <v>0</v>
      </c>
      <c r="K72" s="33">
        <v>9253667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260159</v>
      </c>
      <c r="U72" s="3">
        <v>403122.56586999999</v>
      </c>
      <c r="V72" s="3">
        <v>102896</v>
      </c>
      <c r="W72" s="3">
        <v>259519.02890999999</v>
      </c>
      <c r="X72" s="3">
        <v>0</v>
      </c>
      <c r="Y72" s="3">
        <v>0</v>
      </c>
      <c r="Z72" s="3">
        <v>3483506</v>
      </c>
      <c r="AA72" s="3">
        <v>14962326.135</v>
      </c>
      <c r="AB72" s="3">
        <v>65</v>
      </c>
      <c r="AC72" s="3">
        <v>57.6</v>
      </c>
      <c r="AE72" s="341">
        <f t="shared" si="0"/>
        <v>3483571</v>
      </c>
    </row>
    <row r="73" spans="1:31" x14ac:dyDescent="0.35">
      <c r="B73" s="92">
        <v>60</v>
      </c>
      <c r="C73" s="91" t="s">
        <v>75</v>
      </c>
      <c r="D73" s="33">
        <v>231</v>
      </c>
      <c r="E73" s="33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1:31" x14ac:dyDescent="0.35">
      <c r="B74" s="92">
        <v>61</v>
      </c>
      <c r="C74" s="91" t="s">
        <v>36</v>
      </c>
      <c r="D74" s="33">
        <v>295</v>
      </c>
      <c r="E74" s="33">
        <v>7</v>
      </c>
      <c r="F74" s="33">
        <v>0</v>
      </c>
      <c r="G74" s="33">
        <v>559</v>
      </c>
      <c r="H74" s="33">
        <v>0</v>
      </c>
      <c r="I74" s="33">
        <v>21684</v>
      </c>
      <c r="J74" s="33">
        <v>0</v>
      </c>
      <c r="K74" s="33">
        <v>1704618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37654</v>
      </c>
      <c r="U74" s="3">
        <v>65810.094460000008</v>
      </c>
      <c r="V74" s="3">
        <v>13222</v>
      </c>
      <c r="W74" s="3">
        <v>30687.757089999905</v>
      </c>
      <c r="X74" s="3">
        <v>33</v>
      </c>
      <c r="Y74" s="3">
        <v>146.81022000000002</v>
      </c>
      <c r="Z74" s="3">
        <v>353693</v>
      </c>
      <c r="AA74" s="3">
        <v>1406948.507</v>
      </c>
      <c r="AB74" s="3">
        <v>0</v>
      </c>
      <c r="AC74" s="3">
        <v>0</v>
      </c>
    </row>
    <row r="75" spans="1:31" s="210" customFormat="1" x14ac:dyDescent="0.35">
      <c r="A75" s="211"/>
      <c r="B75" s="284" t="s">
        <v>76</v>
      </c>
      <c r="C75" s="280" t="s">
        <v>76</v>
      </c>
      <c r="D75" s="87">
        <f t="shared" ref="D75:AC75" si="1">SUM(D10:D74)</f>
        <v>124035</v>
      </c>
      <c r="E75" s="87">
        <f t="shared" si="1"/>
        <v>93950</v>
      </c>
      <c r="F75" s="87">
        <f t="shared" si="1"/>
        <v>8122659</v>
      </c>
      <c r="G75" s="87">
        <f t="shared" si="1"/>
        <v>1536551</v>
      </c>
      <c r="H75" s="87">
        <f t="shared" si="1"/>
        <v>5805513</v>
      </c>
      <c r="I75" s="87">
        <f t="shared" si="1"/>
        <v>280725218</v>
      </c>
      <c r="J75" s="87">
        <f t="shared" si="1"/>
        <v>89873251</v>
      </c>
      <c r="K75" s="87">
        <f t="shared" si="1"/>
        <v>970740526</v>
      </c>
      <c r="L75" s="87">
        <f t="shared" si="1"/>
        <v>143420966</v>
      </c>
      <c r="M75" s="87">
        <f t="shared" si="1"/>
        <v>497894278.48144293</v>
      </c>
      <c r="N75" s="87">
        <f t="shared" si="1"/>
        <v>134667574</v>
      </c>
      <c r="O75" s="87">
        <f t="shared" si="1"/>
        <v>953185939.6740396</v>
      </c>
      <c r="P75" s="87">
        <f t="shared" si="1"/>
        <v>1350</v>
      </c>
      <c r="Q75" s="87">
        <f t="shared" si="1"/>
        <v>2983.7809999999999</v>
      </c>
      <c r="R75" s="87">
        <f t="shared" si="1"/>
        <v>757911</v>
      </c>
      <c r="S75" s="87">
        <f t="shared" si="1"/>
        <v>3569291.5983399991</v>
      </c>
      <c r="T75" s="87">
        <f t="shared" si="1"/>
        <v>148520969</v>
      </c>
      <c r="U75" s="87">
        <f t="shared" si="1"/>
        <v>335125028.70593989</v>
      </c>
      <c r="V75" s="87">
        <f t="shared" si="1"/>
        <v>61443583</v>
      </c>
      <c r="W75" s="87">
        <f t="shared" si="1"/>
        <v>195390976.97147009</v>
      </c>
      <c r="X75" s="87">
        <f t="shared" si="1"/>
        <v>166902</v>
      </c>
      <c r="Y75" s="87">
        <f t="shared" si="1"/>
        <v>2615323.9539599991</v>
      </c>
      <c r="Z75" s="87">
        <f t="shared" si="1"/>
        <v>555398241</v>
      </c>
      <c r="AA75" s="87">
        <f t="shared" si="1"/>
        <v>2678698795.2706647</v>
      </c>
      <c r="AB75" s="87">
        <f t="shared" si="1"/>
        <v>222629</v>
      </c>
      <c r="AC75" s="87">
        <f t="shared" si="1"/>
        <v>218174.25854000004</v>
      </c>
    </row>
    <row r="76" spans="1:31" x14ac:dyDescent="0.35">
      <c r="A76" s="209"/>
      <c r="B76" s="208"/>
      <c r="C76" s="208"/>
      <c r="D76" s="207"/>
      <c r="E76" s="440"/>
      <c r="F76" s="440"/>
      <c r="G76" s="440"/>
      <c r="H76" s="440"/>
      <c r="I76" s="440"/>
      <c r="J76" s="440"/>
      <c r="K76" s="440"/>
      <c r="L76" s="440"/>
      <c r="M76" s="440"/>
      <c r="N76" s="440"/>
      <c r="O76" s="440"/>
      <c r="P76" s="440"/>
      <c r="Q76" s="440"/>
      <c r="R76" s="440"/>
      <c r="S76" s="440"/>
      <c r="T76" s="440"/>
      <c r="U76" s="440"/>
      <c r="V76" s="440"/>
      <c r="W76" s="440"/>
      <c r="X76" s="440"/>
      <c r="Y76" s="440"/>
      <c r="Z76" s="440"/>
      <c r="AA76" s="440"/>
      <c r="AB76" s="440"/>
      <c r="AC76" s="440"/>
    </row>
    <row r="77" spans="1:31" x14ac:dyDescent="0.35">
      <c r="A77" s="206" t="s">
        <v>235</v>
      </c>
      <c r="B77" s="436" t="s">
        <v>236</v>
      </c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  <c r="AB77" s="436"/>
      <c r="AC77" s="436"/>
    </row>
    <row r="78" spans="1:31" x14ac:dyDescent="0.35">
      <c r="A78" s="205">
        <v>1</v>
      </c>
      <c r="B78" s="436" t="s">
        <v>314</v>
      </c>
      <c r="C78" s="436"/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  <c r="AB78" s="436"/>
      <c r="AC78" s="436"/>
    </row>
    <row r="79" spans="1:31" x14ac:dyDescent="0.35">
      <c r="A79" s="205">
        <v>2</v>
      </c>
      <c r="B79" s="436" t="s">
        <v>315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x14ac:dyDescent="0.35">
      <c r="A80" s="205">
        <v>3</v>
      </c>
      <c r="B80" s="436" t="s">
        <v>239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0" x14ac:dyDescent="0.35">
      <c r="A81" s="205">
        <v>4</v>
      </c>
      <c r="B81" s="436" t="s">
        <v>240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x14ac:dyDescent="0.35">
      <c r="A82" s="205">
        <v>5</v>
      </c>
      <c r="B82" s="436" t="s">
        <v>241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x14ac:dyDescent="0.35">
      <c r="A83" s="205">
        <v>6</v>
      </c>
      <c r="B83" s="436" t="s">
        <v>242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x14ac:dyDescent="0.35">
      <c r="A84" s="205">
        <v>7</v>
      </c>
      <c r="B84" s="436" t="s">
        <v>243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x14ac:dyDescent="0.35">
      <c r="A85" s="205">
        <v>8</v>
      </c>
      <c r="B85" s="436" t="s">
        <v>244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x14ac:dyDescent="0.35">
      <c r="A86" s="205">
        <v>9</v>
      </c>
      <c r="B86" s="436" t="s">
        <v>245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  <c r="AD86" s="19"/>
    </row>
    <row r="87" spans="1:30" x14ac:dyDescent="0.35">
      <c r="A87" s="205">
        <v>10</v>
      </c>
      <c r="B87" s="436" t="s">
        <v>246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x14ac:dyDescent="0.35">
      <c r="A88" s="205">
        <v>11</v>
      </c>
      <c r="B88" s="436" t="s">
        <v>247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  <c r="AD88" s="19"/>
    </row>
    <row r="89" spans="1:30" x14ac:dyDescent="0.35">
      <c r="A89" s="205">
        <v>12</v>
      </c>
      <c r="B89" s="436" t="s">
        <v>248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x14ac:dyDescent="0.35">
      <c r="A90" s="205">
        <v>13</v>
      </c>
      <c r="B90" s="436" t="s">
        <v>249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x14ac:dyDescent="0.35">
      <c r="A91" s="205">
        <v>14</v>
      </c>
      <c r="B91" s="436" t="s">
        <v>250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x14ac:dyDescent="0.35">
      <c r="A92" s="205">
        <v>15</v>
      </c>
      <c r="B92" s="436" t="s">
        <v>251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x14ac:dyDescent="0.35">
      <c r="A93" s="205">
        <v>16</v>
      </c>
      <c r="B93" s="436" t="s">
        <v>252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x14ac:dyDescent="0.35">
      <c r="A94" s="205">
        <v>17</v>
      </c>
      <c r="B94" s="436" t="s">
        <v>253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x14ac:dyDescent="0.35">
      <c r="A95" s="205">
        <v>18</v>
      </c>
      <c r="B95" s="436" t="s">
        <v>254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x14ac:dyDescent="0.35">
      <c r="A96" s="205">
        <v>19</v>
      </c>
      <c r="B96" s="436" t="s">
        <v>255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x14ac:dyDescent="0.35">
      <c r="A97" s="105">
        <v>20</v>
      </c>
      <c r="B97" s="436" t="s">
        <v>256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  <c r="AD97" s="17"/>
      <c r="AE97" s="17"/>
    </row>
    <row r="98" spans="1:31" x14ac:dyDescent="0.35">
      <c r="A98" s="205">
        <v>21</v>
      </c>
      <c r="B98" s="436" t="s">
        <v>257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x14ac:dyDescent="0.35">
      <c r="A99" s="205">
        <v>22</v>
      </c>
      <c r="B99" s="436" t="s">
        <v>258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x14ac:dyDescent="0.35">
      <c r="A100" s="205">
        <v>23</v>
      </c>
      <c r="B100" s="436" t="s">
        <v>259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x14ac:dyDescent="0.35">
      <c r="A101" s="205">
        <v>24</v>
      </c>
      <c r="B101" s="436" t="s">
        <v>260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x14ac:dyDescent="0.35">
      <c r="A102" s="205">
        <v>25</v>
      </c>
      <c r="B102" s="436" t="s">
        <v>261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x14ac:dyDescent="0.35">
      <c r="A103" s="205">
        <v>26</v>
      </c>
      <c r="B103" s="436" t="s">
        <v>262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</sheetData>
  <mergeCells count="56">
    <mergeCell ref="B78:AC78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79:AC79"/>
    <mergeCell ref="B100:AC100"/>
    <mergeCell ref="B101:AC101"/>
    <mergeCell ref="B102:AC102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E76:AC76"/>
    <mergeCell ref="B77:AC77"/>
    <mergeCell ref="B1:AC1"/>
    <mergeCell ref="B2:B6"/>
    <mergeCell ref="C2:C6"/>
    <mergeCell ref="D2:K2"/>
    <mergeCell ref="L2:AC2"/>
    <mergeCell ref="K4:K6"/>
    <mergeCell ref="R4:S4"/>
    <mergeCell ref="T4:Y4"/>
    <mergeCell ref="Z4:AC4"/>
    <mergeCell ref="L5:M5"/>
    <mergeCell ref="N5:O5"/>
    <mergeCell ref="P5:Q5"/>
    <mergeCell ref="R5:S5"/>
    <mergeCell ref="T5:U5"/>
    <mergeCell ref="J4:J6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X5:Y5"/>
    <mergeCell ref="L4:Q4"/>
    <mergeCell ref="V5:W5"/>
  </mergeCells>
  <pageMargins left="3.937007874015748E-2" right="3.937007874015748E-2" top="0.11811023622047245" bottom="7.874015748031496E-2" header="3.937007874015748E-2" footer="3.937007874015748E-2"/>
  <pageSetup scale="48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3ED4-988A-4F76-B547-2480B0DDB446}">
  <dimension ref="A1:AF103"/>
  <sheetViews>
    <sheetView topLeftCell="C1" zoomScale="85" zoomScaleNormal="85" workbookViewId="0">
      <selection activeCell="AE23" sqref="AE23"/>
    </sheetView>
  </sheetViews>
  <sheetFormatPr defaultColWidth="8.81640625" defaultRowHeight="12.5" x14ac:dyDescent="0.25"/>
  <cols>
    <col min="1" max="1" width="5.1796875" style="40" bestFit="1" customWidth="1"/>
    <col min="2" max="2" width="4.453125" style="38" customWidth="1"/>
    <col min="3" max="3" width="41" style="38" customWidth="1"/>
    <col min="4" max="4" width="6.81640625" style="39" customWidth="1"/>
    <col min="5" max="5" width="6.453125" style="39" customWidth="1"/>
    <col min="6" max="6" width="8.453125" style="38" customWidth="1"/>
    <col min="7" max="8" width="8.1796875" style="38" customWidth="1"/>
    <col min="9" max="9" width="11" style="38" customWidth="1"/>
    <col min="10" max="10" width="10.1796875" style="38" customWidth="1"/>
    <col min="11" max="11" width="10" style="38" customWidth="1"/>
    <col min="12" max="12" width="10.1796875" style="38" bestFit="1" customWidth="1"/>
    <col min="13" max="13" width="12" style="38" bestFit="1" customWidth="1"/>
    <col min="14" max="14" width="10" style="38" bestFit="1" customWidth="1"/>
    <col min="15" max="15" width="12" style="38" bestFit="1" customWidth="1"/>
    <col min="16" max="16" width="8.1796875" style="38" customWidth="1"/>
    <col min="17" max="17" width="8.81640625" style="38" customWidth="1"/>
    <col min="18" max="18" width="9.453125" style="38" customWidth="1"/>
    <col min="19" max="19" width="10.1796875" style="38" customWidth="1"/>
    <col min="20" max="20" width="10" style="38" customWidth="1"/>
    <col min="21" max="22" width="9.81640625" style="38" customWidth="1"/>
    <col min="23" max="23" width="10.81640625" style="38" customWidth="1"/>
    <col min="24" max="24" width="8.81640625" style="38" customWidth="1"/>
    <col min="25" max="25" width="8" style="38" customWidth="1"/>
    <col min="26" max="26" width="10" style="38" bestFit="1" customWidth="1"/>
    <col min="27" max="27" width="11" style="38" bestFit="1" customWidth="1"/>
    <col min="28" max="28" width="9.1796875" style="38" customWidth="1"/>
    <col min="29" max="29" width="8.1796875" style="38" customWidth="1"/>
    <col min="30" max="30" width="12.1796875" style="38" customWidth="1"/>
    <col min="31" max="31" width="12" style="38" customWidth="1"/>
    <col min="32" max="16384" width="8.81640625" style="38"/>
  </cols>
  <sheetData>
    <row r="1" spans="1:32" ht="13" x14ac:dyDescent="0.25">
      <c r="B1" s="407" t="s">
        <v>329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</row>
    <row r="2" spans="1:32" ht="13" x14ac:dyDescent="0.25">
      <c r="B2" s="442" t="s">
        <v>220</v>
      </c>
      <c r="C2" s="407" t="s">
        <v>145</v>
      </c>
      <c r="D2" s="443" t="s">
        <v>221</v>
      </c>
      <c r="E2" s="443"/>
      <c r="F2" s="443"/>
      <c r="G2" s="443"/>
      <c r="H2" s="443"/>
      <c r="I2" s="443"/>
      <c r="J2" s="443"/>
      <c r="K2" s="443"/>
      <c r="L2" s="407" t="s">
        <v>222</v>
      </c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42"/>
      <c r="C3" s="407"/>
      <c r="D3" s="442" t="s">
        <v>223</v>
      </c>
      <c r="E3" s="442"/>
      <c r="F3" s="442"/>
      <c r="G3" s="442"/>
      <c r="H3" s="442"/>
      <c r="I3" s="442"/>
      <c r="J3" s="442"/>
      <c r="K3" s="442"/>
      <c r="L3" s="407" t="s">
        <v>224</v>
      </c>
      <c r="M3" s="407"/>
      <c r="N3" s="407"/>
      <c r="O3" s="407"/>
      <c r="P3" s="407"/>
      <c r="Q3" s="407"/>
      <c r="R3" s="407"/>
      <c r="S3" s="407"/>
      <c r="T3" s="407" t="s">
        <v>225</v>
      </c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42"/>
      <c r="C4" s="407"/>
      <c r="D4" s="442" t="s">
        <v>216</v>
      </c>
      <c r="E4" s="442"/>
      <c r="F4" s="442" t="s">
        <v>175</v>
      </c>
      <c r="G4" s="442" t="s">
        <v>176</v>
      </c>
      <c r="H4" s="442" t="s">
        <v>226</v>
      </c>
      <c r="I4" s="442" t="s">
        <v>227</v>
      </c>
      <c r="J4" s="442" t="s">
        <v>147</v>
      </c>
      <c r="K4" s="442" t="s">
        <v>148</v>
      </c>
      <c r="L4" s="407" t="s">
        <v>228</v>
      </c>
      <c r="M4" s="407"/>
      <c r="N4" s="407"/>
      <c r="O4" s="407"/>
      <c r="P4" s="407"/>
      <c r="Q4" s="407"/>
      <c r="R4" s="407" t="s">
        <v>229</v>
      </c>
      <c r="S4" s="407"/>
      <c r="T4" s="407" t="s">
        <v>228</v>
      </c>
      <c r="U4" s="407"/>
      <c r="V4" s="407"/>
      <c r="W4" s="407"/>
      <c r="X4" s="407"/>
      <c r="Y4" s="407"/>
      <c r="Z4" s="407" t="s">
        <v>229</v>
      </c>
      <c r="AA4" s="407"/>
      <c r="AB4" s="407"/>
      <c r="AC4" s="407"/>
    </row>
    <row r="5" spans="1:32" ht="13" x14ac:dyDescent="0.25">
      <c r="B5" s="442"/>
      <c r="C5" s="407"/>
      <c r="D5" s="442"/>
      <c r="E5" s="442"/>
      <c r="F5" s="442"/>
      <c r="G5" s="442"/>
      <c r="H5" s="442"/>
      <c r="I5" s="442"/>
      <c r="J5" s="442"/>
      <c r="K5" s="442"/>
      <c r="L5" s="442" t="s">
        <v>230</v>
      </c>
      <c r="M5" s="442"/>
      <c r="N5" s="442" t="s">
        <v>231</v>
      </c>
      <c r="O5" s="442"/>
      <c r="P5" s="407" t="s">
        <v>141</v>
      </c>
      <c r="Q5" s="407"/>
      <c r="R5" s="407" t="s">
        <v>232</v>
      </c>
      <c r="S5" s="407"/>
      <c r="T5" s="442" t="s">
        <v>230</v>
      </c>
      <c r="U5" s="442"/>
      <c r="V5" s="442" t="s">
        <v>231</v>
      </c>
      <c r="W5" s="442"/>
      <c r="X5" s="407" t="s">
        <v>141</v>
      </c>
      <c r="Y5" s="407"/>
      <c r="Z5" s="442" t="s">
        <v>157</v>
      </c>
      <c r="AA5" s="442"/>
      <c r="AB5" s="442" t="s">
        <v>175</v>
      </c>
      <c r="AC5" s="442"/>
    </row>
    <row r="6" spans="1:32" s="73" customFormat="1" ht="39" x14ac:dyDescent="0.35">
      <c r="A6" s="75"/>
      <c r="B6" s="442"/>
      <c r="C6" s="407"/>
      <c r="D6" s="116" t="s">
        <v>149</v>
      </c>
      <c r="E6" s="116" t="s">
        <v>150</v>
      </c>
      <c r="F6" s="442"/>
      <c r="G6" s="442"/>
      <c r="H6" s="442"/>
      <c r="I6" s="442"/>
      <c r="J6" s="442"/>
      <c r="K6" s="442"/>
      <c r="L6" s="102" t="s">
        <v>233</v>
      </c>
      <c r="M6" s="102" t="s">
        <v>234</v>
      </c>
      <c r="N6" s="102" t="s">
        <v>233</v>
      </c>
      <c r="O6" s="102" t="s">
        <v>234</v>
      </c>
      <c r="P6" s="102" t="s">
        <v>233</v>
      </c>
      <c r="Q6" s="102" t="s">
        <v>234</v>
      </c>
      <c r="R6" s="102" t="s">
        <v>233</v>
      </c>
      <c r="S6" s="102" t="s">
        <v>234</v>
      </c>
      <c r="T6" s="102" t="s">
        <v>233</v>
      </c>
      <c r="U6" s="102" t="s">
        <v>234</v>
      </c>
      <c r="V6" s="102" t="s">
        <v>233</v>
      </c>
      <c r="W6" s="102" t="s">
        <v>234</v>
      </c>
      <c r="X6" s="102" t="s">
        <v>233</v>
      </c>
      <c r="Y6" s="102" t="s">
        <v>234</v>
      </c>
      <c r="Z6" s="102" t="s">
        <v>233</v>
      </c>
      <c r="AA6" s="102" t="s">
        <v>234</v>
      </c>
      <c r="AB6" s="102" t="s">
        <v>233</v>
      </c>
      <c r="AC6" s="102" t="s">
        <v>234</v>
      </c>
    </row>
    <row r="7" spans="1:32" ht="13" x14ac:dyDescent="0.25">
      <c r="B7" s="115"/>
      <c r="C7" s="115"/>
      <c r="D7" s="114">
        <v>1</v>
      </c>
      <c r="E7" s="114">
        <v>2</v>
      </c>
      <c r="F7" s="114">
        <v>3</v>
      </c>
      <c r="G7" s="114">
        <v>4</v>
      </c>
      <c r="H7" s="114">
        <v>5</v>
      </c>
      <c r="I7" s="114">
        <v>6</v>
      </c>
      <c r="J7" s="114">
        <v>7</v>
      </c>
      <c r="K7" s="114">
        <v>8</v>
      </c>
      <c r="L7" s="114">
        <v>9</v>
      </c>
      <c r="M7" s="114">
        <v>10</v>
      </c>
      <c r="N7" s="114">
        <v>11</v>
      </c>
      <c r="O7" s="114">
        <v>12</v>
      </c>
      <c r="P7" s="114">
        <v>13</v>
      </c>
      <c r="Q7" s="114">
        <v>14</v>
      </c>
      <c r="R7" s="114">
        <v>15</v>
      </c>
      <c r="S7" s="114">
        <v>16</v>
      </c>
      <c r="T7" s="114">
        <v>17</v>
      </c>
      <c r="U7" s="114">
        <v>18</v>
      </c>
      <c r="V7" s="114">
        <v>19</v>
      </c>
      <c r="W7" s="114">
        <v>20</v>
      </c>
      <c r="X7" s="114">
        <v>21</v>
      </c>
      <c r="Y7" s="114">
        <v>22</v>
      </c>
      <c r="Z7" s="114">
        <v>23</v>
      </c>
      <c r="AA7" s="114">
        <v>24</v>
      </c>
      <c r="AB7" s="114">
        <v>25</v>
      </c>
      <c r="AC7" s="114">
        <v>26</v>
      </c>
    </row>
    <row r="8" spans="1:32" ht="13" x14ac:dyDescent="0.25">
      <c r="B8" s="111" t="s">
        <v>8</v>
      </c>
      <c r="C8" s="111"/>
      <c r="D8" s="58"/>
      <c r="E8" s="5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2" ht="13" x14ac:dyDescent="0.25">
      <c r="B9" s="111" t="s">
        <v>158</v>
      </c>
      <c r="C9" s="110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25">
      <c r="B10" s="92">
        <v>1</v>
      </c>
      <c r="C10" s="91" t="s">
        <v>16</v>
      </c>
      <c r="D10" s="33">
        <v>8433</v>
      </c>
      <c r="E10" s="31">
        <v>2182</v>
      </c>
      <c r="F10" s="33">
        <v>26359</v>
      </c>
      <c r="G10" s="33">
        <v>44256</v>
      </c>
      <c r="H10" s="33">
        <v>9022</v>
      </c>
      <c r="I10" s="33">
        <v>1374085</v>
      </c>
      <c r="J10" s="33">
        <v>2085610</v>
      </c>
      <c r="K10" s="33">
        <v>90550901</v>
      </c>
      <c r="L10" s="56">
        <v>3137373</v>
      </c>
      <c r="M10" s="56">
        <v>8477969.7088600006</v>
      </c>
      <c r="N10" s="56">
        <v>2581124</v>
      </c>
      <c r="O10" s="56">
        <v>13386633.27379</v>
      </c>
      <c r="P10" s="56">
        <v>0</v>
      </c>
      <c r="Q10" s="56">
        <v>0</v>
      </c>
      <c r="R10" s="56">
        <v>10608</v>
      </c>
      <c r="S10" s="56">
        <v>50231.6</v>
      </c>
      <c r="T10" s="56">
        <v>5519704</v>
      </c>
      <c r="U10" s="56">
        <v>11193869.828939999</v>
      </c>
      <c r="V10" s="56">
        <v>1371422</v>
      </c>
      <c r="W10" s="56">
        <v>4691402.3813500004</v>
      </c>
      <c r="X10" s="56">
        <v>7</v>
      </c>
      <c r="Y10" s="56">
        <v>14.5</v>
      </c>
      <c r="Z10" s="56">
        <v>26858062</v>
      </c>
      <c r="AA10" s="56">
        <v>124429974.551</v>
      </c>
      <c r="AB10" s="56">
        <v>647</v>
      </c>
      <c r="AC10" s="56">
        <v>599.09500000000003</v>
      </c>
      <c r="AE10" s="10">
        <f>Z10+AB10</f>
        <v>26858709</v>
      </c>
    </row>
    <row r="11" spans="1:32" x14ac:dyDescent="0.25">
      <c r="B11" s="92">
        <v>2</v>
      </c>
      <c r="C11" s="91" t="s">
        <v>35</v>
      </c>
      <c r="D11" s="33">
        <v>5327</v>
      </c>
      <c r="E11" s="31">
        <v>2901</v>
      </c>
      <c r="F11" s="33">
        <v>42280</v>
      </c>
      <c r="G11" s="33">
        <v>16657</v>
      </c>
      <c r="H11" s="33">
        <v>0</v>
      </c>
      <c r="I11" s="33">
        <v>789723</v>
      </c>
      <c r="J11" s="33">
        <v>75040</v>
      </c>
      <c r="K11" s="33">
        <v>49686011</v>
      </c>
      <c r="L11" s="56">
        <v>153953</v>
      </c>
      <c r="M11" s="56">
        <v>526244.38916999998</v>
      </c>
      <c r="N11" s="56">
        <v>70536</v>
      </c>
      <c r="O11" s="56">
        <v>280336.50552000001</v>
      </c>
      <c r="P11" s="56">
        <v>0</v>
      </c>
      <c r="Q11" s="56">
        <v>0</v>
      </c>
      <c r="R11" s="56">
        <v>10408</v>
      </c>
      <c r="S11" s="56">
        <v>62307.401770000004</v>
      </c>
      <c r="T11" s="56">
        <v>3632496</v>
      </c>
      <c r="U11" s="56">
        <v>6800147.9092100002</v>
      </c>
      <c r="V11" s="56">
        <v>1369850</v>
      </c>
      <c r="W11" s="56">
        <v>2265349.3568899999</v>
      </c>
      <c r="X11" s="56">
        <v>0</v>
      </c>
      <c r="Y11" s="56">
        <v>0</v>
      </c>
      <c r="Z11" s="56">
        <v>17522676</v>
      </c>
      <c r="AA11" s="56">
        <v>68496359.946999997</v>
      </c>
      <c r="AB11" s="56">
        <v>2680</v>
      </c>
      <c r="AC11" s="56">
        <v>2666.9830000000002</v>
      </c>
      <c r="AE11" s="10">
        <f t="shared" ref="AE11:AE72" si="0">Z11+AB11</f>
        <v>17525356</v>
      </c>
      <c r="AF11" s="10"/>
    </row>
    <row r="12" spans="1:32" x14ac:dyDescent="0.25">
      <c r="B12" s="92">
        <v>3</v>
      </c>
      <c r="C12" s="113" t="s">
        <v>40</v>
      </c>
      <c r="D12" s="68">
        <v>1965</v>
      </c>
      <c r="E12" s="9">
        <v>416</v>
      </c>
      <c r="F12" s="68">
        <v>1881</v>
      </c>
      <c r="G12" s="68">
        <v>1937</v>
      </c>
      <c r="H12" s="68">
        <v>355014</v>
      </c>
      <c r="I12" s="68">
        <v>1150969</v>
      </c>
      <c r="J12" s="68">
        <v>33035</v>
      </c>
      <c r="K12" s="68">
        <v>13824701</v>
      </c>
      <c r="L12" s="56">
        <v>55446</v>
      </c>
      <c r="M12" s="56">
        <v>220587.33741000001</v>
      </c>
      <c r="N12" s="56">
        <v>23412</v>
      </c>
      <c r="O12" s="56">
        <v>119260.30576</v>
      </c>
      <c r="P12" s="56">
        <v>0</v>
      </c>
      <c r="Q12" s="56">
        <v>0</v>
      </c>
      <c r="R12" s="56">
        <v>987</v>
      </c>
      <c r="S12" s="56">
        <v>4408.1000000000004</v>
      </c>
      <c r="T12" s="56">
        <v>1552737</v>
      </c>
      <c r="U12" s="56">
        <v>2585824.6120000002</v>
      </c>
      <c r="V12" s="56">
        <v>555375</v>
      </c>
      <c r="W12" s="56">
        <v>1018082.03828</v>
      </c>
      <c r="X12" s="56">
        <v>6587</v>
      </c>
      <c r="Y12" s="56">
        <v>70670.190239999996</v>
      </c>
      <c r="Z12" s="56">
        <v>6305613</v>
      </c>
      <c r="AA12" s="56">
        <v>26788016.05046</v>
      </c>
      <c r="AB12" s="56">
        <v>0</v>
      </c>
      <c r="AC12" s="56">
        <v>0</v>
      </c>
      <c r="AE12" s="10">
        <f t="shared" si="0"/>
        <v>6305613</v>
      </c>
    </row>
    <row r="13" spans="1:32" x14ac:dyDescent="0.25">
      <c r="B13" s="92">
        <v>4</v>
      </c>
      <c r="C13" s="91" t="s">
        <v>23</v>
      </c>
      <c r="D13" s="33">
        <v>8075</v>
      </c>
      <c r="E13" s="31">
        <v>4033</v>
      </c>
      <c r="F13" s="33">
        <v>64964</v>
      </c>
      <c r="G13" s="33">
        <v>13427</v>
      </c>
      <c r="H13" s="33">
        <v>56</v>
      </c>
      <c r="I13" s="33">
        <v>2833452</v>
      </c>
      <c r="J13" s="33">
        <v>722114</v>
      </c>
      <c r="K13" s="33">
        <v>53341318</v>
      </c>
      <c r="L13" s="56">
        <v>870874</v>
      </c>
      <c r="M13" s="56">
        <v>2611352.16065</v>
      </c>
      <c r="N13" s="56">
        <v>351182</v>
      </c>
      <c r="O13" s="56">
        <v>1570551.10797</v>
      </c>
      <c r="P13" s="56">
        <v>0</v>
      </c>
      <c r="Q13" s="56">
        <v>0</v>
      </c>
      <c r="R13" s="56">
        <v>79568</v>
      </c>
      <c r="S13" s="56">
        <v>422336.5</v>
      </c>
      <c r="T13" s="56">
        <v>8170129</v>
      </c>
      <c r="U13" s="56">
        <v>19343472.234110001</v>
      </c>
      <c r="V13" s="56">
        <v>1701907</v>
      </c>
      <c r="W13" s="56">
        <v>4989065.76413</v>
      </c>
      <c r="X13" s="56">
        <v>5066</v>
      </c>
      <c r="Y13" s="56">
        <v>81362.115999999995</v>
      </c>
      <c r="Z13" s="56">
        <v>34576990</v>
      </c>
      <c r="AA13" s="56">
        <v>156576119.82100001</v>
      </c>
      <c r="AB13" s="56">
        <v>890</v>
      </c>
      <c r="AC13" s="56">
        <v>751.34299999999996</v>
      </c>
      <c r="AE13" s="10">
        <f t="shared" si="0"/>
        <v>34577880</v>
      </c>
    </row>
    <row r="14" spans="1:32" x14ac:dyDescent="0.25">
      <c r="B14" s="92">
        <v>5</v>
      </c>
      <c r="C14" s="91" t="s">
        <v>49</v>
      </c>
      <c r="D14" s="33">
        <v>2687</v>
      </c>
      <c r="E14" s="31">
        <v>912</v>
      </c>
      <c r="F14" s="33">
        <v>2380</v>
      </c>
      <c r="G14" s="33">
        <v>9254</v>
      </c>
      <c r="H14" s="33">
        <v>5659</v>
      </c>
      <c r="I14" s="33">
        <v>899399</v>
      </c>
      <c r="J14" s="33">
        <v>0</v>
      </c>
      <c r="K14" s="33">
        <v>29296351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2022222</v>
      </c>
      <c r="U14" s="56">
        <v>4472035.517</v>
      </c>
      <c r="V14" s="56">
        <v>345994</v>
      </c>
      <c r="W14" s="56">
        <v>1053925.466</v>
      </c>
      <c r="X14" s="56">
        <v>0</v>
      </c>
      <c r="Y14" s="56">
        <v>0</v>
      </c>
      <c r="Z14" s="56">
        <v>9140646</v>
      </c>
      <c r="AA14" s="56">
        <v>40349805.711999997</v>
      </c>
      <c r="AB14" s="56">
        <v>6478</v>
      </c>
      <c r="AC14" s="56">
        <v>6572.0050000000001</v>
      </c>
      <c r="AE14" s="10">
        <f t="shared" si="0"/>
        <v>9147124</v>
      </c>
    </row>
    <row r="15" spans="1:32" x14ac:dyDescent="0.25">
      <c r="B15" s="92">
        <v>6</v>
      </c>
      <c r="C15" s="91" t="s">
        <v>31</v>
      </c>
      <c r="D15" s="33">
        <v>4265</v>
      </c>
      <c r="E15" s="31">
        <v>585</v>
      </c>
      <c r="F15" s="33">
        <v>12565</v>
      </c>
      <c r="G15" s="33">
        <v>10805</v>
      </c>
      <c r="H15" s="33">
        <v>0</v>
      </c>
      <c r="I15" s="33">
        <v>3750740</v>
      </c>
      <c r="J15" s="33">
        <v>171001</v>
      </c>
      <c r="K15" s="33">
        <v>33122868</v>
      </c>
      <c r="L15" s="56">
        <v>135209</v>
      </c>
      <c r="M15" s="56">
        <v>477430.712</v>
      </c>
      <c r="N15" s="56">
        <v>67817</v>
      </c>
      <c r="O15" s="56">
        <v>299993.07199999999</v>
      </c>
      <c r="P15" s="56">
        <v>0</v>
      </c>
      <c r="Q15" s="56">
        <v>0</v>
      </c>
      <c r="R15" s="56">
        <v>3498</v>
      </c>
      <c r="S15" s="56">
        <v>22745.073</v>
      </c>
      <c r="T15" s="56">
        <v>4501926</v>
      </c>
      <c r="U15" s="56">
        <v>9864146.3364300001</v>
      </c>
      <c r="V15" s="56">
        <v>1547705</v>
      </c>
      <c r="W15" s="56">
        <v>3108688.89482</v>
      </c>
      <c r="X15" s="56">
        <v>2877</v>
      </c>
      <c r="Y15" s="56">
        <v>45566.64415</v>
      </c>
      <c r="Z15" s="56">
        <v>21574349</v>
      </c>
      <c r="AA15" s="56">
        <v>99168742.386130005</v>
      </c>
      <c r="AB15" s="56">
        <v>14780</v>
      </c>
      <c r="AC15" s="56">
        <v>14450.7</v>
      </c>
      <c r="AE15" s="10">
        <f t="shared" si="0"/>
        <v>21589129</v>
      </c>
    </row>
    <row r="16" spans="1:32" x14ac:dyDescent="0.25">
      <c r="B16" s="92">
        <v>7</v>
      </c>
      <c r="C16" s="91" t="s">
        <v>37</v>
      </c>
      <c r="D16" s="33">
        <v>2788</v>
      </c>
      <c r="E16" s="31">
        <v>726</v>
      </c>
      <c r="F16" s="33">
        <v>0</v>
      </c>
      <c r="G16" s="33">
        <v>0</v>
      </c>
      <c r="H16" s="33">
        <v>0</v>
      </c>
      <c r="I16" s="33">
        <v>285291</v>
      </c>
      <c r="J16" s="33">
        <v>83757</v>
      </c>
      <c r="K16" s="33">
        <v>17485684</v>
      </c>
      <c r="L16" s="56">
        <v>77039</v>
      </c>
      <c r="M16" s="56">
        <v>198347.75768000001</v>
      </c>
      <c r="N16" s="56">
        <v>27122</v>
      </c>
      <c r="O16" s="56">
        <v>82496.423450000002</v>
      </c>
      <c r="P16" s="56">
        <v>0</v>
      </c>
      <c r="Q16" s="56">
        <v>0</v>
      </c>
      <c r="R16" s="56">
        <v>2614</v>
      </c>
      <c r="S16" s="56">
        <v>11883.63624</v>
      </c>
      <c r="T16" s="56">
        <v>3027028</v>
      </c>
      <c r="U16" s="56">
        <v>6327558.9354900001</v>
      </c>
      <c r="V16" s="56">
        <v>765092</v>
      </c>
      <c r="W16" s="56">
        <v>1628135.6530899999</v>
      </c>
      <c r="X16" s="56">
        <v>0</v>
      </c>
      <c r="Y16" s="56">
        <v>0</v>
      </c>
      <c r="Z16" s="56">
        <v>12008457</v>
      </c>
      <c r="AA16" s="56">
        <v>50151380.408349998</v>
      </c>
      <c r="AB16" s="56">
        <v>0</v>
      </c>
      <c r="AC16" s="56">
        <v>0</v>
      </c>
      <c r="AE16" s="10">
        <f t="shared" si="0"/>
        <v>12008457</v>
      </c>
    </row>
    <row r="17" spans="2:31" x14ac:dyDescent="0.25">
      <c r="B17" s="92">
        <v>8</v>
      </c>
      <c r="C17" s="91" t="s">
        <v>50</v>
      </c>
      <c r="D17" s="33">
        <v>891</v>
      </c>
      <c r="E17" s="31">
        <v>26</v>
      </c>
      <c r="F17" s="33">
        <v>701</v>
      </c>
      <c r="G17" s="33">
        <v>357</v>
      </c>
      <c r="H17" s="33">
        <v>886</v>
      </c>
      <c r="I17" s="33">
        <v>86827</v>
      </c>
      <c r="J17" s="33">
        <v>0</v>
      </c>
      <c r="K17" s="33">
        <v>3961978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613125</v>
      </c>
      <c r="U17" s="56">
        <v>1261989.8253499998</v>
      </c>
      <c r="V17" s="56">
        <v>114221</v>
      </c>
      <c r="W17" s="56">
        <v>425716.38978999999</v>
      </c>
      <c r="X17" s="56">
        <v>0</v>
      </c>
      <c r="Y17" s="56">
        <v>0</v>
      </c>
      <c r="Z17" s="56">
        <v>1674982</v>
      </c>
      <c r="AA17" s="56">
        <v>7498099</v>
      </c>
      <c r="AB17" s="56">
        <v>0</v>
      </c>
      <c r="AC17" s="56">
        <v>0</v>
      </c>
      <c r="AE17" s="10">
        <f t="shared" si="0"/>
        <v>1674982</v>
      </c>
    </row>
    <row r="18" spans="2:31" x14ac:dyDescent="0.25">
      <c r="B18" s="92">
        <v>9</v>
      </c>
      <c r="C18" s="91" t="s">
        <v>27</v>
      </c>
      <c r="D18" s="33">
        <v>8147</v>
      </c>
      <c r="E18" s="31">
        <v>4511</v>
      </c>
      <c r="F18" s="33">
        <v>43330</v>
      </c>
      <c r="G18" s="33">
        <v>11265</v>
      </c>
      <c r="H18" s="33">
        <v>641682</v>
      </c>
      <c r="I18" s="33">
        <v>459832</v>
      </c>
      <c r="J18" s="33">
        <v>363946</v>
      </c>
      <c r="K18" s="33">
        <v>41454165</v>
      </c>
      <c r="L18" s="56">
        <v>539088</v>
      </c>
      <c r="M18" s="56">
        <v>1989355.3719899999</v>
      </c>
      <c r="N18" s="56">
        <v>221379</v>
      </c>
      <c r="O18" s="56">
        <v>969235.59533000004</v>
      </c>
      <c r="P18" s="56">
        <v>0</v>
      </c>
      <c r="Q18" s="56">
        <v>0</v>
      </c>
      <c r="R18" s="56">
        <v>5186</v>
      </c>
      <c r="S18" s="56">
        <v>17406.04867</v>
      </c>
      <c r="T18" s="56">
        <v>6074018</v>
      </c>
      <c r="U18" s="56">
        <v>13487874.039659999</v>
      </c>
      <c r="V18" s="56">
        <v>2604101</v>
      </c>
      <c r="W18" s="56">
        <v>6040549.4971599998</v>
      </c>
      <c r="X18" s="56">
        <v>0</v>
      </c>
      <c r="Y18" s="56">
        <v>0</v>
      </c>
      <c r="Z18" s="56">
        <v>28259311</v>
      </c>
      <c r="AA18" s="56">
        <v>135829423.68241</v>
      </c>
      <c r="AB18" s="56">
        <v>0</v>
      </c>
      <c r="AC18" s="56">
        <v>0</v>
      </c>
      <c r="AE18" s="10">
        <f t="shared" si="0"/>
        <v>28259311</v>
      </c>
    </row>
    <row r="19" spans="2:31" x14ac:dyDescent="0.25">
      <c r="B19" s="92">
        <v>10</v>
      </c>
      <c r="C19" s="91" t="s">
        <v>9</v>
      </c>
      <c r="D19" s="33">
        <v>25809</v>
      </c>
      <c r="E19" s="31">
        <v>39483</v>
      </c>
      <c r="F19" s="33">
        <v>1160480</v>
      </c>
      <c r="G19" s="33">
        <v>52775</v>
      </c>
      <c r="H19" s="33">
        <v>779194</v>
      </c>
      <c r="I19" s="33">
        <v>2898255</v>
      </c>
      <c r="J19" s="33">
        <v>17779055</v>
      </c>
      <c r="K19" s="33">
        <v>261415873</v>
      </c>
      <c r="L19" s="56">
        <v>28346883</v>
      </c>
      <c r="M19" s="56">
        <v>93963251.632370025</v>
      </c>
      <c r="N19" s="56">
        <v>21069535</v>
      </c>
      <c r="O19" s="56">
        <v>180177760.31655988</v>
      </c>
      <c r="P19" s="56">
        <v>0</v>
      </c>
      <c r="Q19" s="56">
        <v>0</v>
      </c>
      <c r="R19" s="56">
        <v>127743</v>
      </c>
      <c r="S19" s="56">
        <v>478369.93894000002</v>
      </c>
      <c r="T19" s="56">
        <v>45159239</v>
      </c>
      <c r="U19" s="56">
        <v>98689859.488749996</v>
      </c>
      <c r="V19" s="56">
        <v>14530223</v>
      </c>
      <c r="W19" s="56">
        <v>32889165.309010003</v>
      </c>
      <c r="X19" s="56">
        <v>1352</v>
      </c>
      <c r="Y19" s="56">
        <v>18749.476440000002</v>
      </c>
      <c r="Z19" s="56">
        <v>186535150</v>
      </c>
      <c r="AA19" s="56">
        <v>919507244.90180004</v>
      </c>
      <c r="AB19" s="56">
        <v>31681</v>
      </c>
      <c r="AC19" s="56">
        <v>30612.79823</v>
      </c>
      <c r="AE19" s="10">
        <f t="shared" si="0"/>
        <v>186566831</v>
      </c>
    </row>
    <row r="20" spans="2:31" x14ac:dyDescent="0.25">
      <c r="B20" s="92">
        <v>11</v>
      </c>
      <c r="C20" s="91" t="s">
        <v>51</v>
      </c>
      <c r="D20" s="33">
        <v>2216</v>
      </c>
      <c r="E20" s="31">
        <v>226</v>
      </c>
      <c r="F20" s="33">
        <v>11225</v>
      </c>
      <c r="G20" s="33">
        <v>3568</v>
      </c>
      <c r="H20" s="33">
        <v>902</v>
      </c>
      <c r="I20" s="33">
        <v>820122</v>
      </c>
      <c r="J20" s="33">
        <v>0</v>
      </c>
      <c r="K20" s="33">
        <v>12516751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1655108</v>
      </c>
      <c r="U20" s="56">
        <v>3294241.5827599997</v>
      </c>
      <c r="V20" s="56">
        <v>389869</v>
      </c>
      <c r="W20" s="56">
        <v>1052716.66221</v>
      </c>
      <c r="X20" s="56">
        <v>950</v>
      </c>
      <c r="Y20" s="56">
        <v>14309.320829999999</v>
      </c>
      <c r="Z20" s="56">
        <v>7069093</v>
      </c>
      <c r="AA20" s="56">
        <v>30924914.501759999</v>
      </c>
      <c r="AB20" s="56">
        <v>721</v>
      </c>
      <c r="AC20" s="56">
        <v>679.66852000000006</v>
      </c>
      <c r="AE20" s="10">
        <f t="shared" si="0"/>
        <v>7069814</v>
      </c>
    </row>
    <row r="21" spans="2:31" x14ac:dyDescent="0.25">
      <c r="B21" s="92">
        <v>12</v>
      </c>
      <c r="C21" s="91" t="s">
        <v>28</v>
      </c>
      <c r="D21" s="33">
        <v>7840</v>
      </c>
      <c r="E21" s="31">
        <v>2214</v>
      </c>
      <c r="F21" s="33">
        <v>48455</v>
      </c>
      <c r="G21" s="33">
        <v>8011</v>
      </c>
      <c r="H21" s="33">
        <v>187145</v>
      </c>
      <c r="I21" s="33">
        <v>273564</v>
      </c>
      <c r="J21" s="33">
        <v>699897</v>
      </c>
      <c r="K21" s="33">
        <v>52420990</v>
      </c>
      <c r="L21" s="56">
        <v>719424</v>
      </c>
      <c r="M21" s="56">
        <v>2755084.1260000002</v>
      </c>
      <c r="N21" s="56">
        <v>747555</v>
      </c>
      <c r="O21" s="56">
        <v>2271407.41916</v>
      </c>
      <c r="P21" s="56">
        <v>0</v>
      </c>
      <c r="Q21" s="56">
        <v>0</v>
      </c>
      <c r="R21" s="56">
        <v>19768</v>
      </c>
      <c r="S21" s="56">
        <v>99129.293999999994</v>
      </c>
      <c r="T21" s="56">
        <v>7109077</v>
      </c>
      <c r="U21" s="56">
        <v>14129389.647560002</v>
      </c>
      <c r="V21" s="56">
        <v>3387342</v>
      </c>
      <c r="W21" s="56">
        <v>6583539.8869200004</v>
      </c>
      <c r="X21" s="56">
        <v>2443</v>
      </c>
      <c r="Y21" s="56">
        <v>9220.6579999999994</v>
      </c>
      <c r="Z21" s="56">
        <v>46883310</v>
      </c>
      <c r="AA21" s="56">
        <v>139946069.03299999</v>
      </c>
      <c r="AB21" s="56">
        <v>21535</v>
      </c>
      <c r="AC21" s="56">
        <v>21260.3442</v>
      </c>
      <c r="AE21" s="10">
        <f t="shared" si="0"/>
        <v>46904845</v>
      </c>
    </row>
    <row r="22" spans="2:31" ht="13" x14ac:dyDescent="0.25">
      <c r="B22" s="111" t="s">
        <v>6</v>
      </c>
      <c r="C22" s="110"/>
      <c r="D22" s="58"/>
      <c r="E22" s="11"/>
      <c r="F22" s="58"/>
      <c r="G22" s="58"/>
      <c r="H22" s="58"/>
      <c r="I22" s="58"/>
      <c r="J22" s="58"/>
      <c r="K22" s="58"/>
      <c r="L22" s="53"/>
      <c r="M22" s="53"/>
      <c r="N22" s="53"/>
      <c r="O22" s="53"/>
      <c r="P22" s="53"/>
      <c r="Q22" s="53"/>
      <c r="R22" s="53"/>
      <c r="S22" s="53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E22" s="10">
        <f t="shared" si="0"/>
        <v>0</v>
      </c>
    </row>
    <row r="23" spans="2:31" x14ac:dyDescent="0.25">
      <c r="B23" s="92">
        <v>13</v>
      </c>
      <c r="C23" s="91" t="s">
        <v>11</v>
      </c>
      <c r="D23" s="33">
        <v>5881</v>
      </c>
      <c r="E23" s="31">
        <v>9844</v>
      </c>
      <c r="F23" s="33">
        <v>1510970</v>
      </c>
      <c r="G23" s="33">
        <v>747</v>
      </c>
      <c r="H23" s="33">
        <v>698266</v>
      </c>
      <c r="I23" s="33">
        <v>65886628</v>
      </c>
      <c r="J23" s="33">
        <v>12959431</v>
      </c>
      <c r="K23" s="33">
        <v>32354482</v>
      </c>
      <c r="L23" s="56">
        <v>25175195</v>
      </c>
      <c r="M23" s="56">
        <v>70928461.081429988</v>
      </c>
      <c r="N23" s="56">
        <v>23549448</v>
      </c>
      <c r="O23" s="56">
        <v>106590485.57973</v>
      </c>
      <c r="P23" s="56">
        <v>0</v>
      </c>
      <c r="Q23" s="56">
        <v>0</v>
      </c>
      <c r="R23" s="56">
        <v>87151</v>
      </c>
      <c r="S23" s="56">
        <v>375750.886</v>
      </c>
      <c r="T23" s="56">
        <v>7927205</v>
      </c>
      <c r="U23" s="56">
        <v>20953817.215789996</v>
      </c>
      <c r="V23" s="56">
        <v>3629592</v>
      </c>
      <c r="W23" s="56">
        <v>15737625.148619998</v>
      </c>
      <c r="X23" s="56">
        <v>15351</v>
      </c>
      <c r="Y23" s="56">
        <v>381947.91383000003</v>
      </c>
      <c r="Z23" s="56">
        <v>20429901</v>
      </c>
      <c r="AA23" s="56">
        <v>124352379.77285001</v>
      </c>
      <c r="AB23" s="56">
        <v>0</v>
      </c>
      <c r="AC23" s="56">
        <v>0</v>
      </c>
      <c r="AE23" s="10">
        <f t="shared" si="0"/>
        <v>20429901</v>
      </c>
    </row>
    <row r="24" spans="2:31" x14ac:dyDescent="0.25">
      <c r="B24" s="92">
        <v>14</v>
      </c>
      <c r="C24" s="91" t="s">
        <v>52</v>
      </c>
      <c r="D24" s="33">
        <v>433</v>
      </c>
      <c r="E24" s="31">
        <v>5</v>
      </c>
      <c r="F24" s="33">
        <v>45327</v>
      </c>
      <c r="G24" s="33">
        <v>0</v>
      </c>
      <c r="H24" s="33">
        <v>0</v>
      </c>
      <c r="I24" s="33">
        <v>0</v>
      </c>
      <c r="J24" s="33">
        <v>0</v>
      </c>
      <c r="K24" s="33">
        <v>5699377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375731</v>
      </c>
      <c r="U24" s="56">
        <v>988666.33209000027</v>
      </c>
      <c r="V24" s="56">
        <v>180250</v>
      </c>
      <c r="W24" s="56">
        <v>608279.20841999981</v>
      </c>
      <c r="X24" s="56">
        <v>0</v>
      </c>
      <c r="Y24" s="56">
        <v>0</v>
      </c>
      <c r="Z24" s="56">
        <v>2447652</v>
      </c>
      <c r="AA24" s="56">
        <v>12701189.82</v>
      </c>
      <c r="AB24" s="56">
        <v>25039</v>
      </c>
      <c r="AC24" s="56">
        <v>23755.583799999986</v>
      </c>
      <c r="AE24" s="10">
        <f t="shared" si="0"/>
        <v>2472691</v>
      </c>
    </row>
    <row r="25" spans="2:31" x14ac:dyDescent="0.25">
      <c r="B25" s="92">
        <v>15</v>
      </c>
      <c r="C25" s="91" t="s">
        <v>41</v>
      </c>
      <c r="D25" s="33">
        <v>1118</v>
      </c>
      <c r="E25" s="31">
        <v>548</v>
      </c>
      <c r="F25" s="33">
        <v>6379</v>
      </c>
      <c r="G25" s="33">
        <v>45498</v>
      </c>
      <c r="H25" s="33">
        <v>0</v>
      </c>
      <c r="I25" s="33">
        <v>54732</v>
      </c>
      <c r="J25" s="33">
        <v>15718</v>
      </c>
      <c r="K25" s="33">
        <v>2808852</v>
      </c>
      <c r="L25" s="56">
        <v>29032</v>
      </c>
      <c r="M25" s="56">
        <v>120424.101</v>
      </c>
      <c r="N25" s="56">
        <v>11184</v>
      </c>
      <c r="O25" s="56">
        <v>112146.76640000001</v>
      </c>
      <c r="P25" s="56">
        <v>0</v>
      </c>
      <c r="Q25" s="56">
        <v>0</v>
      </c>
      <c r="R25" s="56">
        <v>321</v>
      </c>
      <c r="S25" s="56">
        <v>1867.5</v>
      </c>
      <c r="T25" s="56">
        <v>614033</v>
      </c>
      <c r="U25" s="56">
        <v>1523299.1687400001</v>
      </c>
      <c r="V25" s="56">
        <v>93748</v>
      </c>
      <c r="W25" s="56">
        <v>248779.6925</v>
      </c>
      <c r="X25" s="56">
        <v>0</v>
      </c>
      <c r="Y25" s="56">
        <v>0</v>
      </c>
      <c r="Z25" s="56">
        <v>2775812</v>
      </c>
      <c r="AA25" s="56">
        <v>14812999.558</v>
      </c>
      <c r="AB25" s="56">
        <v>0</v>
      </c>
      <c r="AC25" s="56">
        <v>0</v>
      </c>
      <c r="AE25" s="10">
        <f t="shared" si="0"/>
        <v>2775812</v>
      </c>
    </row>
    <row r="26" spans="2:31" x14ac:dyDescent="0.25">
      <c r="B26" s="92">
        <v>16</v>
      </c>
      <c r="C26" s="91" t="s">
        <v>33</v>
      </c>
      <c r="D26" s="33">
        <v>492</v>
      </c>
      <c r="E26" s="31">
        <v>51</v>
      </c>
      <c r="F26" s="33">
        <v>0</v>
      </c>
      <c r="G26" s="33">
        <v>0</v>
      </c>
      <c r="H26" s="33">
        <v>7914</v>
      </c>
      <c r="I26" s="33">
        <v>0</v>
      </c>
      <c r="J26" s="33">
        <v>34806</v>
      </c>
      <c r="K26" s="33">
        <v>911910</v>
      </c>
      <c r="L26" s="56">
        <v>88762</v>
      </c>
      <c r="M26" s="56">
        <v>331635.43620999996</v>
      </c>
      <c r="N26" s="56">
        <v>81239</v>
      </c>
      <c r="O26" s="56">
        <v>689893.86965999997</v>
      </c>
      <c r="P26" s="56">
        <v>0</v>
      </c>
      <c r="Q26" s="56">
        <v>0</v>
      </c>
      <c r="R26" s="56">
        <v>0</v>
      </c>
      <c r="S26" s="56">
        <v>0</v>
      </c>
      <c r="T26" s="56">
        <v>231012</v>
      </c>
      <c r="U26" s="56">
        <v>473364.81932999997</v>
      </c>
      <c r="V26" s="56">
        <v>22936</v>
      </c>
      <c r="W26" s="56">
        <v>65108.378720000001</v>
      </c>
      <c r="X26" s="56">
        <v>28</v>
      </c>
      <c r="Y26" s="56">
        <v>275.39999999999998</v>
      </c>
      <c r="Z26" s="56">
        <v>505970</v>
      </c>
      <c r="AA26" s="56">
        <v>2444498</v>
      </c>
      <c r="AB26" s="56">
        <v>8</v>
      </c>
      <c r="AC26" s="56">
        <v>7.7</v>
      </c>
      <c r="AE26" s="10">
        <f t="shared" si="0"/>
        <v>505978</v>
      </c>
    </row>
    <row r="27" spans="2:31" x14ac:dyDescent="0.25">
      <c r="B27" s="92">
        <v>17</v>
      </c>
      <c r="C27" s="91" t="s">
        <v>45</v>
      </c>
      <c r="D27" s="33">
        <v>408</v>
      </c>
      <c r="E27" s="31">
        <v>5</v>
      </c>
      <c r="F27" s="33">
        <v>8250</v>
      </c>
      <c r="G27" s="33">
        <v>0</v>
      </c>
      <c r="H27" s="33">
        <v>9044</v>
      </c>
      <c r="I27" s="33">
        <v>0</v>
      </c>
      <c r="J27" s="33">
        <v>0</v>
      </c>
      <c r="K27" s="33">
        <v>716002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115350</v>
      </c>
      <c r="U27" s="56">
        <v>297754.68985000002</v>
      </c>
      <c r="V27" s="56">
        <v>28244</v>
      </c>
      <c r="W27" s="56">
        <v>127828.92586</v>
      </c>
      <c r="X27" s="56">
        <v>305</v>
      </c>
      <c r="Y27" s="56">
        <v>10458.099</v>
      </c>
      <c r="Z27" s="56">
        <v>299744</v>
      </c>
      <c r="AA27" s="56">
        <v>1459816.879</v>
      </c>
      <c r="AB27" s="56">
        <v>0</v>
      </c>
      <c r="AC27" s="56">
        <v>0</v>
      </c>
      <c r="AE27" s="10">
        <f t="shared" si="0"/>
        <v>299744</v>
      </c>
    </row>
    <row r="28" spans="2:31" x14ac:dyDescent="0.25">
      <c r="B28" s="92">
        <v>18</v>
      </c>
      <c r="C28" s="91" t="s">
        <v>42</v>
      </c>
      <c r="D28" s="33">
        <v>232</v>
      </c>
      <c r="E28" s="31">
        <v>42</v>
      </c>
      <c r="F28" s="33">
        <v>1571</v>
      </c>
      <c r="G28" s="33">
        <v>0</v>
      </c>
      <c r="H28" s="33">
        <v>0</v>
      </c>
      <c r="I28" s="33">
        <v>30203</v>
      </c>
      <c r="J28" s="33">
        <v>9803</v>
      </c>
      <c r="K28" s="33">
        <v>554723</v>
      </c>
      <c r="L28" s="56">
        <v>24571</v>
      </c>
      <c r="M28" s="56">
        <v>58784.072679999997</v>
      </c>
      <c r="N28" s="56">
        <v>6307</v>
      </c>
      <c r="O28" s="56">
        <v>24341.19514</v>
      </c>
      <c r="P28" s="56">
        <v>2</v>
      </c>
      <c r="Q28" s="56">
        <v>5.806</v>
      </c>
      <c r="R28" s="56">
        <v>210</v>
      </c>
      <c r="S28" s="56">
        <v>688</v>
      </c>
      <c r="T28" s="56">
        <v>234207</v>
      </c>
      <c r="U28" s="56">
        <v>443269.3900700002</v>
      </c>
      <c r="V28" s="56">
        <v>15739</v>
      </c>
      <c r="W28" s="56">
        <v>41717.339639999991</v>
      </c>
      <c r="X28" s="56">
        <v>0</v>
      </c>
      <c r="Y28" s="56">
        <v>0</v>
      </c>
      <c r="Z28" s="56">
        <v>502068</v>
      </c>
      <c r="AA28" s="56">
        <v>2226539.6480900003</v>
      </c>
      <c r="AB28" s="56">
        <v>0</v>
      </c>
      <c r="AC28" s="56">
        <v>0</v>
      </c>
      <c r="AE28" s="10">
        <f t="shared" si="0"/>
        <v>502068</v>
      </c>
    </row>
    <row r="29" spans="2:31" x14ac:dyDescent="0.25">
      <c r="B29" s="92">
        <v>19</v>
      </c>
      <c r="C29" s="91" t="s">
        <v>20</v>
      </c>
      <c r="D29" s="33">
        <v>1583</v>
      </c>
      <c r="E29" s="31">
        <v>334</v>
      </c>
      <c r="F29" s="33">
        <v>18896</v>
      </c>
      <c r="G29" s="33">
        <v>882</v>
      </c>
      <c r="H29" s="33">
        <v>18750</v>
      </c>
      <c r="I29" s="33">
        <v>4366879</v>
      </c>
      <c r="J29" s="33">
        <v>706027</v>
      </c>
      <c r="K29" s="33">
        <v>13157056</v>
      </c>
      <c r="L29" s="56">
        <v>1427276</v>
      </c>
      <c r="M29" s="56">
        <v>4438839.4596000006</v>
      </c>
      <c r="N29" s="56">
        <v>1463974</v>
      </c>
      <c r="O29" s="56">
        <v>8083966.96753</v>
      </c>
      <c r="P29" s="56">
        <v>0</v>
      </c>
      <c r="Q29" s="56">
        <v>0</v>
      </c>
      <c r="R29" s="56">
        <v>3890</v>
      </c>
      <c r="S29" s="56">
        <v>17597.776819999999</v>
      </c>
      <c r="T29" s="56">
        <v>4651264</v>
      </c>
      <c r="U29" s="56">
        <v>10548255.09141</v>
      </c>
      <c r="V29" s="56">
        <v>1647232</v>
      </c>
      <c r="W29" s="56">
        <v>5585013.1387499999</v>
      </c>
      <c r="X29" s="56">
        <v>2598</v>
      </c>
      <c r="Y29" s="56">
        <v>34781.447789999998</v>
      </c>
      <c r="Z29" s="56">
        <v>9028012</v>
      </c>
      <c r="AA29" s="56">
        <v>45029342.694879994</v>
      </c>
      <c r="AB29" s="56">
        <v>69</v>
      </c>
      <c r="AC29" s="56">
        <v>58.7</v>
      </c>
      <c r="AE29" s="10">
        <f t="shared" si="0"/>
        <v>9028081</v>
      </c>
    </row>
    <row r="30" spans="2:31" x14ac:dyDescent="0.25">
      <c r="B30" s="92">
        <v>20</v>
      </c>
      <c r="C30" s="91" t="s">
        <v>7</v>
      </c>
      <c r="D30" s="33">
        <v>10929</v>
      </c>
      <c r="E30" s="31">
        <v>9636</v>
      </c>
      <c r="F30" s="33">
        <v>1643643</v>
      </c>
      <c r="G30" s="33">
        <v>4558</v>
      </c>
      <c r="H30" s="33">
        <v>1956248</v>
      </c>
      <c r="I30" s="33">
        <v>0</v>
      </c>
      <c r="J30" s="33">
        <v>18533409</v>
      </c>
      <c r="K30" s="33">
        <v>51212603</v>
      </c>
      <c r="L30" s="56">
        <v>42015654</v>
      </c>
      <c r="M30" s="56">
        <v>144347584.93339002</v>
      </c>
      <c r="N30" s="56">
        <v>31133073</v>
      </c>
      <c r="O30" s="56">
        <v>249365221.65722999</v>
      </c>
      <c r="P30" s="56">
        <v>0</v>
      </c>
      <c r="Q30" s="56">
        <v>0</v>
      </c>
      <c r="R30" s="56">
        <v>205042</v>
      </c>
      <c r="S30" s="56">
        <v>1181127.1717699999</v>
      </c>
      <c r="T30" s="56">
        <v>17157806</v>
      </c>
      <c r="U30" s="56">
        <v>48643129.604519993</v>
      </c>
      <c r="V30" s="56">
        <v>10963649</v>
      </c>
      <c r="W30" s="56">
        <v>41525140.194289997</v>
      </c>
      <c r="X30" s="56">
        <v>95389</v>
      </c>
      <c r="Y30" s="56">
        <v>1411214.62148</v>
      </c>
      <c r="Z30" s="56">
        <v>41870046</v>
      </c>
      <c r="AA30" s="56">
        <v>251455612.14572999</v>
      </c>
      <c r="AB30" s="56">
        <v>19387</v>
      </c>
      <c r="AC30" s="56">
        <v>19319.927</v>
      </c>
      <c r="AE30" s="10">
        <f t="shared" si="0"/>
        <v>41889433</v>
      </c>
    </row>
    <row r="31" spans="2:31" x14ac:dyDescent="0.25">
      <c r="B31" s="92">
        <v>21</v>
      </c>
      <c r="C31" s="91" t="s">
        <v>10</v>
      </c>
      <c r="D31" s="33">
        <v>9485</v>
      </c>
      <c r="E31" s="31">
        <v>7259</v>
      </c>
      <c r="F31" s="33">
        <v>1406850</v>
      </c>
      <c r="G31" s="33">
        <v>9998</v>
      </c>
      <c r="H31" s="33">
        <v>574683</v>
      </c>
      <c r="I31" s="33">
        <v>3266537</v>
      </c>
      <c r="J31" s="33">
        <v>15298217</v>
      </c>
      <c r="K31" s="33">
        <v>32510075</v>
      </c>
      <c r="L31" s="56">
        <v>20498984</v>
      </c>
      <c r="M31" s="56">
        <v>78161444.014650121</v>
      </c>
      <c r="N31" s="56">
        <v>33860342</v>
      </c>
      <c r="O31" s="56">
        <v>187906299.21724051</v>
      </c>
      <c r="P31" s="56">
        <v>40</v>
      </c>
      <c r="Q31" s="56">
        <v>2123.0920000000001</v>
      </c>
      <c r="R31" s="56">
        <v>51275</v>
      </c>
      <c r="S31" s="56">
        <v>252791.9</v>
      </c>
      <c r="T31" s="56">
        <v>10957114</v>
      </c>
      <c r="U31" s="56">
        <v>33024013.821560234</v>
      </c>
      <c r="V31" s="56">
        <v>4219012</v>
      </c>
      <c r="W31" s="56">
        <v>22814057.968329921</v>
      </c>
      <c r="X31" s="56">
        <v>22102</v>
      </c>
      <c r="Y31" s="56">
        <v>216863.27050000001</v>
      </c>
      <c r="Z31" s="56">
        <v>20284252</v>
      </c>
      <c r="AA31" s="56">
        <v>136084715.09400001</v>
      </c>
      <c r="AB31" s="56">
        <v>8</v>
      </c>
      <c r="AC31" s="56">
        <v>1.83</v>
      </c>
      <c r="AE31" s="10">
        <f t="shared" si="0"/>
        <v>20284260</v>
      </c>
    </row>
    <row r="32" spans="2:31" x14ac:dyDescent="0.25">
      <c r="B32" s="92">
        <v>22</v>
      </c>
      <c r="C32" s="91" t="s">
        <v>38</v>
      </c>
      <c r="D32" s="33">
        <v>2259</v>
      </c>
      <c r="E32" s="31">
        <v>1068</v>
      </c>
      <c r="F32" s="33">
        <v>21257</v>
      </c>
      <c r="G32" s="33">
        <v>124</v>
      </c>
      <c r="H32" s="33">
        <v>9590</v>
      </c>
      <c r="I32" s="33">
        <v>257815</v>
      </c>
      <c r="J32" s="33">
        <v>39588</v>
      </c>
      <c r="K32" s="33">
        <v>11418347</v>
      </c>
      <c r="L32" s="56">
        <v>73506</v>
      </c>
      <c r="M32" s="56">
        <v>235335.35399999999</v>
      </c>
      <c r="N32" s="56">
        <v>48235</v>
      </c>
      <c r="O32" s="56">
        <v>172044.04199999999</v>
      </c>
      <c r="P32" s="56">
        <v>0</v>
      </c>
      <c r="Q32" s="56">
        <v>0</v>
      </c>
      <c r="R32" s="56">
        <v>385</v>
      </c>
      <c r="S32" s="56">
        <v>2075.5564800000002</v>
      </c>
      <c r="T32" s="56">
        <v>1780046</v>
      </c>
      <c r="U32" s="56">
        <v>3748802.4272699999</v>
      </c>
      <c r="V32" s="56">
        <v>355277</v>
      </c>
      <c r="W32" s="56">
        <v>999571.22223998595</v>
      </c>
      <c r="X32" s="56">
        <v>0</v>
      </c>
      <c r="Y32" s="56">
        <v>0</v>
      </c>
      <c r="Z32" s="56">
        <v>6134138</v>
      </c>
      <c r="AA32" s="56">
        <v>29810231.256269999</v>
      </c>
      <c r="AB32" s="56">
        <v>380</v>
      </c>
      <c r="AC32" s="56">
        <v>362.25200000000001</v>
      </c>
      <c r="AE32" s="10">
        <f t="shared" si="0"/>
        <v>6134518</v>
      </c>
    </row>
    <row r="33" spans="2:31" x14ac:dyDescent="0.25">
      <c r="B33" s="92">
        <v>23</v>
      </c>
      <c r="C33" s="91" t="s">
        <v>14</v>
      </c>
      <c r="D33" s="33">
        <v>773</v>
      </c>
      <c r="E33" s="31">
        <v>324</v>
      </c>
      <c r="F33" s="33">
        <v>38359</v>
      </c>
      <c r="G33" s="33">
        <v>11143</v>
      </c>
      <c r="H33" s="33">
        <v>0</v>
      </c>
      <c r="I33" s="33">
        <v>38079</v>
      </c>
      <c r="J33" s="33">
        <v>1819030</v>
      </c>
      <c r="K33" s="33">
        <v>6777277</v>
      </c>
      <c r="L33" s="56">
        <v>2385774</v>
      </c>
      <c r="M33" s="56">
        <v>8041106.6447299998</v>
      </c>
      <c r="N33" s="56">
        <v>2225469</v>
      </c>
      <c r="O33" s="56">
        <v>14193356.575690001</v>
      </c>
      <c r="P33" s="56">
        <v>0</v>
      </c>
      <c r="Q33" s="56">
        <v>0</v>
      </c>
      <c r="R33" s="56">
        <v>27620</v>
      </c>
      <c r="S33" s="56">
        <v>107292.6</v>
      </c>
      <c r="T33" s="56">
        <v>941925</v>
      </c>
      <c r="U33" s="56">
        <v>2294890.0791100003</v>
      </c>
      <c r="V33" s="56">
        <v>377711</v>
      </c>
      <c r="W33" s="56">
        <v>4572876.2372399997</v>
      </c>
      <c r="X33" s="56">
        <v>0</v>
      </c>
      <c r="Y33" s="56">
        <v>0</v>
      </c>
      <c r="Z33" s="56">
        <v>4009649</v>
      </c>
      <c r="AA33" s="56">
        <v>19710011.109000001</v>
      </c>
      <c r="AB33" s="56">
        <v>0</v>
      </c>
      <c r="AC33" s="56">
        <v>0</v>
      </c>
      <c r="AE33" s="10">
        <f t="shared" si="0"/>
        <v>4009649</v>
      </c>
    </row>
    <row r="34" spans="2:31" x14ac:dyDescent="0.25">
      <c r="B34" s="92">
        <v>24</v>
      </c>
      <c r="C34" s="91" t="s">
        <v>15</v>
      </c>
      <c r="D34" s="33">
        <v>1735</v>
      </c>
      <c r="E34" s="31">
        <v>1166</v>
      </c>
      <c r="F34" s="33">
        <v>238567</v>
      </c>
      <c r="G34" s="33">
        <v>146</v>
      </c>
      <c r="H34" s="33">
        <v>58915</v>
      </c>
      <c r="I34" s="33">
        <v>3609253</v>
      </c>
      <c r="J34" s="33">
        <v>2484765</v>
      </c>
      <c r="K34" s="33">
        <v>9059810</v>
      </c>
      <c r="L34" s="56">
        <v>3931505</v>
      </c>
      <c r="M34" s="56">
        <v>20156287.305</v>
      </c>
      <c r="N34" s="56">
        <v>2763831</v>
      </c>
      <c r="O34" s="56">
        <v>50143919.689999998</v>
      </c>
      <c r="P34" s="56">
        <v>0</v>
      </c>
      <c r="Q34" s="56">
        <v>0</v>
      </c>
      <c r="R34" s="56">
        <v>28329</v>
      </c>
      <c r="S34" s="56">
        <v>140845.24100000001</v>
      </c>
      <c r="T34" s="56">
        <v>1195989</v>
      </c>
      <c r="U34" s="56">
        <v>2838711.12</v>
      </c>
      <c r="V34" s="56">
        <v>772418</v>
      </c>
      <c r="W34" s="56">
        <v>3266557.2519999999</v>
      </c>
      <c r="X34" s="56">
        <v>954</v>
      </c>
      <c r="Y34" s="56">
        <v>55773.826310000011</v>
      </c>
      <c r="Z34" s="56">
        <v>4802932</v>
      </c>
      <c r="AA34" s="56">
        <v>26436386.904036399</v>
      </c>
      <c r="AB34" s="56">
        <v>0</v>
      </c>
      <c r="AC34" s="56">
        <v>0</v>
      </c>
      <c r="AE34" s="10">
        <f t="shared" si="0"/>
        <v>4802932</v>
      </c>
    </row>
    <row r="35" spans="2:31" x14ac:dyDescent="0.25">
      <c r="B35" s="92">
        <v>25</v>
      </c>
      <c r="C35" s="91" t="s">
        <v>34</v>
      </c>
      <c r="D35" s="33">
        <v>920</v>
      </c>
      <c r="E35" s="31">
        <v>625</v>
      </c>
      <c r="F35" s="33">
        <v>11352</v>
      </c>
      <c r="G35" s="33">
        <v>942</v>
      </c>
      <c r="H35" s="33">
        <v>0</v>
      </c>
      <c r="I35" s="33">
        <v>228556</v>
      </c>
      <c r="J35" s="33">
        <v>106283</v>
      </c>
      <c r="K35" s="33">
        <v>4065062</v>
      </c>
      <c r="L35" s="56">
        <v>190457</v>
      </c>
      <c r="M35" s="56">
        <v>1733873.5149999999</v>
      </c>
      <c r="N35" s="56">
        <v>104960</v>
      </c>
      <c r="O35" s="56">
        <v>366123.859</v>
      </c>
      <c r="P35" s="56">
        <v>0</v>
      </c>
      <c r="Q35" s="56">
        <v>0</v>
      </c>
      <c r="R35" s="56">
        <v>9374</v>
      </c>
      <c r="S35" s="56">
        <v>37199.529900000001</v>
      </c>
      <c r="T35" s="56">
        <v>2085297</v>
      </c>
      <c r="U35" s="56">
        <v>2593654.0159999998</v>
      </c>
      <c r="V35" s="56">
        <v>931848</v>
      </c>
      <c r="W35" s="56">
        <v>880694.98010000004</v>
      </c>
      <c r="X35" s="56">
        <v>0</v>
      </c>
      <c r="Y35" s="56">
        <v>0</v>
      </c>
      <c r="Z35" s="56">
        <v>6016985</v>
      </c>
      <c r="AA35" s="56">
        <v>30159461.532000002</v>
      </c>
      <c r="AB35" s="56">
        <v>4</v>
      </c>
      <c r="AC35" s="56">
        <v>4</v>
      </c>
      <c r="AE35" s="10">
        <f t="shared" si="0"/>
        <v>6016989</v>
      </c>
    </row>
    <row r="36" spans="2:31" x14ac:dyDescent="0.25">
      <c r="B36" s="92">
        <v>26</v>
      </c>
      <c r="C36" s="91" t="s">
        <v>53</v>
      </c>
      <c r="D36" s="33">
        <v>892</v>
      </c>
      <c r="E36" s="31">
        <v>585</v>
      </c>
      <c r="F36" s="33">
        <v>9515</v>
      </c>
      <c r="G36" s="33">
        <v>0</v>
      </c>
      <c r="H36" s="33">
        <v>0</v>
      </c>
      <c r="I36" s="33">
        <v>63316</v>
      </c>
      <c r="J36" s="33">
        <v>0</v>
      </c>
      <c r="K36" s="33">
        <v>5219378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1136448</v>
      </c>
      <c r="U36" s="56">
        <v>2083105.6218299998</v>
      </c>
      <c r="V36" s="56">
        <v>147314</v>
      </c>
      <c r="W36" s="56">
        <v>355776.4069</v>
      </c>
      <c r="X36" s="56">
        <v>0</v>
      </c>
      <c r="Y36" s="56">
        <v>0</v>
      </c>
      <c r="Z36" s="56">
        <v>4213163</v>
      </c>
      <c r="AA36" s="56">
        <v>18973667.662</v>
      </c>
      <c r="AB36" s="56">
        <v>0</v>
      </c>
      <c r="AC36" s="56">
        <v>0</v>
      </c>
      <c r="AE36" s="10">
        <f t="shared" si="0"/>
        <v>4213163</v>
      </c>
    </row>
    <row r="37" spans="2:31" x14ac:dyDescent="0.25">
      <c r="B37" s="92">
        <v>27</v>
      </c>
      <c r="C37" s="91" t="s">
        <v>43</v>
      </c>
      <c r="D37" s="33">
        <v>1428</v>
      </c>
      <c r="E37" s="31">
        <v>826</v>
      </c>
      <c r="F37" s="33">
        <v>8690</v>
      </c>
      <c r="G37" s="33">
        <v>0</v>
      </c>
      <c r="H37" s="33">
        <v>0</v>
      </c>
      <c r="I37" s="33">
        <v>28019</v>
      </c>
      <c r="J37" s="33">
        <v>10924</v>
      </c>
      <c r="K37" s="33">
        <v>4485789</v>
      </c>
      <c r="L37" s="56">
        <v>31209</v>
      </c>
      <c r="M37" s="56">
        <v>196146.32581999808</v>
      </c>
      <c r="N37" s="56">
        <v>10497</v>
      </c>
      <c r="O37" s="56">
        <v>129713.20963999994</v>
      </c>
      <c r="P37" s="56">
        <v>0</v>
      </c>
      <c r="Q37" s="56">
        <v>0</v>
      </c>
      <c r="R37" s="56">
        <v>868</v>
      </c>
      <c r="S37" s="56">
        <v>6761.8</v>
      </c>
      <c r="T37" s="56">
        <v>1466588</v>
      </c>
      <c r="U37" s="56">
        <v>3490207.2665499984</v>
      </c>
      <c r="V37" s="56">
        <v>257171</v>
      </c>
      <c r="W37" s="56">
        <v>883691.23499999999</v>
      </c>
      <c r="X37" s="56">
        <v>0</v>
      </c>
      <c r="Y37" s="56">
        <v>0</v>
      </c>
      <c r="Z37" s="56">
        <v>4865424</v>
      </c>
      <c r="AA37" s="56">
        <v>23271716.714930002</v>
      </c>
      <c r="AB37" s="56">
        <v>0</v>
      </c>
      <c r="AC37" s="56">
        <v>0</v>
      </c>
      <c r="AE37" s="10">
        <f t="shared" si="0"/>
        <v>4865424</v>
      </c>
    </row>
    <row r="38" spans="2:31" x14ac:dyDescent="0.25">
      <c r="B38" s="92">
        <v>28</v>
      </c>
      <c r="C38" s="91" t="s">
        <v>13</v>
      </c>
      <c r="D38" s="33">
        <v>1653</v>
      </c>
      <c r="E38" s="31">
        <v>1469</v>
      </c>
      <c r="F38" s="33">
        <v>82662</v>
      </c>
      <c r="G38" s="33">
        <v>17662</v>
      </c>
      <c r="H38" s="33">
        <v>82662</v>
      </c>
      <c r="I38" s="33">
        <v>485501</v>
      </c>
      <c r="J38" s="33">
        <v>5399623</v>
      </c>
      <c r="K38" s="33">
        <v>30106574</v>
      </c>
      <c r="L38" s="56">
        <v>6321962</v>
      </c>
      <c r="M38" s="56">
        <v>22878778.054609999</v>
      </c>
      <c r="N38" s="56">
        <v>4710450</v>
      </c>
      <c r="O38" s="56">
        <v>34887628.598980002</v>
      </c>
      <c r="P38" s="56">
        <v>0</v>
      </c>
      <c r="Q38" s="56">
        <v>0</v>
      </c>
      <c r="R38" s="56">
        <v>47194</v>
      </c>
      <c r="S38" s="56">
        <v>195031.37993999998</v>
      </c>
      <c r="T38" s="56">
        <v>3386030</v>
      </c>
      <c r="U38" s="56">
        <v>6948442.0237499997</v>
      </c>
      <c r="V38" s="56">
        <v>2424495</v>
      </c>
      <c r="W38" s="56">
        <v>6846174.1953299996</v>
      </c>
      <c r="X38" s="56">
        <v>0</v>
      </c>
      <c r="Y38" s="56">
        <v>0</v>
      </c>
      <c r="Z38" s="56">
        <v>12866541</v>
      </c>
      <c r="AA38" s="56">
        <v>55436041.366429992</v>
      </c>
      <c r="AB38" s="56">
        <v>0</v>
      </c>
      <c r="AC38" s="56">
        <v>0</v>
      </c>
      <c r="AE38" s="10">
        <f t="shared" si="0"/>
        <v>12866541</v>
      </c>
    </row>
    <row r="39" spans="2:31" x14ac:dyDescent="0.25">
      <c r="B39" s="92">
        <v>29</v>
      </c>
      <c r="C39" s="91" t="s">
        <v>54</v>
      </c>
      <c r="D39" s="33">
        <v>0</v>
      </c>
      <c r="E39" s="31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220533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24640</v>
      </c>
      <c r="U39" s="56">
        <v>45400.709229999993</v>
      </c>
      <c r="V39" s="56">
        <v>11632</v>
      </c>
      <c r="W39" s="56">
        <v>31285.116980000006</v>
      </c>
      <c r="X39" s="56">
        <v>0</v>
      </c>
      <c r="Y39" s="56">
        <v>0</v>
      </c>
      <c r="Z39" s="56">
        <v>95561</v>
      </c>
      <c r="AA39" s="56">
        <v>426288.78499999997</v>
      </c>
      <c r="AB39" s="56">
        <v>19</v>
      </c>
      <c r="AC39" s="56">
        <v>10.6</v>
      </c>
      <c r="AE39" s="10">
        <f t="shared" si="0"/>
        <v>95580</v>
      </c>
    </row>
    <row r="40" spans="2:31" x14ac:dyDescent="0.25">
      <c r="B40" s="92">
        <v>30</v>
      </c>
      <c r="C40" s="91" t="s">
        <v>12</v>
      </c>
      <c r="D40" s="33">
        <v>371</v>
      </c>
      <c r="E40" s="31">
        <v>37</v>
      </c>
      <c r="F40" s="33">
        <v>928688</v>
      </c>
      <c r="G40" s="33">
        <v>0</v>
      </c>
      <c r="H40" s="33">
        <v>47498</v>
      </c>
      <c r="I40" s="33">
        <v>90579</v>
      </c>
      <c r="J40" s="33">
        <v>4715011</v>
      </c>
      <c r="K40" s="33">
        <v>1711336</v>
      </c>
      <c r="L40" s="56">
        <v>7279775</v>
      </c>
      <c r="M40" s="56">
        <v>31906806.383859999</v>
      </c>
      <c r="N40" s="56">
        <v>3379376</v>
      </c>
      <c r="O40" s="56">
        <v>31541953.963990003</v>
      </c>
      <c r="P40" s="56">
        <v>0</v>
      </c>
      <c r="Q40" s="56">
        <v>0</v>
      </c>
      <c r="R40" s="56">
        <v>45867</v>
      </c>
      <c r="S40" s="56">
        <v>156173.82586000001</v>
      </c>
      <c r="T40" s="56">
        <v>235625</v>
      </c>
      <c r="U40" s="56">
        <v>558383.32488000079</v>
      </c>
      <c r="V40" s="56">
        <v>109841</v>
      </c>
      <c r="W40" s="56">
        <v>632270.7461299951</v>
      </c>
      <c r="X40" s="56">
        <v>95</v>
      </c>
      <c r="Y40" s="56">
        <v>3035.54396</v>
      </c>
      <c r="Z40" s="56">
        <v>671157</v>
      </c>
      <c r="AA40" s="56">
        <v>3221733.2740000002</v>
      </c>
      <c r="AB40" s="56">
        <v>0</v>
      </c>
      <c r="AC40" s="56">
        <v>0</v>
      </c>
      <c r="AE40" s="10">
        <f t="shared" si="0"/>
        <v>671157</v>
      </c>
    </row>
    <row r="41" spans="2:31" x14ac:dyDescent="0.25">
      <c r="B41" s="92">
        <v>31</v>
      </c>
      <c r="C41" s="91" t="s">
        <v>30</v>
      </c>
      <c r="D41" s="33">
        <v>888</v>
      </c>
      <c r="E41" s="31">
        <v>417</v>
      </c>
      <c r="F41" s="33">
        <v>15620</v>
      </c>
      <c r="G41" s="33">
        <v>0</v>
      </c>
      <c r="H41" s="33">
        <v>7436</v>
      </c>
      <c r="I41" s="33">
        <v>83292</v>
      </c>
      <c r="J41" s="33">
        <v>296406</v>
      </c>
      <c r="K41" s="33">
        <v>3752402</v>
      </c>
      <c r="L41" s="56">
        <v>698174</v>
      </c>
      <c r="M41" s="56">
        <v>2268092.8629699997</v>
      </c>
      <c r="N41" s="56">
        <v>648226</v>
      </c>
      <c r="O41" s="56">
        <v>4350533.5110299997</v>
      </c>
      <c r="P41" s="56">
        <v>0</v>
      </c>
      <c r="Q41" s="56">
        <v>0</v>
      </c>
      <c r="R41" s="56">
        <v>0</v>
      </c>
      <c r="S41" s="56">
        <v>0</v>
      </c>
      <c r="T41" s="56">
        <v>1597708</v>
      </c>
      <c r="U41" s="56">
        <v>3500432.4982500002</v>
      </c>
      <c r="V41" s="56">
        <v>239720</v>
      </c>
      <c r="W41" s="56">
        <v>894655.60966999992</v>
      </c>
      <c r="X41" s="56">
        <v>0</v>
      </c>
      <c r="Y41" s="56">
        <v>0</v>
      </c>
      <c r="Z41" s="56">
        <v>3173526</v>
      </c>
      <c r="AA41" s="56">
        <v>14695532.888729999</v>
      </c>
      <c r="AB41" s="56">
        <v>0</v>
      </c>
      <c r="AC41" s="56">
        <v>0</v>
      </c>
      <c r="AE41" s="10">
        <f t="shared" si="0"/>
        <v>3173526</v>
      </c>
    </row>
    <row r="42" spans="2:31" x14ac:dyDescent="0.25">
      <c r="B42" s="92">
        <v>32</v>
      </c>
      <c r="C42" s="91" t="s">
        <v>39</v>
      </c>
      <c r="D42" s="33">
        <v>489</v>
      </c>
      <c r="E42" s="31">
        <v>663</v>
      </c>
      <c r="F42" s="33">
        <v>2067</v>
      </c>
      <c r="G42" s="33">
        <v>0</v>
      </c>
      <c r="H42" s="33">
        <v>0</v>
      </c>
      <c r="I42" s="33">
        <v>97109</v>
      </c>
      <c r="J42" s="33">
        <v>33009</v>
      </c>
      <c r="K42" s="33">
        <v>2250668</v>
      </c>
      <c r="L42" s="56">
        <v>47761</v>
      </c>
      <c r="M42" s="56">
        <v>207399.31230000002</v>
      </c>
      <c r="N42" s="56">
        <v>18437</v>
      </c>
      <c r="O42" s="56">
        <v>111762.77917000002</v>
      </c>
      <c r="P42" s="56">
        <v>0</v>
      </c>
      <c r="Q42" s="56">
        <v>0</v>
      </c>
      <c r="R42" s="56">
        <v>2314</v>
      </c>
      <c r="S42" s="56">
        <v>8927.8254800000013</v>
      </c>
      <c r="T42" s="56">
        <v>415690</v>
      </c>
      <c r="U42" s="56">
        <v>1053593.91017</v>
      </c>
      <c r="V42" s="56">
        <v>78370</v>
      </c>
      <c r="W42" s="56">
        <v>191894.50029</v>
      </c>
      <c r="X42" s="56">
        <v>94</v>
      </c>
      <c r="Y42" s="56">
        <v>277.197</v>
      </c>
      <c r="Z42" s="56">
        <v>5113099</v>
      </c>
      <c r="AA42" s="56">
        <v>21593301.600000001</v>
      </c>
      <c r="AB42" s="56">
        <v>0</v>
      </c>
      <c r="AC42" s="56">
        <v>0</v>
      </c>
      <c r="AE42" s="10">
        <f t="shared" si="0"/>
        <v>5113099</v>
      </c>
    </row>
    <row r="43" spans="2:31" x14ac:dyDescent="0.25">
      <c r="B43" s="92">
        <v>33</v>
      </c>
      <c r="C43" s="91" t="s">
        <v>17</v>
      </c>
      <c r="D43" s="33">
        <v>1158</v>
      </c>
      <c r="E43" s="31">
        <v>169</v>
      </c>
      <c r="F43" s="33">
        <v>72229</v>
      </c>
      <c r="G43" s="33">
        <v>92003</v>
      </c>
      <c r="H43" s="33">
        <v>392284</v>
      </c>
      <c r="I43" s="33">
        <v>155009459</v>
      </c>
      <c r="J43" s="33">
        <v>1604645</v>
      </c>
      <c r="K43" s="33">
        <v>4765005</v>
      </c>
      <c r="L43" s="56">
        <v>2546435</v>
      </c>
      <c r="M43" s="56">
        <v>8360191.72334</v>
      </c>
      <c r="N43" s="56">
        <v>1097198</v>
      </c>
      <c r="O43" s="56">
        <v>10521776.50832</v>
      </c>
      <c r="P43" s="56">
        <v>0</v>
      </c>
      <c r="Q43" s="56">
        <v>0</v>
      </c>
      <c r="R43" s="56">
        <v>21012</v>
      </c>
      <c r="S43" s="56">
        <v>95650.05</v>
      </c>
      <c r="T43" s="56">
        <v>905436</v>
      </c>
      <c r="U43" s="56">
        <v>1993478.7951400003</v>
      </c>
      <c r="V43" s="56">
        <v>326035</v>
      </c>
      <c r="W43" s="56">
        <v>1200397.8488400001</v>
      </c>
      <c r="X43" s="56">
        <v>52</v>
      </c>
      <c r="Y43" s="56">
        <v>1046.32</v>
      </c>
      <c r="Z43" s="56">
        <v>2964077</v>
      </c>
      <c r="AA43" s="56">
        <v>13322806.189999999</v>
      </c>
      <c r="AB43" s="56">
        <v>59</v>
      </c>
      <c r="AC43" s="56">
        <v>56.8</v>
      </c>
      <c r="AE43" s="10">
        <f t="shared" si="0"/>
        <v>2964136</v>
      </c>
    </row>
    <row r="44" spans="2:31" ht="13" x14ac:dyDescent="0.25">
      <c r="B44" s="111" t="s">
        <v>18</v>
      </c>
      <c r="C44" s="110"/>
      <c r="D44" s="58"/>
      <c r="E44" s="11"/>
      <c r="F44" s="58"/>
      <c r="G44" s="58"/>
      <c r="H44" s="58"/>
      <c r="I44" s="58"/>
      <c r="J44" s="58"/>
      <c r="K44" s="58"/>
      <c r="L44" s="53"/>
      <c r="M44" s="53"/>
      <c r="N44" s="53"/>
      <c r="O44" s="53"/>
      <c r="P44" s="53"/>
      <c r="Q44" s="53"/>
      <c r="R44" s="53"/>
      <c r="S44" s="53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10">
        <f t="shared" si="0"/>
        <v>0</v>
      </c>
    </row>
    <row r="45" spans="2:31" x14ac:dyDescent="0.25">
      <c r="B45" s="92">
        <v>34</v>
      </c>
      <c r="C45" s="91" t="s">
        <v>19</v>
      </c>
      <c r="D45" s="33">
        <v>0</v>
      </c>
      <c r="E45" s="31">
        <v>0</v>
      </c>
      <c r="F45" s="33">
        <v>53012</v>
      </c>
      <c r="G45" s="33">
        <v>0</v>
      </c>
      <c r="H45" s="33">
        <v>0</v>
      </c>
      <c r="I45" s="33">
        <v>0</v>
      </c>
      <c r="J45" s="33">
        <v>1359275</v>
      </c>
      <c r="K45" s="33">
        <v>0</v>
      </c>
      <c r="L45" s="56">
        <v>1216211</v>
      </c>
      <c r="M45" s="56">
        <v>9355131.0940000005</v>
      </c>
      <c r="N45" s="56">
        <v>3451102</v>
      </c>
      <c r="O45" s="56">
        <v>32397837.329999998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10">
        <f t="shared" si="0"/>
        <v>0</v>
      </c>
    </row>
    <row r="46" spans="2:31" x14ac:dyDescent="0.25">
      <c r="B46" s="92">
        <v>35</v>
      </c>
      <c r="C46" s="91" t="s">
        <v>55</v>
      </c>
      <c r="D46" s="33">
        <v>0</v>
      </c>
      <c r="E46" s="31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10">
        <f t="shared" si="0"/>
        <v>0</v>
      </c>
    </row>
    <row r="47" spans="2:31" x14ac:dyDescent="0.25">
      <c r="B47" s="92">
        <v>36</v>
      </c>
      <c r="C47" s="91" t="s">
        <v>57</v>
      </c>
      <c r="D47" s="33">
        <v>0</v>
      </c>
      <c r="E47" s="31">
        <v>0</v>
      </c>
      <c r="F47" s="33">
        <v>0</v>
      </c>
      <c r="G47" s="33">
        <v>0</v>
      </c>
      <c r="H47" s="33">
        <v>1</v>
      </c>
      <c r="I47" s="33">
        <v>0</v>
      </c>
      <c r="J47" s="33">
        <v>0</v>
      </c>
      <c r="K47" s="33">
        <v>924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24</v>
      </c>
      <c r="U47" s="56">
        <v>228.38891000000001</v>
      </c>
      <c r="V47" s="56">
        <v>4</v>
      </c>
      <c r="W47" s="56">
        <v>17.871040000000001</v>
      </c>
      <c r="X47" s="56">
        <v>0</v>
      </c>
      <c r="Y47" s="56">
        <v>0</v>
      </c>
      <c r="Z47" s="56">
        <v>388</v>
      </c>
      <c r="AA47" s="56">
        <v>3477.8</v>
      </c>
      <c r="AB47" s="56">
        <v>0</v>
      </c>
      <c r="AC47" s="56">
        <v>0</v>
      </c>
      <c r="AE47" s="10">
        <f t="shared" si="0"/>
        <v>388</v>
      </c>
    </row>
    <row r="48" spans="2:31" x14ac:dyDescent="0.25">
      <c r="B48" s="92">
        <v>37</v>
      </c>
      <c r="C48" s="91" t="s">
        <v>32</v>
      </c>
      <c r="D48" s="33">
        <v>0</v>
      </c>
      <c r="E48" s="31">
        <v>0</v>
      </c>
      <c r="F48" s="33">
        <v>0</v>
      </c>
      <c r="G48" s="33">
        <v>0</v>
      </c>
      <c r="H48" s="33">
        <v>0</v>
      </c>
      <c r="I48" s="33">
        <v>0</v>
      </c>
      <c r="J48" s="33">
        <v>170006</v>
      </c>
      <c r="K48" s="33">
        <v>0</v>
      </c>
      <c r="L48" s="56">
        <v>128451</v>
      </c>
      <c r="M48" s="56">
        <v>717297.26254999125</v>
      </c>
      <c r="N48" s="56">
        <v>198778</v>
      </c>
      <c r="O48" s="56">
        <v>2676025.4709699284</v>
      </c>
      <c r="P48" s="56">
        <v>0</v>
      </c>
      <c r="Q48" s="56">
        <v>0</v>
      </c>
      <c r="R48" s="56">
        <v>655</v>
      </c>
      <c r="S48" s="56">
        <v>4815.8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56">
        <v>0</v>
      </c>
      <c r="AB48" s="56">
        <v>0</v>
      </c>
      <c r="AC48" s="56">
        <v>0</v>
      </c>
      <c r="AE48" s="10">
        <f t="shared" si="0"/>
        <v>0</v>
      </c>
    </row>
    <row r="49" spans="1:31" x14ac:dyDescent="0.25">
      <c r="B49" s="92">
        <v>38</v>
      </c>
      <c r="C49" s="91" t="s">
        <v>29</v>
      </c>
      <c r="D49" s="33">
        <v>457</v>
      </c>
      <c r="E49" s="31">
        <v>491</v>
      </c>
      <c r="F49" s="33">
        <v>528</v>
      </c>
      <c r="G49" s="33">
        <v>87</v>
      </c>
      <c r="H49" s="33">
        <v>0</v>
      </c>
      <c r="I49" s="33">
        <v>4452</v>
      </c>
      <c r="J49" s="33">
        <v>381804</v>
      </c>
      <c r="K49" s="33">
        <v>1917076</v>
      </c>
      <c r="L49" s="56">
        <v>375198</v>
      </c>
      <c r="M49" s="56">
        <v>1517098.5676300002</v>
      </c>
      <c r="N49" s="56">
        <v>236719</v>
      </c>
      <c r="O49" s="56">
        <v>1841193.0847499729</v>
      </c>
      <c r="P49" s="56">
        <v>0</v>
      </c>
      <c r="Q49" s="56">
        <v>0</v>
      </c>
      <c r="R49" s="56">
        <v>3933</v>
      </c>
      <c r="S49" s="56">
        <v>11200.5</v>
      </c>
      <c r="T49" s="56">
        <v>356076</v>
      </c>
      <c r="U49" s="56">
        <v>715947.54722000018</v>
      </c>
      <c r="V49" s="56">
        <v>158292</v>
      </c>
      <c r="W49" s="56">
        <v>342086.60608000006</v>
      </c>
      <c r="X49" s="56">
        <v>0</v>
      </c>
      <c r="Y49" s="56">
        <v>0</v>
      </c>
      <c r="Z49" s="56">
        <v>985400</v>
      </c>
      <c r="AA49" s="56">
        <v>4791706.7108800001</v>
      </c>
      <c r="AB49" s="56">
        <v>0</v>
      </c>
      <c r="AC49" s="56">
        <v>0</v>
      </c>
      <c r="AE49" s="10">
        <f t="shared" si="0"/>
        <v>985400</v>
      </c>
    </row>
    <row r="50" spans="1:31" x14ac:dyDescent="0.25">
      <c r="B50" s="92">
        <v>39</v>
      </c>
      <c r="C50" s="91" t="s">
        <v>58</v>
      </c>
      <c r="D50" s="33">
        <v>13</v>
      </c>
      <c r="E50" s="31">
        <v>18</v>
      </c>
      <c r="F50" s="33">
        <v>0</v>
      </c>
      <c r="G50" s="33">
        <v>0</v>
      </c>
      <c r="H50" s="33">
        <v>0</v>
      </c>
      <c r="I50" s="33">
        <v>7</v>
      </c>
      <c r="J50" s="33">
        <v>0</v>
      </c>
      <c r="K50" s="33">
        <v>118694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40093</v>
      </c>
      <c r="U50" s="56">
        <v>111110.48651000057</v>
      </c>
      <c r="V50" s="56">
        <v>19306</v>
      </c>
      <c r="W50" s="56">
        <v>62686.44789000012</v>
      </c>
      <c r="X50" s="56">
        <v>0</v>
      </c>
      <c r="Y50" s="56">
        <v>0</v>
      </c>
      <c r="Z50" s="56">
        <v>40621</v>
      </c>
      <c r="AA50" s="56">
        <v>233163.144</v>
      </c>
      <c r="AB50" s="56">
        <v>0</v>
      </c>
      <c r="AC50" s="56">
        <v>0</v>
      </c>
      <c r="AE50" s="10">
        <f t="shared" si="0"/>
        <v>40621</v>
      </c>
    </row>
    <row r="51" spans="1:31" x14ac:dyDescent="0.25">
      <c r="B51" s="92">
        <v>40</v>
      </c>
      <c r="C51" s="91" t="s">
        <v>25</v>
      </c>
      <c r="D51" s="33">
        <v>46</v>
      </c>
      <c r="E51" s="31">
        <v>29</v>
      </c>
      <c r="F51" s="33">
        <v>0</v>
      </c>
      <c r="G51" s="33">
        <v>0</v>
      </c>
      <c r="H51" s="33">
        <v>0</v>
      </c>
      <c r="I51" s="33">
        <v>0</v>
      </c>
      <c r="J51" s="33">
        <v>611265</v>
      </c>
      <c r="K51" s="33">
        <v>632499</v>
      </c>
      <c r="L51" s="56">
        <v>781057</v>
      </c>
      <c r="M51" s="56">
        <v>2575062.5415395172</v>
      </c>
      <c r="N51" s="56">
        <v>1147638</v>
      </c>
      <c r="O51" s="56">
        <v>5407259.3361102119</v>
      </c>
      <c r="P51" s="56">
        <v>0</v>
      </c>
      <c r="Q51" s="56">
        <v>0</v>
      </c>
      <c r="R51" s="56">
        <v>1730</v>
      </c>
      <c r="S51" s="56">
        <v>10546.645600000002</v>
      </c>
      <c r="T51" s="56">
        <v>298763</v>
      </c>
      <c r="U51" s="56">
        <v>994837.80224999995</v>
      </c>
      <c r="V51" s="56">
        <v>0</v>
      </c>
      <c r="W51" s="56">
        <v>0</v>
      </c>
      <c r="X51" s="56">
        <v>0</v>
      </c>
      <c r="Y51" s="56">
        <v>0</v>
      </c>
      <c r="Z51" s="56">
        <v>248055</v>
      </c>
      <c r="AA51" s="56">
        <v>1420631.56271</v>
      </c>
      <c r="AB51" s="56">
        <v>0</v>
      </c>
      <c r="AC51" s="56">
        <v>0</v>
      </c>
      <c r="AE51" s="10">
        <f t="shared" si="0"/>
        <v>248055</v>
      </c>
    </row>
    <row r="52" spans="1:31" x14ac:dyDescent="0.25">
      <c r="A52" s="40" t="s">
        <v>159</v>
      </c>
      <c r="B52" s="92">
        <v>41</v>
      </c>
      <c r="C52" s="91" t="s">
        <v>26</v>
      </c>
      <c r="D52" s="33">
        <v>0</v>
      </c>
      <c r="E52" s="31">
        <v>0</v>
      </c>
      <c r="F52" s="33">
        <v>0</v>
      </c>
      <c r="G52" s="33">
        <v>61881</v>
      </c>
      <c r="H52" s="33">
        <v>0</v>
      </c>
      <c r="I52" s="33">
        <v>0</v>
      </c>
      <c r="J52" s="33">
        <v>967399</v>
      </c>
      <c r="K52" s="33">
        <v>716788</v>
      </c>
      <c r="L52" s="56">
        <v>405182</v>
      </c>
      <c r="M52" s="56">
        <v>482154.52799999999</v>
      </c>
      <c r="N52" s="56">
        <v>677790</v>
      </c>
      <c r="O52" s="56">
        <v>918264.53300000005</v>
      </c>
      <c r="P52" s="56">
        <v>0</v>
      </c>
      <c r="Q52" s="56">
        <v>0</v>
      </c>
      <c r="R52" s="56">
        <v>3003</v>
      </c>
      <c r="S52" s="56">
        <v>6582.2839999999997</v>
      </c>
      <c r="T52" s="56">
        <v>18116</v>
      </c>
      <c r="U52" s="56">
        <v>31511.341</v>
      </c>
      <c r="V52" s="56">
        <v>16054</v>
      </c>
      <c r="W52" s="56">
        <v>47669.105000000003</v>
      </c>
      <c r="X52" s="56">
        <v>0</v>
      </c>
      <c r="Y52" s="56">
        <v>0</v>
      </c>
      <c r="Z52" s="56">
        <v>103305</v>
      </c>
      <c r="AA52" s="56">
        <v>248696.837</v>
      </c>
      <c r="AB52" s="56">
        <v>0</v>
      </c>
      <c r="AC52" s="56">
        <v>0</v>
      </c>
      <c r="AE52" s="10">
        <f t="shared" si="0"/>
        <v>103305</v>
      </c>
    </row>
    <row r="53" spans="1:31" x14ac:dyDescent="0.25">
      <c r="B53" s="92">
        <v>42</v>
      </c>
      <c r="C53" s="110" t="s">
        <v>24</v>
      </c>
      <c r="D53" s="33">
        <v>102</v>
      </c>
      <c r="E53" s="31">
        <v>67</v>
      </c>
      <c r="F53" s="33">
        <v>0</v>
      </c>
      <c r="G53" s="33">
        <v>0</v>
      </c>
      <c r="H53" s="33">
        <v>0</v>
      </c>
      <c r="I53" s="33">
        <v>0</v>
      </c>
      <c r="J53" s="33">
        <v>1032911</v>
      </c>
      <c r="K53" s="33">
        <v>1112443</v>
      </c>
      <c r="L53" s="56">
        <v>1453079</v>
      </c>
      <c r="M53" s="56">
        <v>4498581.708637841</v>
      </c>
      <c r="N53" s="56">
        <v>1398851</v>
      </c>
      <c r="O53" s="56">
        <v>6161996.0505622784</v>
      </c>
      <c r="P53" s="56">
        <v>0</v>
      </c>
      <c r="Q53" s="56">
        <v>0</v>
      </c>
      <c r="R53" s="56">
        <v>2341</v>
      </c>
      <c r="S53" s="56">
        <v>13593.8644799999</v>
      </c>
      <c r="T53" s="56">
        <v>735711</v>
      </c>
      <c r="U53" s="56">
        <v>1749761.733169999</v>
      </c>
      <c r="V53" s="56">
        <v>96209</v>
      </c>
      <c r="W53" s="56">
        <v>530742.81153999979</v>
      </c>
      <c r="X53" s="56">
        <v>42</v>
      </c>
      <c r="Y53" s="56">
        <v>459.89019999999999</v>
      </c>
      <c r="Z53" s="56">
        <v>801560</v>
      </c>
      <c r="AA53" s="56">
        <v>3822006.3688500011</v>
      </c>
      <c r="AB53" s="56">
        <v>0</v>
      </c>
      <c r="AC53" s="56">
        <v>0</v>
      </c>
      <c r="AE53" s="10">
        <f t="shared" si="0"/>
        <v>801560</v>
      </c>
    </row>
    <row r="54" spans="1:31" x14ac:dyDescent="0.25">
      <c r="B54" s="92">
        <v>43</v>
      </c>
      <c r="C54" s="110" t="s">
        <v>62</v>
      </c>
      <c r="D54" s="33">
        <v>0</v>
      </c>
      <c r="E54" s="31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1062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3246</v>
      </c>
      <c r="U54" s="56">
        <v>10685.160260000001</v>
      </c>
      <c r="V54" s="56">
        <v>1334</v>
      </c>
      <c r="W54" s="56">
        <v>4227.7188799999994</v>
      </c>
      <c r="X54" s="56">
        <v>0</v>
      </c>
      <c r="Y54" s="56">
        <v>0</v>
      </c>
      <c r="Z54" s="56">
        <v>859</v>
      </c>
      <c r="AA54" s="56">
        <v>5776.91</v>
      </c>
      <c r="AB54" s="56">
        <v>0</v>
      </c>
      <c r="AC54" s="56">
        <v>0</v>
      </c>
      <c r="AE54" s="10">
        <f t="shared" si="0"/>
        <v>859</v>
      </c>
    </row>
    <row r="55" spans="1:31" ht="13" x14ac:dyDescent="0.25">
      <c r="B55" s="111" t="s">
        <v>63</v>
      </c>
      <c r="C55" s="110"/>
      <c r="D55" s="33"/>
      <c r="E55" s="31"/>
      <c r="F55" s="33"/>
      <c r="G55" s="33"/>
      <c r="H55" s="33"/>
      <c r="I55" s="33"/>
      <c r="J55" s="33"/>
      <c r="K55" s="33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E55" s="10">
        <f t="shared" si="0"/>
        <v>0</v>
      </c>
    </row>
    <row r="56" spans="1:31" s="59" customFormat="1" x14ac:dyDescent="0.25">
      <c r="A56" s="65"/>
      <c r="B56" s="96">
        <v>44</v>
      </c>
      <c r="C56" s="99" t="s">
        <v>64</v>
      </c>
      <c r="D56" s="62">
        <v>0</v>
      </c>
      <c r="E56" s="125">
        <v>0</v>
      </c>
      <c r="F56" s="62">
        <v>0</v>
      </c>
      <c r="G56" s="62">
        <v>88924</v>
      </c>
      <c r="H56" s="62">
        <v>0</v>
      </c>
      <c r="I56" s="62">
        <v>3669563</v>
      </c>
      <c r="J56" s="62">
        <v>0</v>
      </c>
      <c r="K56" s="62">
        <v>6405709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  <c r="R56" s="60">
        <v>0</v>
      </c>
      <c r="S56" s="60">
        <v>0</v>
      </c>
      <c r="T56" s="60">
        <v>5686</v>
      </c>
      <c r="U56" s="60">
        <v>8514.5764799999997</v>
      </c>
      <c r="V56" s="60">
        <v>214380</v>
      </c>
      <c r="W56" s="60">
        <v>263043.8272</v>
      </c>
      <c r="X56" s="60">
        <v>0</v>
      </c>
      <c r="Y56" s="60">
        <v>0</v>
      </c>
      <c r="Z56" s="60">
        <v>42061</v>
      </c>
      <c r="AA56" s="60">
        <v>190207.6</v>
      </c>
      <c r="AB56" s="60">
        <v>0</v>
      </c>
      <c r="AC56" s="60">
        <v>0</v>
      </c>
      <c r="AE56" s="10">
        <f t="shared" si="0"/>
        <v>42061</v>
      </c>
    </row>
    <row r="57" spans="1:31" s="59" customFormat="1" x14ac:dyDescent="0.25">
      <c r="A57" s="65"/>
      <c r="B57" s="96">
        <v>45</v>
      </c>
      <c r="C57" s="99" t="s">
        <v>65</v>
      </c>
      <c r="D57" s="62">
        <v>0</v>
      </c>
      <c r="E57" s="125">
        <v>0</v>
      </c>
      <c r="F57" s="62">
        <v>0</v>
      </c>
      <c r="G57" s="62">
        <v>389827</v>
      </c>
      <c r="H57" s="62">
        <v>0</v>
      </c>
      <c r="I57" s="62">
        <v>17645</v>
      </c>
      <c r="J57" s="62">
        <v>0</v>
      </c>
      <c r="K57" s="62">
        <v>7687544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  <c r="R57" s="60">
        <v>0</v>
      </c>
      <c r="S57" s="60">
        <v>0</v>
      </c>
      <c r="T57" s="60">
        <v>201200</v>
      </c>
      <c r="U57" s="60">
        <v>424121.00442000001</v>
      </c>
      <c r="V57" s="60">
        <v>13128</v>
      </c>
      <c r="W57" s="60">
        <v>20893.98386</v>
      </c>
      <c r="X57" s="60">
        <v>0</v>
      </c>
      <c r="Y57" s="60">
        <v>0</v>
      </c>
      <c r="Z57" s="60">
        <v>2242502</v>
      </c>
      <c r="AA57" s="60">
        <v>7016089.3092</v>
      </c>
      <c r="AB57" s="60">
        <v>171</v>
      </c>
      <c r="AC57" s="60">
        <v>109.29</v>
      </c>
      <c r="AE57" s="10">
        <f t="shared" si="0"/>
        <v>2242673</v>
      </c>
    </row>
    <row r="58" spans="1:31" s="59" customFormat="1" x14ac:dyDescent="0.25">
      <c r="A58" s="65"/>
      <c r="B58" s="96">
        <v>46</v>
      </c>
      <c r="C58" s="99" t="s">
        <v>66</v>
      </c>
      <c r="D58" s="62">
        <v>0</v>
      </c>
      <c r="E58" s="125">
        <v>0</v>
      </c>
      <c r="F58" s="62">
        <v>0</v>
      </c>
      <c r="G58" s="62">
        <v>165114</v>
      </c>
      <c r="H58" s="62">
        <v>0</v>
      </c>
      <c r="I58" s="62">
        <v>354568</v>
      </c>
      <c r="J58" s="62">
        <v>0</v>
      </c>
      <c r="K58" s="62">
        <v>12215005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60">
        <v>0</v>
      </c>
      <c r="S58" s="60">
        <v>0</v>
      </c>
      <c r="T58" s="60">
        <v>0</v>
      </c>
      <c r="U58" s="60">
        <v>0</v>
      </c>
      <c r="V58" s="60">
        <v>407902</v>
      </c>
      <c r="W58" s="60">
        <v>234502.56200000001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E58" s="10">
        <f t="shared" si="0"/>
        <v>0</v>
      </c>
    </row>
    <row r="59" spans="1:31" s="59" customFormat="1" x14ac:dyDescent="0.25">
      <c r="A59" s="65"/>
      <c r="B59" s="96">
        <v>47</v>
      </c>
      <c r="C59" s="99" t="s">
        <v>67</v>
      </c>
      <c r="D59" s="62">
        <v>0</v>
      </c>
      <c r="E59" s="125">
        <v>0</v>
      </c>
      <c r="F59" s="62">
        <v>0</v>
      </c>
      <c r="G59" s="62">
        <v>0</v>
      </c>
      <c r="H59" s="62">
        <v>0</v>
      </c>
      <c r="I59" s="62">
        <v>12774</v>
      </c>
      <c r="J59" s="62">
        <v>0</v>
      </c>
      <c r="K59" s="62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E59" s="10">
        <f t="shared" si="0"/>
        <v>0</v>
      </c>
    </row>
    <row r="60" spans="1:31" s="59" customFormat="1" x14ac:dyDescent="0.25">
      <c r="A60" s="65"/>
      <c r="B60" s="96">
        <v>48</v>
      </c>
      <c r="C60" s="99" t="s">
        <v>68</v>
      </c>
      <c r="D60" s="62">
        <v>0</v>
      </c>
      <c r="E60" s="125">
        <v>0</v>
      </c>
      <c r="F60" s="62">
        <v>190</v>
      </c>
      <c r="G60" s="62">
        <v>463290</v>
      </c>
      <c r="H60" s="62">
        <v>0</v>
      </c>
      <c r="I60" s="62">
        <v>0</v>
      </c>
      <c r="J60" s="62">
        <v>0</v>
      </c>
      <c r="K60" s="62">
        <v>650471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1035</v>
      </c>
      <c r="U60" s="60">
        <v>936.37622999999985</v>
      </c>
      <c r="V60" s="60">
        <v>22562</v>
      </c>
      <c r="W60" s="60">
        <v>17200.342199998886</v>
      </c>
      <c r="X60" s="60">
        <v>0</v>
      </c>
      <c r="Y60" s="60">
        <v>0</v>
      </c>
      <c r="Z60" s="60">
        <v>6249</v>
      </c>
      <c r="AA60" s="60">
        <v>25434.578000000001</v>
      </c>
      <c r="AB60" s="60">
        <v>0</v>
      </c>
      <c r="AC60" s="60">
        <v>0</v>
      </c>
      <c r="AE60" s="10">
        <f t="shared" si="0"/>
        <v>6249</v>
      </c>
    </row>
    <row r="61" spans="1:31" s="59" customFormat="1" x14ac:dyDescent="0.25">
      <c r="A61" s="65"/>
      <c r="B61" s="96">
        <v>49</v>
      </c>
      <c r="C61" s="112" t="s">
        <v>69</v>
      </c>
      <c r="D61" s="62">
        <v>1</v>
      </c>
      <c r="E61" s="125">
        <v>18</v>
      </c>
      <c r="F61" s="62">
        <v>682048</v>
      </c>
      <c r="G61" s="62">
        <v>0</v>
      </c>
      <c r="H61" s="62">
        <v>0</v>
      </c>
      <c r="I61" s="62">
        <v>32780684</v>
      </c>
      <c r="J61" s="62">
        <v>0</v>
      </c>
      <c r="K61" s="62">
        <v>32155273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335494</v>
      </c>
      <c r="U61" s="60">
        <v>435799.04929999996</v>
      </c>
      <c r="V61" s="60">
        <v>928257</v>
      </c>
      <c r="W61" s="60">
        <v>1862829.858</v>
      </c>
      <c r="X61" s="60">
        <v>0</v>
      </c>
      <c r="Y61" s="60">
        <v>0</v>
      </c>
      <c r="Z61" s="60">
        <v>1278183</v>
      </c>
      <c r="AA61" s="60">
        <v>5268644.7</v>
      </c>
      <c r="AB61" s="60">
        <v>0</v>
      </c>
      <c r="AC61" s="60">
        <v>0</v>
      </c>
      <c r="AE61" s="10">
        <f t="shared" si="0"/>
        <v>1278183</v>
      </c>
    </row>
    <row r="62" spans="1:31" ht="13" x14ac:dyDescent="0.25">
      <c r="B62" s="111" t="s">
        <v>21</v>
      </c>
      <c r="C62" s="110"/>
      <c r="D62" s="58"/>
      <c r="E62" s="11"/>
      <c r="F62" s="58"/>
      <c r="G62" s="58"/>
      <c r="H62" s="58"/>
      <c r="I62" s="58"/>
      <c r="J62" s="58"/>
      <c r="K62" s="58"/>
      <c r="L62" s="53"/>
      <c r="M62" s="53"/>
      <c r="N62" s="53"/>
      <c r="O62" s="53"/>
      <c r="P62" s="53"/>
      <c r="Q62" s="53"/>
      <c r="R62" s="53"/>
      <c r="S62" s="53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E62" s="10">
        <f t="shared" si="0"/>
        <v>0</v>
      </c>
    </row>
    <row r="63" spans="1:31" x14ac:dyDescent="0.25">
      <c r="B63" s="92">
        <v>50</v>
      </c>
      <c r="C63" s="91" t="s">
        <v>22</v>
      </c>
      <c r="D63" s="33">
        <v>493</v>
      </c>
      <c r="E63" s="31">
        <v>2</v>
      </c>
      <c r="F63" s="33">
        <v>0</v>
      </c>
      <c r="G63" s="33">
        <v>382</v>
      </c>
      <c r="H63" s="33">
        <v>0</v>
      </c>
      <c r="I63" s="33">
        <v>1092395</v>
      </c>
      <c r="J63" s="33">
        <v>675447</v>
      </c>
      <c r="K63" s="33">
        <v>2735550</v>
      </c>
      <c r="L63" s="56">
        <v>918576</v>
      </c>
      <c r="M63" s="56">
        <v>4870909.3732853699</v>
      </c>
      <c r="N63" s="56">
        <v>1114712</v>
      </c>
      <c r="O63" s="56">
        <v>8658917.9224584885</v>
      </c>
      <c r="P63" s="56">
        <v>1037</v>
      </c>
      <c r="Q63" s="56">
        <v>561.48800000000006</v>
      </c>
      <c r="R63" s="56">
        <v>5620</v>
      </c>
      <c r="S63" s="56">
        <v>32419</v>
      </c>
      <c r="T63" s="56">
        <v>227266</v>
      </c>
      <c r="U63" s="56">
        <v>565750.11060999997</v>
      </c>
      <c r="V63" s="56">
        <v>261433</v>
      </c>
      <c r="W63" s="56">
        <v>1117519.5769100001</v>
      </c>
      <c r="X63" s="56">
        <v>194</v>
      </c>
      <c r="Y63" s="56">
        <v>2976.16</v>
      </c>
      <c r="Z63" s="56">
        <v>1072403</v>
      </c>
      <c r="AA63" s="56">
        <v>6857696.5999999996</v>
      </c>
      <c r="AB63" s="56">
        <v>359</v>
      </c>
      <c r="AC63" s="56">
        <v>343.9</v>
      </c>
      <c r="AE63" s="10">
        <f t="shared" si="0"/>
        <v>1072762</v>
      </c>
    </row>
    <row r="64" spans="1:31" x14ac:dyDescent="0.25">
      <c r="B64" s="92">
        <v>51</v>
      </c>
      <c r="C64" s="91" t="s">
        <v>70</v>
      </c>
      <c r="D64" s="33">
        <v>172</v>
      </c>
      <c r="E64" s="31">
        <v>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271631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>
        <v>0</v>
      </c>
      <c r="T64" s="56">
        <v>34337</v>
      </c>
      <c r="U64" s="56">
        <v>80895.651989999838</v>
      </c>
      <c r="V64" s="56">
        <v>7725</v>
      </c>
      <c r="W64" s="56">
        <v>24534.86558999999</v>
      </c>
      <c r="X64" s="56">
        <v>0</v>
      </c>
      <c r="Y64" s="56">
        <v>0</v>
      </c>
      <c r="Z64" s="56">
        <v>128868</v>
      </c>
      <c r="AA64" s="56">
        <v>675546.78500000003</v>
      </c>
      <c r="AB64" s="56">
        <v>0</v>
      </c>
      <c r="AC64" s="56">
        <v>0</v>
      </c>
      <c r="AE64" s="10">
        <f t="shared" si="0"/>
        <v>128868</v>
      </c>
    </row>
    <row r="65" spans="1:31" x14ac:dyDescent="0.25">
      <c r="B65" s="92">
        <v>52</v>
      </c>
      <c r="C65" s="91" t="s">
        <v>47</v>
      </c>
      <c r="D65" s="33">
        <v>351</v>
      </c>
      <c r="E65" s="31">
        <v>3</v>
      </c>
      <c r="F65" s="33">
        <v>25324</v>
      </c>
      <c r="G65" s="33">
        <v>303</v>
      </c>
      <c r="H65" s="33">
        <v>56500</v>
      </c>
      <c r="I65" s="33">
        <v>0</v>
      </c>
      <c r="J65" s="33">
        <v>0</v>
      </c>
      <c r="K65" s="33">
        <v>3265014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183250</v>
      </c>
      <c r="U65" s="56">
        <v>365309.91745000001</v>
      </c>
      <c r="V65" s="56">
        <v>51477</v>
      </c>
      <c r="W65" s="56">
        <v>218150.98009000003</v>
      </c>
      <c r="X65" s="56">
        <v>0</v>
      </c>
      <c r="Y65" s="56">
        <v>0</v>
      </c>
      <c r="Z65" s="56">
        <v>3368535</v>
      </c>
      <c r="AA65" s="56">
        <v>8423913.2329999991</v>
      </c>
      <c r="AB65" s="56">
        <v>0</v>
      </c>
      <c r="AC65" s="56">
        <v>0</v>
      </c>
      <c r="AE65" s="10">
        <f t="shared" si="0"/>
        <v>3368535</v>
      </c>
    </row>
    <row r="66" spans="1:31" x14ac:dyDescent="0.25">
      <c r="B66" s="92">
        <v>53</v>
      </c>
      <c r="C66" s="91" t="s">
        <v>44</v>
      </c>
      <c r="D66" s="33">
        <v>573</v>
      </c>
      <c r="E66" s="31">
        <v>2</v>
      </c>
      <c r="F66" s="33">
        <v>0</v>
      </c>
      <c r="G66" s="33">
        <v>2305</v>
      </c>
      <c r="H66" s="33">
        <v>0</v>
      </c>
      <c r="I66" s="33">
        <v>0</v>
      </c>
      <c r="J66" s="33">
        <v>0</v>
      </c>
      <c r="K66" s="33">
        <v>5120042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224758</v>
      </c>
      <c r="U66" s="56">
        <v>360574.27451999986</v>
      </c>
      <c r="V66" s="56">
        <v>16390</v>
      </c>
      <c r="W66" s="56">
        <v>38235.224459999998</v>
      </c>
      <c r="X66" s="56">
        <v>0</v>
      </c>
      <c r="Y66" s="56">
        <v>0</v>
      </c>
      <c r="Z66" s="56">
        <v>921417</v>
      </c>
      <c r="AA66" s="56">
        <v>4301429.4939999999</v>
      </c>
      <c r="AB66" s="56">
        <v>16</v>
      </c>
      <c r="AC66" s="56">
        <v>5.6</v>
      </c>
      <c r="AE66" s="10">
        <f t="shared" si="0"/>
        <v>921433</v>
      </c>
    </row>
    <row r="67" spans="1:31" x14ac:dyDescent="0.25">
      <c r="B67" s="92">
        <v>54</v>
      </c>
      <c r="C67" s="91" t="s">
        <v>313</v>
      </c>
      <c r="D67" s="33">
        <v>157</v>
      </c>
      <c r="E67" s="31">
        <v>0</v>
      </c>
      <c r="F67" s="33">
        <v>0</v>
      </c>
      <c r="G67" s="33">
        <v>254</v>
      </c>
      <c r="H67" s="33">
        <v>0</v>
      </c>
      <c r="I67" s="33">
        <v>25548</v>
      </c>
      <c r="J67" s="33">
        <v>0</v>
      </c>
      <c r="K67" s="33">
        <v>5003298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48972</v>
      </c>
      <c r="U67" s="56">
        <v>65072.335780000001</v>
      </c>
      <c r="V67" s="56">
        <v>12420</v>
      </c>
      <c r="W67" s="56">
        <v>40503.423009999999</v>
      </c>
      <c r="X67" s="56">
        <v>0</v>
      </c>
      <c r="Y67" s="56">
        <v>0</v>
      </c>
      <c r="Z67" s="56">
        <v>965532</v>
      </c>
      <c r="AA67" s="56">
        <v>4837100.2029999997</v>
      </c>
      <c r="AB67" s="56">
        <v>0</v>
      </c>
      <c r="AC67" s="56">
        <v>0</v>
      </c>
      <c r="AE67" s="10">
        <f t="shared" si="0"/>
        <v>965532</v>
      </c>
    </row>
    <row r="68" spans="1:31" x14ac:dyDescent="0.25">
      <c r="B68" s="92">
        <v>55</v>
      </c>
      <c r="C68" s="91" t="s">
        <v>71</v>
      </c>
      <c r="D68" s="33">
        <v>59</v>
      </c>
      <c r="E68" s="31">
        <v>2</v>
      </c>
      <c r="F68" s="33">
        <v>0</v>
      </c>
      <c r="G68" s="33">
        <v>162</v>
      </c>
      <c r="H68" s="33">
        <v>0</v>
      </c>
      <c r="I68" s="33">
        <v>495051</v>
      </c>
      <c r="J68" s="33">
        <v>0</v>
      </c>
      <c r="K68" s="33">
        <v>2944562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54150</v>
      </c>
      <c r="U68" s="56">
        <v>103459.89762</v>
      </c>
      <c r="V68" s="56">
        <v>8039</v>
      </c>
      <c r="W68" s="56">
        <v>21635.391309999999</v>
      </c>
      <c r="X68" s="56">
        <v>0</v>
      </c>
      <c r="Y68" s="56">
        <v>0</v>
      </c>
      <c r="Z68" s="56">
        <v>427283</v>
      </c>
      <c r="AA68" s="56">
        <v>2230086.9429600001</v>
      </c>
      <c r="AB68" s="56">
        <v>0</v>
      </c>
      <c r="AC68" s="56">
        <v>0</v>
      </c>
      <c r="AE68" s="10">
        <f t="shared" si="0"/>
        <v>427283</v>
      </c>
    </row>
    <row r="69" spans="1:31" x14ac:dyDescent="0.25">
      <c r="B69" s="92">
        <v>56</v>
      </c>
      <c r="C69" s="91" t="s">
        <v>72</v>
      </c>
      <c r="D69" s="33">
        <v>13</v>
      </c>
      <c r="E69" s="31">
        <v>1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393696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8618</v>
      </c>
      <c r="U69" s="56">
        <v>10959.858109999999</v>
      </c>
      <c r="V69" s="56">
        <v>0</v>
      </c>
      <c r="W69" s="56">
        <v>0</v>
      </c>
      <c r="X69" s="56">
        <v>0</v>
      </c>
      <c r="Y69" s="56">
        <v>0</v>
      </c>
      <c r="Z69" s="56">
        <v>46959</v>
      </c>
      <c r="AA69" s="56">
        <v>187225</v>
      </c>
      <c r="AB69" s="56">
        <v>0</v>
      </c>
      <c r="AC69" s="56">
        <v>0</v>
      </c>
      <c r="AE69" s="10">
        <f t="shared" si="0"/>
        <v>46959</v>
      </c>
    </row>
    <row r="70" spans="1:31" x14ac:dyDescent="0.25">
      <c r="B70" s="92">
        <v>57</v>
      </c>
      <c r="C70" s="91" t="s">
        <v>73</v>
      </c>
      <c r="D70" s="33">
        <v>28</v>
      </c>
      <c r="E70" s="31">
        <v>1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81162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5705</v>
      </c>
      <c r="U70" s="56">
        <v>13190.039769999999</v>
      </c>
      <c r="V70" s="56">
        <v>4696</v>
      </c>
      <c r="W70" s="56">
        <v>15995.18816</v>
      </c>
      <c r="X70" s="56">
        <v>0</v>
      </c>
      <c r="Y70" s="56">
        <v>0</v>
      </c>
      <c r="Z70" s="56">
        <v>37865</v>
      </c>
      <c r="AA70" s="56">
        <v>195913.60000000001</v>
      </c>
      <c r="AB70" s="56">
        <v>0</v>
      </c>
      <c r="AC70" s="56">
        <v>0</v>
      </c>
      <c r="AE70" s="10">
        <f t="shared" si="0"/>
        <v>37865</v>
      </c>
    </row>
    <row r="71" spans="1:31" x14ac:dyDescent="0.25">
      <c r="B71" s="92">
        <v>58</v>
      </c>
      <c r="C71" s="91" t="s">
        <v>46</v>
      </c>
      <c r="D71" s="33">
        <v>0</v>
      </c>
      <c r="E71" s="31">
        <v>0</v>
      </c>
      <c r="F71" s="33">
        <v>0</v>
      </c>
      <c r="G71" s="33">
        <v>67</v>
      </c>
      <c r="H71" s="33">
        <v>0</v>
      </c>
      <c r="I71" s="33">
        <v>0</v>
      </c>
      <c r="J71" s="33">
        <v>0</v>
      </c>
      <c r="K71" s="33">
        <v>670256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28372</v>
      </c>
      <c r="U71" s="56">
        <v>33126.586000000003</v>
      </c>
      <c r="V71" s="56">
        <v>706</v>
      </c>
      <c r="W71" s="56">
        <v>2049.1480000000001</v>
      </c>
      <c r="X71" s="56">
        <v>0</v>
      </c>
      <c r="Y71" s="56">
        <v>0</v>
      </c>
      <c r="Z71" s="56">
        <v>305018</v>
      </c>
      <c r="AA71" s="56">
        <v>865181.18200000003</v>
      </c>
      <c r="AB71" s="56">
        <v>0</v>
      </c>
      <c r="AC71" s="56">
        <v>0</v>
      </c>
      <c r="AE71" s="10">
        <f t="shared" si="0"/>
        <v>305018</v>
      </c>
    </row>
    <row r="72" spans="1:31" ht="13" x14ac:dyDescent="0.3">
      <c r="B72" s="92">
        <v>59</v>
      </c>
      <c r="C72" s="91" t="s">
        <v>74</v>
      </c>
      <c r="D72" s="33">
        <v>530</v>
      </c>
      <c r="E72" s="31">
        <v>3</v>
      </c>
      <c r="F72" s="33">
        <v>0</v>
      </c>
      <c r="G72" s="33">
        <v>0</v>
      </c>
      <c r="H72" s="33">
        <v>0</v>
      </c>
      <c r="I72" s="33">
        <v>465413</v>
      </c>
      <c r="J72" s="33">
        <v>0</v>
      </c>
      <c r="K72" s="33">
        <v>9396854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251322</v>
      </c>
      <c r="U72" s="56">
        <v>403063.27303000004</v>
      </c>
      <c r="V72" s="56">
        <v>96687</v>
      </c>
      <c r="W72" s="56">
        <v>242087.61074999999</v>
      </c>
      <c r="X72" s="56">
        <v>0</v>
      </c>
      <c r="Y72" s="56">
        <v>0</v>
      </c>
      <c r="Z72" s="56">
        <v>3640027</v>
      </c>
      <c r="AA72" s="56">
        <v>15703942.847999999</v>
      </c>
      <c r="AB72" s="56">
        <v>63</v>
      </c>
      <c r="AC72" s="56">
        <v>60.6</v>
      </c>
      <c r="AE72" s="341">
        <f t="shared" si="0"/>
        <v>3640090</v>
      </c>
    </row>
    <row r="73" spans="1:31" x14ac:dyDescent="0.25">
      <c r="B73" s="92">
        <v>60</v>
      </c>
      <c r="C73" s="91" t="s">
        <v>75</v>
      </c>
      <c r="D73" s="33">
        <v>231</v>
      </c>
      <c r="E73" s="31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6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3</v>
      </c>
      <c r="U73" s="56">
        <v>0.20200000000000001</v>
      </c>
      <c r="V73" s="56">
        <v>0</v>
      </c>
      <c r="W73" s="56">
        <v>0</v>
      </c>
      <c r="X73" s="56">
        <v>0</v>
      </c>
      <c r="Y73" s="56">
        <v>0</v>
      </c>
      <c r="Z73" s="56">
        <v>2</v>
      </c>
      <c r="AA73" s="56">
        <v>0.2</v>
      </c>
      <c r="AB73" s="56">
        <v>0</v>
      </c>
      <c r="AC73" s="56">
        <v>0</v>
      </c>
    </row>
    <row r="74" spans="1:31" x14ac:dyDescent="0.25">
      <c r="B74" s="92">
        <v>61</v>
      </c>
      <c r="C74" s="91" t="s">
        <v>36</v>
      </c>
      <c r="D74" s="33">
        <v>301</v>
      </c>
      <c r="E74" s="31">
        <v>7</v>
      </c>
      <c r="F74" s="33">
        <v>0</v>
      </c>
      <c r="G74" s="33">
        <v>559</v>
      </c>
      <c r="H74" s="33">
        <v>0</v>
      </c>
      <c r="I74" s="33">
        <v>27908</v>
      </c>
      <c r="J74" s="33">
        <v>0</v>
      </c>
      <c r="K74" s="33">
        <v>1726510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38304</v>
      </c>
      <c r="U74" s="56">
        <v>66164.471780000036</v>
      </c>
      <c r="V74" s="56">
        <v>12804</v>
      </c>
      <c r="W74" s="56">
        <v>29042.70657000002</v>
      </c>
      <c r="X74" s="56">
        <v>20</v>
      </c>
      <c r="Y74" s="56">
        <v>190.30005</v>
      </c>
      <c r="Z74" s="56">
        <v>368959</v>
      </c>
      <c r="AA74" s="56">
        <v>1522539.199</v>
      </c>
      <c r="AB74" s="56">
        <v>0</v>
      </c>
      <c r="AC74" s="56">
        <v>0</v>
      </c>
    </row>
    <row r="75" spans="1:31" s="51" customFormat="1" ht="13" x14ac:dyDescent="0.3">
      <c r="A75" s="109"/>
      <c r="B75" s="280" t="s">
        <v>76</v>
      </c>
      <c r="C75" s="280" t="s">
        <v>76</v>
      </c>
      <c r="D75" s="11">
        <f t="shared" ref="D75:AC75" si="1">SUM(D10:D74)</f>
        <v>125097</v>
      </c>
      <c r="E75" s="11">
        <f t="shared" si="1"/>
        <v>93934</v>
      </c>
      <c r="F75" s="11">
        <f t="shared" si="1"/>
        <v>8246614</v>
      </c>
      <c r="G75" s="11">
        <f t="shared" si="1"/>
        <v>1529170</v>
      </c>
      <c r="H75" s="11">
        <f t="shared" si="1"/>
        <v>5899351</v>
      </c>
      <c r="I75" s="11">
        <f t="shared" si="1"/>
        <v>288164224</v>
      </c>
      <c r="J75" s="11">
        <f t="shared" si="1"/>
        <v>91278257</v>
      </c>
      <c r="K75" s="11">
        <f t="shared" si="1"/>
        <v>978056921</v>
      </c>
      <c r="L75" s="11">
        <f t="shared" si="1"/>
        <v>152079075</v>
      </c>
      <c r="M75" s="11">
        <f t="shared" si="1"/>
        <v>529607048.85236269</v>
      </c>
      <c r="N75" s="11">
        <f t="shared" si="1"/>
        <v>138497498</v>
      </c>
      <c r="O75" s="11">
        <f t="shared" si="1"/>
        <v>956410335.73814142</v>
      </c>
      <c r="P75" s="11">
        <f t="shared" si="1"/>
        <v>1079</v>
      </c>
      <c r="Q75" s="11">
        <f t="shared" si="1"/>
        <v>2690.3860000000004</v>
      </c>
      <c r="R75" s="11">
        <f t="shared" si="1"/>
        <v>808514</v>
      </c>
      <c r="S75" s="11">
        <f t="shared" si="1"/>
        <v>3827756.7299499991</v>
      </c>
      <c r="T75" s="11">
        <f t="shared" si="1"/>
        <v>149572454</v>
      </c>
      <c r="U75" s="11">
        <f t="shared" si="1"/>
        <v>346046101.96721041</v>
      </c>
      <c r="V75" s="11">
        <f t="shared" si="1"/>
        <v>57865140</v>
      </c>
      <c r="W75" s="11">
        <f t="shared" si="1"/>
        <v>178391387.89403984</v>
      </c>
      <c r="X75" s="11">
        <f t="shared" si="1"/>
        <v>156506</v>
      </c>
      <c r="Y75" s="11">
        <f t="shared" si="1"/>
        <v>2359192.8957799999</v>
      </c>
      <c r="Z75" s="11">
        <f t="shared" si="1"/>
        <v>568510399</v>
      </c>
      <c r="AA75" s="11">
        <f t="shared" si="1"/>
        <v>2716116833.6974549</v>
      </c>
      <c r="AB75" s="11">
        <f t="shared" si="1"/>
        <v>124994</v>
      </c>
      <c r="AC75" s="11">
        <f t="shared" si="1"/>
        <v>121689.71974999999</v>
      </c>
    </row>
    <row r="76" spans="1:31" ht="13" x14ac:dyDescent="0.25">
      <c r="A76" s="108"/>
      <c r="B76" s="121"/>
      <c r="C76" s="121"/>
      <c r="D76" s="120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  <c r="AA76" s="447"/>
      <c r="AB76" s="447"/>
      <c r="AC76" s="447"/>
    </row>
    <row r="77" spans="1:31" ht="13" x14ac:dyDescent="0.25">
      <c r="A77" s="106" t="s">
        <v>235</v>
      </c>
      <c r="B77" s="436" t="s">
        <v>236</v>
      </c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  <c r="AB77" s="436"/>
      <c r="AC77" s="436"/>
    </row>
    <row r="78" spans="1:31" ht="12.65" customHeight="1" x14ac:dyDescent="0.25">
      <c r="A78" s="104">
        <v>1</v>
      </c>
      <c r="B78" s="281" t="s">
        <v>314</v>
      </c>
      <c r="C78" s="281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</row>
    <row r="79" spans="1:31" x14ac:dyDescent="0.25">
      <c r="A79" s="104">
        <v>2</v>
      </c>
      <c r="B79" s="436" t="s">
        <v>315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s="42" customFormat="1" x14ac:dyDescent="0.25">
      <c r="A80" s="104">
        <v>3</v>
      </c>
      <c r="B80" s="436" t="s">
        <v>239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0" s="42" customFormat="1" x14ac:dyDescent="0.25">
      <c r="A81" s="104">
        <v>4</v>
      </c>
      <c r="B81" s="436" t="s">
        <v>240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s="42" customFormat="1" x14ac:dyDescent="0.25">
      <c r="A82" s="104">
        <v>5</v>
      </c>
      <c r="B82" s="436" t="s">
        <v>241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s="42" customFormat="1" x14ac:dyDescent="0.25">
      <c r="A83" s="104">
        <v>6</v>
      </c>
      <c r="B83" s="436" t="s">
        <v>242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42" customFormat="1" x14ac:dyDescent="0.25">
      <c r="A84" s="104">
        <v>7</v>
      </c>
      <c r="B84" s="436" t="s">
        <v>243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42" customFormat="1" x14ac:dyDescent="0.25">
      <c r="A85" s="104">
        <v>8</v>
      </c>
      <c r="B85" s="436" t="s">
        <v>244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42" customFormat="1" x14ac:dyDescent="0.25">
      <c r="A86" s="104">
        <v>9</v>
      </c>
      <c r="B86" s="436" t="s">
        <v>245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  <c r="AD86" s="46"/>
    </row>
    <row r="87" spans="1:30" s="42" customFormat="1" x14ac:dyDescent="0.25">
      <c r="A87" s="104">
        <v>10</v>
      </c>
      <c r="B87" s="436" t="s">
        <v>246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42" customFormat="1" x14ac:dyDescent="0.25">
      <c r="A88" s="104">
        <v>11</v>
      </c>
      <c r="B88" s="436" t="s">
        <v>247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  <c r="AD88" s="46"/>
    </row>
    <row r="89" spans="1:30" s="42" customFormat="1" x14ac:dyDescent="0.25">
      <c r="A89" s="104">
        <v>12</v>
      </c>
      <c r="B89" s="436" t="s">
        <v>248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s="42" customFormat="1" x14ac:dyDescent="0.25">
      <c r="A90" s="104">
        <v>13</v>
      </c>
      <c r="B90" s="436" t="s">
        <v>249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s="42" customFormat="1" x14ac:dyDescent="0.25">
      <c r="A91" s="104">
        <v>14</v>
      </c>
      <c r="B91" s="436" t="s">
        <v>250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s="42" customFormat="1" x14ac:dyDescent="0.25">
      <c r="A92" s="104">
        <v>15</v>
      </c>
      <c r="B92" s="436" t="s">
        <v>251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s="42" customFormat="1" x14ac:dyDescent="0.25">
      <c r="A93" s="104">
        <v>16</v>
      </c>
      <c r="B93" s="436" t="s">
        <v>252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42" customFormat="1" x14ac:dyDescent="0.25">
      <c r="A94" s="104">
        <v>17</v>
      </c>
      <c r="B94" s="436" t="s">
        <v>253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42" customFormat="1" x14ac:dyDescent="0.25">
      <c r="A95" s="104">
        <v>18</v>
      </c>
      <c r="B95" s="436" t="s">
        <v>254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42" customFormat="1" x14ac:dyDescent="0.25">
      <c r="A96" s="104">
        <v>19</v>
      </c>
      <c r="B96" s="436" t="s">
        <v>255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42" customFormat="1" x14ac:dyDescent="0.25">
      <c r="A97" s="105">
        <v>20</v>
      </c>
      <c r="B97" s="436" t="s">
        <v>256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  <c r="AD97" s="44"/>
      <c r="AE97" s="44"/>
    </row>
    <row r="98" spans="1:31" s="42" customFormat="1" x14ac:dyDescent="0.25">
      <c r="A98" s="104">
        <v>21</v>
      </c>
      <c r="B98" s="436" t="s">
        <v>257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42" customFormat="1" x14ac:dyDescent="0.25">
      <c r="A99" s="104">
        <v>22</v>
      </c>
      <c r="B99" s="436" t="s">
        <v>258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42" customFormat="1" x14ac:dyDescent="0.25">
      <c r="A100" s="104">
        <v>23</v>
      </c>
      <c r="B100" s="436" t="s">
        <v>259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42" customFormat="1" x14ac:dyDescent="0.25">
      <c r="A101" s="104">
        <v>24</v>
      </c>
      <c r="B101" s="436" t="s">
        <v>260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s="42" customFormat="1" x14ac:dyDescent="0.25">
      <c r="A102" s="104">
        <v>25</v>
      </c>
      <c r="B102" s="436" t="s">
        <v>261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42" customFormat="1" x14ac:dyDescent="0.25">
      <c r="A103" s="104">
        <v>26</v>
      </c>
      <c r="B103" s="436" t="s">
        <v>262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</sheetData>
  <mergeCells count="55">
    <mergeCell ref="J4:J6"/>
    <mergeCell ref="E76:AC76"/>
    <mergeCell ref="B77:AC77"/>
    <mergeCell ref="Z5:AA5"/>
    <mergeCell ref="AB5:AC5"/>
    <mergeCell ref="G4:G6"/>
    <mergeCell ref="K4:K6"/>
    <mergeCell ref="R5:S5"/>
    <mergeCell ref="T5:U5"/>
    <mergeCell ref="V5:W5"/>
    <mergeCell ref="X5:Y5"/>
    <mergeCell ref="L5:M5"/>
    <mergeCell ref="N5:O5"/>
    <mergeCell ref="P5:Q5"/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H4:H6"/>
    <mergeCell ref="I4:I6"/>
    <mergeCell ref="L4:Q4"/>
    <mergeCell ref="R4:S4"/>
    <mergeCell ref="T4:Y4"/>
    <mergeCell ref="Z4:AC4"/>
    <mergeCell ref="B87:AC87"/>
    <mergeCell ref="B88:AC88"/>
    <mergeCell ref="B89:AC89"/>
    <mergeCell ref="B90:AC90"/>
    <mergeCell ref="B79:AC79"/>
    <mergeCell ref="B82:AC82"/>
    <mergeCell ref="B83:AC83"/>
    <mergeCell ref="B84:AC84"/>
    <mergeCell ref="B85:AC85"/>
    <mergeCell ref="B80:AC80"/>
    <mergeCell ref="B81:AC81"/>
    <mergeCell ref="B86:AC86"/>
    <mergeCell ref="B91:AC91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</mergeCells>
  <pageMargins left="3.937007874015748E-2" right="3.937007874015748E-2" top="0.25" bottom="0.18" header="7.874015748031496E-2" footer="3.937007874015748E-2"/>
  <pageSetup scale="48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DBFE-AB82-4ECD-B9D2-ADDD58281A14}">
  <dimension ref="A1:AF103"/>
  <sheetViews>
    <sheetView zoomScale="80" zoomScaleNormal="80" workbookViewId="0">
      <pane xSplit="3" ySplit="7" topLeftCell="E70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4.5" x14ac:dyDescent="0.35"/>
  <cols>
    <col min="1" max="1" width="5.81640625" style="204" bestFit="1" customWidth="1"/>
    <col min="2" max="2" width="5" style="202" customWidth="1"/>
    <col min="3" max="3" width="42.1796875" style="202" customWidth="1"/>
    <col min="4" max="5" width="8" style="203" customWidth="1"/>
    <col min="6" max="6" width="8.81640625" style="202" bestFit="1" customWidth="1"/>
    <col min="7" max="7" width="8.81640625" style="202" customWidth="1"/>
    <col min="8" max="8" width="8.453125" style="202" customWidth="1"/>
    <col min="9" max="9" width="10.81640625" style="202" customWidth="1"/>
    <col min="10" max="10" width="9.453125" style="202" customWidth="1"/>
    <col min="11" max="11" width="10.453125" style="202" customWidth="1"/>
    <col min="12" max="13" width="10.81640625" style="202" bestFit="1" customWidth="1"/>
    <col min="14" max="14" width="11.453125" style="202" bestFit="1" customWidth="1"/>
    <col min="15" max="15" width="10.81640625" style="202" bestFit="1" customWidth="1"/>
    <col min="16" max="16" width="8.1796875" style="202" customWidth="1"/>
    <col min="17" max="17" width="8" style="202" customWidth="1"/>
    <col min="18" max="18" width="10" style="202" customWidth="1"/>
    <col min="19" max="19" width="9.453125" style="202" bestFit="1" customWidth="1"/>
    <col min="20" max="20" width="11.453125" style="202" bestFit="1" customWidth="1"/>
    <col min="21" max="21" width="10.81640625" style="202" bestFit="1" customWidth="1"/>
    <col min="22" max="22" width="11.453125" style="202" bestFit="1" customWidth="1"/>
    <col min="23" max="23" width="10.81640625" style="202" bestFit="1" customWidth="1"/>
    <col min="24" max="24" width="9.453125" style="202" customWidth="1"/>
    <col min="25" max="25" width="9.453125" style="202" bestFit="1" customWidth="1"/>
    <col min="26" max="26" width="11.453125" style="202" bestFit="1" customWidth="1"/>
    <col min="27" max="27" width="12" style="202" bestFit="1" customWidth="1"/>
    <col min="28" max="28" width="9" style="202" customWidth="1"/>
    <col min="29" max="29" width="8.453125" style="202" customWidth="1"/>
    <col min="30" max="30" width="12.453125" style="202" customWidth="1"/>
    <col min="31" max="31" width="12" style="202" customWidth="1"/>
    <col min="32" max="16384" width="8.81640625" style="202"/>
  </cols>
  <sheetData>
    <row r="1" spans="1:32" x14ac:dyDescent="0.35">
      <c r="B1" s="417" t="s">
        <v>330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417"/>
      <c r="T1" s="417"/>
      <c r="U1" s="417"/>
      <c r="V1" s="417"/>
      <c r="W1" s="417"/>
      <c r="X1" s="417"/>
      <c r="Y1" s="417"/>
      <c r="Z1" s="417"/>
      <c r="AA1" s="417"/>
      <c r="AB1" s="417"/>
      <c r="AC1" s="417"/>
    </row>
    <row r="2" spans="1:32" x14ac:dyDescent="0.35">
      <c r="B2" s="440" t="s">
        <v>220</v>
      </c>
      <c r="C2" s="417" t="s">
        <v>145</v>
      </c>
      <c r="D2" s="441" t="s">
        <v>221</v>
      </c>
      <c r="E2" s="441"/>
      <c r="F2" s="441"/>
      <c r="G2" s="441"/>
      <c r="H2" s="441"/>
      <c r="I2" s="441"/>
      <c r="J2" s="441"/>
      <c r="K2" s="441"/>
      <c r="L2" s="417" t="s">
        <v>222</v>
      </c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</row>
    <row r="3" spans="1:32" x14ac:dyDescent="0.35">
      <c r="B3" s="440"/>
      <c r="C3" s="417"/>
      <c r="D3" s="440" t="s">
        <v>223</v>
      </c>
      <c r="E3" s="440"/>
      <c r="F3" s="440"/>
      <c r="G3" s="440"/>
      <c r="H3" s="440"/>
      <c r="I3" s="440"/>
      <c r="J3" s="440"/>
      <c r="K3" s="440"/>
      <c r="L3" s="417" t="s">
        <v>224</v>
      </c>
      <c r="M3" s="417"/>
      <c r="N3" s="417"/>
      <c r="O3" s="417"/>
      <c r="P3" s="417"/>
      <c r="Q3" s="417"/>
      <c r="R3" s="417"/>
      <c r="S3" s="417"/>
      <c r="T3" s="417" t="s">
        <v>225</v>
      </c>
      <c r="U3" s="417"/>
      <c r="V3" s="417"/>
      <c r="W3" s="417"/>
      <c r="X3" s="417"/>
      <c r="Y3" s="417"/>
      <c r="Z3" s="417"/>
      <c r="AA3" s="417"/>
      <c r="AB3" s="417"/>
      <c r="AC3" s="417"/>
    </row>
    <row r="4" spans="1:32" x14ac:dyDescent="0.35">
      <c r="B4" s="440"/>
      <c r="C4" s="417"/>
      <c r="D4" s="440" t="s">
        <v>216</v>
      </c>
      <c r="E4" s="440"/>
      <c r="F4" s="440" t="s">
        <v>175</v>
      </c>
      <c r="G4" s="440" t="s">
        <v>176</v>
      </c>
      <c r="H4" s="440" t="s">
        <v>226</v>
      </c>
      <c r="I4" s="440" t="s">
        <v>227</v>
      </c>
      <c r="J4" s="440" t="s">
        <v>147</v>
      </c>
      <c r="K4" s="440" t="s">
        <v>148</v>
      </c>
      <c r="L4" s="417" t="s">
        <v>228</v>
      </c>
      <c r="M4" s="417"/>
      <c r="N4" s="417"/>
      <c r="O4" s="417"/>
      <c r="P4" s="417"/>
      <c r="Q4" s="417"/>
      <c r="R4" s="417" t="s">
        <v>229</v>
      </c>
      <c r="S4" s="417"/>
      <c r="T4" s="417" t="s">
        <v>228</v>
      </c>
      <c r="U4" s="417"/>
      <c r="V4" s="417"/>
      <c r="W4" s="417"/>
      <c r="X4" s="417"/>
      <c r="Y4" s="417"/>
      <c r="Z4" s="417" t="s">
        <v>229</v>
      </c>
      <c r="AA4" s="417"/>
      <c r="AB4" s="417"/>
      <c r="AC4" s="417"/>
    </row>
    <row r="5" spans="1:32" x14ac:dyDescent="0.35">
      <c r="B5" s="440"/>
      <c r="C5" s="417"/>
      <c r="D5" s="440"/>
      <c r="E5" s="440"/>
      <c r="F5" s="440"/>
      <c r="G5" s="440"/>
      <c r="H5" s="440"/>
      <c r="I5" s="440"/>
      <c r="J5" s="440"/>
      <c r="K5" s="440"/>
      <c r="L5" s="440" t="s">
        <v>230</v>
      </c>
      <c r="M5" s="440"/>
      <c r="N5" s="440" t="s">
        <v>231</v>
      </c>
      <c r="O5" s="440"/>
      <c r="P5" s="417" t="s">
        <v>141</v>
      </c>
      <c r="Q5" s="417"/>
      <c r="R5" s="417" t="s">
        <v>232</v>
      </c>
      <c r="S5" s="417"/>
      <c r="T5" s="440" t="s">
        <v>230</v>
      </c>
      <c r="U5" s="440"/>
      <c r="V5" s="440" t="s">
        <v>231</v>
      </c>
      <c r="W5" s="440"/>
      <c r="X5" s="417" t="s">
        <v>141</v>
      </c>
      <c r="Y5" s="417"/>
      <c r="Z5" s="440" t="s">
        <v>157</v>
      </c>
      <c r="AA5" s="440"/>
      <c r="AB5" s="440" t="s">
        <v>175</v>
      </c>
      <c r="AC5" s="440"/>
    </row>
    <row r="6" spans="1:32" s="217" customFormat="1" ht="43.5" x14ac:dyDescent="0.35">
      <c r="A6" s="218"/>
      <c r="B6" s="440"/>
      <c r="C6" s="417"/>
      <c r="D6" s="100" t="s">
        <v>149</v>
      </c>
      <c r="E6" s="103" t="s">
        <v>150</v>
      </c>
      <c r="F6" s="440"/>
      <c r="G6" s="440"/>
      <c r="H6" s="440"/>
      <c r="I6" s="440"/>
      <c r="J6" s="440"/>
      <c r="K6" s="440"/>
      <c r="L6" s="144" t="s">
        <v>233</v>
      </c>
      <c r="M6" s="144" t="s">
        <v>234</v>
      </c>
      <c r="N6" s="144" t="s">
        <v>233</v>
      </c>
      <c r="O6" s="144" t="s">
        <v>234</v>
      </c>
      <c r="P6" s="144" t="s">
        <v>233</v>
      </c>
      <c r="Q6" s="144" t="s">
        <v>234</v>
      </c>
      <c r="R6" s="144" t="s">
        <v>233</v>
      </c>
      <c r="S6" s="144" t="s">
        <v>234</v>
      </c>
      <c r="T6" s="144" t="s">
        <v>233</v>
      </c>
      <c r="U6" s="144" t="s">
        <v>234</v>
      </c>
      <c r="V6" s="144" t="s">
        <v>233</v>
      </c>
      <c r="W6" s="144" t="s">
        <v>234</v>
      </c>
      <c r="X6" s="144" t="s">
        <v>233</v>
      </c>
      <c r="Y6" s="144" t="s">
        <v>234</v>
      </c>
      <c r="Z6" s="144" t="s">
        <v>233</v>
      </c>
      <c r="AA6" s="144" t="s">
        <v>234</v>
      </c>
      <c r="AB6" s="144" t="s">
        <v>233</v>
      </c>
      <c r="AC6" s="144" t="s">
        <v>234</v>
      </c>
    </row>
    <row r="7" spans="1:32" x14ac:dyDescent="0.35">
      <c r="B7" s="101"/>
      <c r="C7" s="101"/>
      <c r="D7" s="100">
        <v>1</v>
      </c>
      <c r="E7" s="100">
        <v>2</v>
      </c>
      <c r="F7" s="100">
        <v>3</v>
      </c>
      <c r="G7" s="100">
        <v>4</v>
      </c>
      <c r="H7" s="100">
        <v>5</v>
      </c>
      <c r="I7" s="100">
        <v>6</v>
      </c>
      <c r="J7" s="100">
        <v>7</v>
      </c>
      <c r="K7" s="100">
        <v>8</v>
      </c>
      <c r="L7" s="100">
        <v>9</v>
      </c>
      <c r="M7" s="100">
        <v>10</v>
      </c>
      <c r="N7" s="100">
        <v>11</v>
      </c>
      <c r="O7" s="100">
        <v>12</v>
      </c>
      <c r="P7" s="100">
        <v>13</v>
      </c>
      <c r="Q7" s="100">
        <v>14</v>
      </c>
      <c r="R7" s="100">
        <v>15</v>
      </c>
      <c r="S7" s="100">
        <v>16</v>
      </c>
      <c r="T7" s="100">
        <v>17</v>
      </c>
      <c r="U7" s="100">
        <v>18</v>
      </c>
      <c r="V7" s="100">
        <v>19</v>
      </c>
      <c r="W7" s="100">
        <v>20</v>
      </c>
      <c r="X7" s="100">
        <v>21</v>
      </c>
      <c r="Y7" s="100">
        <v>22</v>
      </c>
      <c r="Z7" s="100">
        <v>23</v>
      </c>
      <c r="AA7" s="100">
        <v>24</v>
      </c>
      <c r="AB7" s="100">
        <v>25</v>
      </c>
      <c r="AC7" s="100">
        <v>26</v>
      </c>
    </row>
    <row r="8" spans="1:32" x14ac:dyDescent="0.35">
      <c r="B8" s="89" t="s">
        <v>8</v>
      </c>
      <c r="C8" s="89"/>
      <c r="D8" s="93"/>
      <c r="E8" s="93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32" x14ac:dyDescent="0.35">
      <c r="B9" s="89" t="s">
        <v>158</v>
      </c>
      <c r="C9" s="212"/>
      <c r="D9" s="93"/>
      <c r="E9" s="93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32" x14ac:dyDescent="0.35">
      <c r="B10" s="92">
        <v>1</v>
      </c>
      <c r="C10" s="91" t="s">
        <v>16</v>
      </c>
      <c r="D10" s="33">
        <v>8375</v>
      </c>
      <c r="E10" s="33">
        <v>2192</v>
      </c>
      <c r="F10" s="33">
        <v>28421</v>
      </c>
      <c r="G10" s="33">
        <v>45302</v>
      </c>
      <c r="H10" s="33">
        <v>9969</v>
      </c>
      <c r="I10" s="33">
        <v>1412490</v>
      </c>
      <c r="J10" s="33">
        <v>2166360</v>
      </c>
      <c r="K10" s="33">
        <v>91480844</v>
      </c>
      <c r="L10" s="3">
        <v>2260619</v>
      </c>
      <c r="M10" s="3">
        <v>7404833.17753</v>
      </c>
      <c r="N10" s="3">
        <v>2236436</v>
      </c>
      <c r="O10" s="3">
        <v>13144834.038139999</v>
      </c>
      <c r="P10" s="3">
        <v>0</v>
      </c>
      <c r="Q10" s="3">
        <v>0</v>
      </c>
      <c r="R10" s="3">
        <v>16930</v>
      </c>
      <c r="S10" s="3">
        <v>78147.600000000006</v>
      </c>
      <c r="T10" s="3">
        <v>4833810</v>
      </c>
      <c r="U10" s="3">
        <v>9902467.6027900018</v>
      </c>
      <c r="V10" s="3">
        <v>1130124</v>
      </c>
      <c r="W10" s="3">
        <v>4112097.9574099993</v>
      </c>
      <c r="X10" s="3">
        <v>5</v>
      </c>
      <c r="Y10" s="3">
        <v>14.2</v>
      </c>
      <c r="Z10" s="3">
        <v>24812918</v>
      </c>
      <c r="AA10" s="3">
        <v>116494714.722</v>
      </c>
      <c r="AB10" s="3">
        <v>551</v>
      </c>
      <c r="AC10" s="3">
        <v>520.26711</v>
      </c>
      <c r="AE10" s="216">
        <f>Z10+AB10</f>
        <v>24813469</v>
      </c>
    </row>
    <row r="11" spans="1:32" x14ac:dyDescent="0.35">
      <c r="B11" s="92">
        <v>2</v>
      </c>
      <c r="C11" s="91" t="s">
        <v>35</v>
      </c>
      <c r="D11" s="33">
        <v>5327</v>
      </c>
      <c r="E11" s="33">
        <v>2901</v>
      </c>
      <c r="F11" s="33">
        <v>42656</v>
      </c>
      <c r="G11" s="33">
        <v>17434</v>
      </c>
      <c r="H11" s="33">
        <v>0</v>
      </c>
      <c r="I11" s="33">
        <v>843820</v>
      </c>
      <c r="J11" s="33">
        <v>70929</v>
      </c>
      <c r="K11" s="33">
        <v>49643403</v>
      </c>
      <c r="L11" s="3">
        <v>144476</v>
      </c>
      <c r="M11" s="3">
        <v>515100.58525999996</v>
      </c>
      <c r="N11" s="3">
        <v>60720</v>
      </c>
      <c r="O11" s="3">
        <v>256924.93347999998</v>
      </c>
      <c r="P11" s="3">
        <v>0</v>
      </c>
      <c r="Q11" s="3">
        <v>0</v>
      </c>
      <c r="R11" s="3">
        <v>9018</v>
      </c>
      <c r="S11" s="3">
        <v>53869.242850000002</v>
      </c>
      <c r="T11" s="3">
        <v>3247388</v>
      </c>
      <c r="U11" s="3">
        <v>6174312.93193</v>
      </c>
      <c r="V11" s="3">
        <v>1140481</v>
      </c>
      <c r="W11" s="3">
        <v>1922317.3683800001</v>
      </c>
      <c r="X11" s="3">
        <v>0</v>
      </c>
      <c r="Y11" s="3">
        <v>0</v>
      </c>
      <c r="Z11" s="3">
        <v>16368316</v>
      </c>
      <c r="AA11" s="3">
        <v>64977359.943999998</v>
      </c>
      <c r="AB11" s="3">
        <v>2858</v>
      </c>
      <c r="AC11" s="3">
        <v>2842.5</v>
      </c>
      <c r="AE11" s="216">
        <f t="shared" ref="AE11:AE72" si="0">Z11+AB11</f>
        <v>16371174</v>
      </c>
      <c r="AF11" s="216"/>
    </row>
    <row r="12" spans="1:32" s="13" customFormat="1" x14ac:dyDescent="0.35">
      <c r="A12" s="14"/>
      <c r="B12" s="92">
        <v>3</v>
      </c>
      <c r="C12" s="91" t="s">
        <v>40</v>
      </c>
      <c r="D12" s="33">
        <v>1979</v>
      </c>
      <c r="E12" s="33">
        <v>412</v>
      </c>
      <c r="F12" s="33">
        <v>1784</v>
      </c>
      <c r="G12" s="33">
        <v>1933</v>
      </c>
      <c r="H12" s="33">
        <v>355014</v>
      </c>
      <c r="I12" s="33">
        <v>1180119</v>
      </c>
      <c r="J12" s="33">
        <v>33130</v>
      </c>
      <c r="K12" s="33">
        <v>13897125</v>
      </c>
      <c r="L12" s="3">
        <v>50290</v>
      </c>
      <c r="M12" s="3">
        <v>208088.72150000001</v>
      </c>
      <c r="N12" s="3">
        <v>20893</v>
      </c>
      <c r="O12" s="3">
        <v>113523.87305999998</v>
      </c>
      <c r="P12" s="3">
        <v>0</v>
      </c>
      <c r="Q12" s="3">
        <v>0</v>
      </c>
      <c r="R12" s="3">
        <v>893</v>
      </c>
      <c r="S12" s="3">
        <v>4113.8</v>
      </c>
      <c r="T12" s="3">
        <v>1402660</v>
      </c>
      <c r="U12" s="3">
        <v>2308026.3108899998</v>
      </c>
      <c r="V12" s="3">
        <v>477232</v>
      </c>
      <c r="W12" s="3">
        <v>853696.13488000003</v>
      </c>
      <c r="X12" s="3">
        <v>6311</v>
      </c>
      <c r="Y12" s="3">
        <v>68479.69111</v>
      </c>
      <c r="Z12" s="3">
        <v>5891546</v>
      </c>
      <c r="AA12" s="3">
        <v>25344237.231109999</v>
      </c>
      <c r="AB12" s="3">
        <v>0</v>
      </c>
      <c r="AC12" s="3">
        <v>0</v>
      </c>
      <c r="AE12" s="216">
        <f t="shared" si="0"/>
        <v>5891546</v>
      </c>
    </row>
    <row r="13" spans="1:32" x14ac:dyDescent="0.35">
      <c r="B13" s="92">
        <v>4</v>
      </c>
      <c r="C13" s="91" t="s">
        <v>23</v>
      </c>
      <c r="D13" s="33">
        <v>8079</v>
      </c>
      <c r="E13" s="33">
        <v>4038</v>
      </c>
      <c r="F13" s="33">
        <v>66225</v>
      </c>
      <c r="G13" s="33">
        <v>13427</v>
      </c>
      <c r="H13" s="33">
        <v>56</v>
      </c>
      <c r="I13" s="33">
        <v>2716588</v>
      </c>
      <c r="J13" s="33">
        <v>805175</v>
      </c>
      <c r="K13" s="33">
        <v>54222425</v>
      </c>
      <c r="L13" s="3">
        <v>854972</v>
      </c>
      <c r="M13" s="3">
        <v>2637111.6869999999</v>
      </c>
      <c r="N13" s="3">
        <v>362306</v>
      </c>
      <c r="O13" s="3">
        <v>1726103.48859</v>
      </c>
      <c r="P13" s="3">
        <v>0</v>
      </c>
      <c r="Q13" s="3">
        <v>0</v>
      </c>
      <c r="R13" s="3">
        <v>85550</v>
      </c>
      <c r="S13" s="3">
        <v>464084.9</v>
      </c>
      <c r="T13" s="3">
        <v>7258009</v>
      </c>
      <c r="U13" s="3">
        <v>16965840.394190002</v>
      </c>
      <c r="V13" s="3">
        <v>1538830</v>
      </c>
      <c r="W13" s="3">
        <v>4506637.9687000001</v>
      </c>
      <c r="X13" s="3">
        <v>4692</v>
      </c>
      <c r="Y13" s="3">
        <v>78141.535999999993</v>
      </c>
      <c r="Z13" s="3">
        <v>33037721</v>
      </c>
      <c r="AA13" s="3">
        <v>151889633.76199999</v>
      </c>
      <c r="AB13" s="3">
        <v>874</v>
      </c>
      <c r="AC13" s="3">
        <v>699.97900000000004</v>
      </c>
      <c r="AE13" s="216">
        <f t="shared" si="0"/>
        <v>33038595</v>
      </c>
    </row>
    <row r="14" spans="1:32" x14ac:dyDescent="0.35">
      <c r="B14" s="92">
        <v>5</v>
      </c>
      <c r="C14" s="91" t="s">
        <v>49</v>
      </c>
      <c r="D14" s="33">
        <v>2857</v>
      </c>
      <c r="E14" s="33">
        <v>949</v>
      </c>
      <c r="F14" s="33">
        <v>2484</v>
      </c>
      <c r="G14" s="33">
        <v>9254</v>
      </c>
      <c r="H14" s="33">
        <v>5628</v>
      </c>
      <c r="I14" s="33">
        <v>981388</v>
      </c>
      <c r="J14" s="33">
        <v>0</v>
      </c>
      <c r="K14" s="33">
        <v>29438355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1837320</v>
      </c>
      <c r="U14" s="3">
        <v>4103623.57</v>
      </c>
      <c r="V14" s="3">
        <v>324703</v>
      </c>
      <c r="W14" s="3">
        <v>963037.13899999997</v>
      </c>
      <c r="X14" s="3">
        <v>0</v>
      </c>
      <c r="Y14" s="3">
        <v>0</v>
      </c>
      <c r="Z14" s="3">
        <v>8769221</v>
      </c>
      <c r="AA14" s="3">
        <v>39298944.181999996</v>
      </c>
      <c r="AB14" s="3">
        <v>6344</v>
      </c>
      <c r="AC14" s="3">
        <v>6556.35</v>
      </c>
      <c r="AE14" s="216">
        <f t="shared" si="0"/>
        <v>8775565</v>
      </c>
    </row>
    <row r="15" spans="1:32" x14ac:dyDescent="0.35">
      <c r="B15" s="92">
        <v>6</v>
      </c>
      <c r="C15" s="91" t="s">
        <v>31</v>
      </c>
      <c r="D15" s="33">
        <v>4274</v>
      </c>
      <c r="E15" s="33">
        <v>592</v>
      </c>
      <c r="F15" s="33">
        <v>13401</v>
      </c>
      <c r="G15" s="33">
        <v>10825</v>
      </c>
      <c r="H15" s="33">
        <v>0</v>
      </c>
      <c r="I15" s="33">
        <v>3947277</v>
      </c>
      <c r="J15" s="33">
        <v>177001</v>
      </c>
      <c r="K15" s="33">
        <v>33151076</v>
      </c>
      <c r="L15" s="3">
        <v>125933</v>
      </c>
      <c r="M15" s="3">
        <v>443682.49699999997</v>
      </c>
      <c r="N15" s="3">
        <v>64633</v>
      </c>
      <c r="O15" s="3">
        <v>331544.21500000003</v>
      </c>
      <c r="P15" s="3">
        <v>0</v>
      </c>
      <c r="Q15" s="3">
        <v>0</v>
      </c>
      <c r="R15" s="3">
        <v>3447</v>
      </c>
      <c r="S15" s="3">
        <v>22856.742999999999</v>
      </c>
      <c r="T15" s="3">
        <v>4219009</v>
      </c>
      <c r="U15" s="3">
        <v>8866723.6306999996</v>
      </c>
      <c r="V15" s="3">
        <v>1456769</v>
      </c>
      <c r="W15" s="3">
        <v>2815891.8523299987</v>
      </c>
      <c r="X15" s="3">
        <v>2717</v>
      </c>
      <c r="Y15" s="3">
        <v>42722.373719999996</v>
      </c>
      <c r="Z15" s="3">
        <v>21200385</v>
      </c>
      <c r="AA15" s="3">
        <v>96932512.442190006</v>
      </c>
      <c r="AB15" s="3">
        <v>14283</v>
      </c>
      <c r="AC15" s="3">
        <v>14105</v>
      </c>
      <c r="AE15" s="216">
        <f t="shared" si="0"/>
        <v>21214668</v>
      </c>
    </row>
    <row r="16" spans="1:32" x14ac:dyDescent="0.35">
      <c r="B16" s="92">
        <v>7</v>
      </c>
      <c r="C16" s="91" t="s">
        <v>37</v>
      </c>
      <c r="D16" s="33">
        <v>2785</v>
      </c>
      <c r="E16" s="33">
        <v>729</v>
      </c>
      <c r="F16" s="33">
        <v>0</v>
      </c>
      <c r="G16" s="33">
        <v>0</v>
      </c>
      <c r="H16" s="33">
        <v>0</v>
      </c>
      <c r="I16" s="33">
        <v>302820</v>
      </c>
      <c r="J16" s="33">
        <v>85030</v>
      </c>
      <c r="K16" s="33">
        <v>17847007</v>
      </c>
      <c r="L16" s="3">
        <v>71817</v>
      </c>
      <c r="M16" s="3">
        <v>189017.83056</v>
      </c>
      <c r="N16" s="3">
        <v>24159</v>
      </c>
      <c r="O16" s="3">
        <v>77972.458400000003</v>
      </c>
      <c r="P16" s="3">
        <v>0</v>
      </c>
      <c r="Q16" s="3">
        <v>0</v>
      </c>
      <c r="R16" s="3">
        <v>2587</v>
      </c>
      <c r="S16" s="3">
        <v>11984.763280000001</v>
      </c>
      <c r="T16" s="3">
        <v>2695036</v>
      </c>
      <c r="U16" s="3">
        <v>5518791.8739399994</v>
      </c>
      <c r="V16" s="3">
        <v>686047</v>
      </c>
      <c r="W16" s="3">
        <v>1421743.69643</v>
      </c>
      <c r="X16" s="3">
        <v>0</v>
      </c>
      <c r="Y16" s="3">
        <v>0</v>
      </c>
      <c r="Z16" s="3">
        <v>11685874</v>
      </c>
      <c r="AA16" s="3">
        <v>48727943.849759996</v>
      </c>
      <c r="AB16" s="3">
        <v>0</v>
      </c>
      <c r="AC16" s="3">
        <v>0</v>
      </c>
      <c r="AE16" s="216">
        <f t="shared" si="0"/>
        <v>11685874</v>
      </c>
    </row>
    <row r="17" spans="2:31" x14ac:dyDescent="0.35">
      <c r="B17" s="92">
        <v>8</v>
      </c>
      <c r="C17" s="91" t="s">
        <v>50</v>
      </c>
      <c r="D17" s="33">
        <v>894</v>
      </c>
      <c r="E17" s="33">
        <v>26</v>
      </c>
      <c r="F17" s="33">
        <v>616</v>
      </c>
      <c r="G17" s="33">
        <v>193</v>
      </c>
      <c r="H17" s="33">
        <v>790</v>
      </c>
      <c r="I17" s="33">
        <v>91856</v>
      </c>
      <c r="J17" s="33">
        <v>0</v>
      </c>
      <c r="K17" s="33">
        <v>4003642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558578</v>
      </c>
      <c r="U17" s="3">
        <v>1192039.28697</v>
      </c>
      <c r="V17" s="3">
        <v>105817</v>
      </c>
      <c r="W17" s="3">
        <v>386998.48835</v>
      </c>
      <c r="X17" s="3">
        <v>0</v>
      </c>
      <c r="Y17" s="3">
        <v>0</v>
      </c>
      <c r="Z17" s="3">
        <v>1574869</v>
      </c>
      <c r="AA17" s="3">
        <v>7170502.4000000004</v>
      </c>
      <c r="AB17" s="3">
        <v>0</v>
      </c>
      <c r="AC17" s="3">
        <v>0</v>
      </c>
      <c r="AE17" s="216">
        <f t="shared" si="0"/>
        <v>1574869</v>
      </c>
    </row>
    <row r="18" spans="2:31" x14ac:dyDescent="0.35">
      <c r="B18" s="92">
        <v>9</v>
      </c>
      <c r="C18" s="91" t="s">
        <v>27</v>
      </c>
      <c r="D18" s="33">
        <v>8155</v>
      </c>
      <c r="E18" s="33">
        <v>4490</v>
      </c>
      <c r="F18" s="33">
        <v>42138</v>
      </c>
      <c r="G18" s="33">
        <v>11265</v>
      </c>
      <c r="H18" s="33">
        <v>659900</v>
      </c>
      <c r="I18" s="33">
        <v>453808</v>
      </c>
      <c r="J18" s="33">
        <v>411313</v>
      </c>
      <c r="K18" s="33">
        <v>40614670</v>
      </c>
      <c r="L18" s="3">
        <v>525518</v>
      </c>
      <c r="M18" s="3">
        <v>1937968.7525900002</v>
      </c>
      <c r="N18" s="3">
        <v>236587</v>
      </c>
      <c r="O18" s="3">
        <v>1003334.98149</v>
      </c>
      <c r="P18" s="3">
        <v>0</v>
      </c>
      <c r="Q18" s="3">
        <v>0</v>
      </c>
      <c r="R18" s="3">
        <v>4931</v>
      </c>
      <c r="S18" s="3">
        <v>16178.048620000001</v>
      </c>
      <c r="T18" s="3">
        <v>5526624</v>
      </c>
      <c r="U18" s="3">
        <v>12689885.432</v>
      </c>
      <c r="V18" s="3">
        <v>2286455</v>
      </c>
      <c r="W18" s="3">
        <v>5284333.2123500006</v>
      </c>
      <c r="X18" s="3">
        <v>0</v>
      </c>
      <c r="Y18" s="3">
        <v>0</v>
      </c>
      <c r="Z18" s="3">
        <v>26539256</v>
      </c>
      <c r="AA18" s="3">
        <v>129606781.36375999</v>
      </c>
      <c r="AB18" s="3">
        <v>0</v>
      </c>
      <c r="AC18" s="3">
        <v>0</v>
      </c>
      <c r="AE18" s="216">
        <f t="shared" si="0"/>
        <v>26539256</v>
      </c>
    </row>
    <row r="19" spans="2:31" x14ac:dyDescent="0.35">
      <c r="B19" s="92">
        <v>10</v>
      </c>
      <c r="C19" s="91" t="s">
        <v>9</v>
      </c>
      <c r="D19" s="33">
        <v>25736</v>
      </c>
      <c r="E19" s="33">
        <v>39424</v>
      </c>
      <c r="F19" s="33">
        <v>1223092</v>
      </c>
      <c r="G19" s="33">
        <v>53277</v>
      </c>
      <c r="H19" s="33">
        <v>803536</v>
      </c>
      <c r="I19" s="33">
        <v>3021111</v>
      </c>
      <c r="J19" s="33">
        <v>17873839</v>
      </c>
      <c r="K19" s="33">
        <v>257923281</v>
      </c>
      <c r="L19" s="3">
        <v>25873904</v>
      </c>
      <c r="M19" s="3">
        <v>85097062.299999997</v>
      </c>
      <c r="N19" s="3">
        <v>20794866</v>
      </c>
      <c r="O19" s="3">
        <v>164569844.074</v>
      </c>
      <c r="P19" s="3">
        <v>0</v>
      </c>
      <c r="Q19" s="3">
        <v>0</v>
      </c>
      <c r="R19" s="3">
        <v>125865</v>
      </c>
      <c r="S19" s="3">
        <v>487186.49699999997</v>
      </c>
      <c r="T19" s="3">
        <v>39478488</v>
      </c>
      <c r="U19" s="3">
        <v>86389687.399839997</v>
      </c>
      <c r="V19" s="3">
        <v>12031804</v>
      </c>
      <c r="W19" s="3">
        <v>27983340.41468</v>
      </c>
      <c r="X19" s="3">
        <v>1393</v>
      </c>
      <c r="Y19" s="3">
        <v>18216.385480000001</v>
      </c>
      <c r="Z19" s="3">
        <v>173919526</v>
      </c>
      <c r="AA19" s="3">
        <v>872254987.22819996</v>
      </c>
      <c r="AB19" s="3">
        <v>27273</v>
      </c>
      <c r="AC19" s="3">
        <v>24982.517580000003</v>
      </c>
      <c r="AE19" s="216">
        <f t="shared" si="0"/>
        <v>173946799</v>
      </c>
    </row>
    <row r="20" spans="2:31" x14ac:dyDescent="0.35">
      <c r="B20" s="92">
        <v>11</v>
      </c>
      <c r="C20" s="91" t="s">
        <v>51</v>
      </c>
      <c r="D20" s="33">
        <v>2242</v>
      </c>
      <c r="E20" s="33">
        <v>229</v>
      </c>
      <c r="F20" s="33">
        <v>11202</v>
      </c>
      <c r="G20" s="33">
        <v>3568</v>
      </c>
      <c r="H20" s="33">
        <v>861</v>
      </c>
      <c r="I20" s="33">
        <v>856819</v>
      </c>
      <c r="J20" s="33">
        <v>0</v>
      </c>
      <c r="K20" s="33">
        <v>12661869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1555304</v>
      </c>
      <c r="U20" s="3">
        <v>3174680.4544299999</v>
      </c>
      <c r="V20" s="3">
        <v>360189</v>
      </c>
      <c r="W20" s="3">
        <v>950462.36635999999</v>
      </c>
      <c r="X20" s="3">
        <v>935</v>
      </c>
      <c r="Y20" s="3">
        <v>17348.055019999996</v>
      </c>
      <c r="Z20" s="3">
        <v>6782744</v>
      </c>
      <c r="AA20" s="3">
        <v>30155210.957490001</v>
      </c>
      <c r="AB20" s="3">
        <v>657</v>
      </c>
      <c r="AC20" s="3">
        <v>650.40408000000002</v>
      </c>
      <c r="AE20" s="216">
        <f t="shared" si="0"/>
        <v>6783401</v>
      </c>
    </row>
    <row r="21" spans="2:31" x14ac:dyDescent="0.35">
      <c r="B21" s="92">
        <v>12</v>
      </c>
      <c r="C21" s="91" t="s">
        <v>28</v>
      </c>
      <c r="D21" s="33">
        <v>7861</v>
      </c>
      <c r="E21" s="33">
        <v>2216</v>
      </c>
      <c r="F21" s="33">
        <v>42840</v>
      </c>
      <c r="G21" s="33">
        <v>8016</v>
      </c>
      <c r="H21" s="33">
        <v>200178</v>
      </c>
      <c r="I21" s="33">
        <v>277756</v>
      </c>
      <c r="J21" s="33">
        <v>727780</v>
      </c>
      <c r="K21" s="33">
        <v>53029563</v>
      </c>
      <c r="L21" s="3">
        <v>760676</v>
      </c>
      <c r="M21" s="3">
        <v>2983660</v>
      </c>
      <c r="N21" s="3">
        <v>825844</v>
      </c>
      <c r="O21" s="3">
        <v>2470889.807</v>
      </c>
      <c r="P21" s="3">
        <v>0</v>
      </c>
      <c r="Q21" s="3">
        <v>0</v>
      </c>
      <c r="R21" s="3">
        <v>21602</v>
      </c>
      <c r="S21" s="3">
        <v>109435.27982</v>
      </c>
      <c r="T21" s="3">
        <v>6374017</v>
      </c>
      <c r="U21" s="3">
        <v>12535834.441099999</v>
      </c>
      <c r="V21" s="3">
        <v>3061401</v>
      </c>
      <c r="W21" s="3">
        <v>6183719.9019999998</v>
      </c>
      <c r="X21" s="3">
        <v>2481</v>
      </c>
      <c r="Y21" s="3">
        <v>9497.8510000000006</v>
      </c>
      <c r="Z21" s="3">
        <v>43168955</v>
      </c>
      <c r="AA21" s="3">
        <v>132642058.63699999</v>
      </c>
      <c r="AB21" s="3">
        <v>12756</v>
      </c>
      <c r="AC21" s="3">
        <v>12485.79305</v>
      </c>
      <c r="AE21" s="216">
        <f t="shared" si="0"/>
        <v>43181711</v>
      </c>
    </row>
    <row r="22" spans="2:31" x14ac:dyDescent="0.35">
      <c r="B22" s="89" t="s">
        <v>6</v>
      </c>
      <c r="C22" s="212"/>
      <c r="D22" s="93"/>
      <c r="E22" s="93"/>
      <c r="F22" s="93"/>
      <c r="G22" s="93"/>
      <c r="H22" s="93"/>
      <c r="I22" s="93"/>
      <c r="J22" s="93"/>
      <c r="K22" s="93"/>
      <c r="L22" s="30"/>
      <c r="M22" s="30"/>
      <c r="N22" s="30"/>
      <c r="O22" s="30"/>
      <c r="P22" s="30"/>
      <c r="Q22" s="30"/>
      <c r="R22" s="30"/>
      <c r="S22" s="30"/>
      <c r="T22" s="3"/>
      <c r="U22" s="3"/>
      <c r="V22" s="3"/>
      <c r="W22" s="3"/>
      <c r="X22" s="3"/>
      <c r="Y22" s="3"/>
      <c r="Z22" s="3"/>
      <c r="AA22" s="3"/>
      <c r="AB22" s="3"/>
      <c r="AC22" s="3"/>
      <c r="AE22" s="216">
        <f t="shared" si="0"/>
        <v>0</v>
      </c>
    </row>
    <row r="23" spans="2:31" x14ac:dyDescent="0.35">
      <c r="B23" s="92">
        <v>13</v>
      </c>
      <c r="C23" s="91" t="s">
        <v>11</v>
      </c>
      <c r="D23" s="33">
        <v>5940</v>
      </c>
      <c r="E23" s="33">
        <v>9841</v>
      </c>
      <c r="F23" s="33">
        <v>1544021</v>
      </c>
      <c r="G23" s="33">
        <v>736</v>
      </c>
      <c r="H23" s="33">
        <v>716608</v>
      </c>
      <c r="I23" s="33">
        <v>67744063</v>
      </c>
      <c r="J23" s="33">
        <v>13145726</v>
      </c>
      <c r="K23" s="33">
        <v>31631497</v>
      </c>
      <c r="L23" s="3">
        <v>23538845</v>
      </c>
      <c r="M23" s="3">
        <v>63902082.194910005</v>
      </c>
      <c r="N23" s="3">
        <v>21367571</v>
      </c>
      <c r="O23" s="3">
        <v>98723440.843100056</v>
      </c>
      <c r="P23" s="3">
        <v>0</v>
      </c>
      <c r="Q23" s="3">
        <v>0</v>
      </c>
      <c r="R23" s="3">
        <v>82018</v>
      </c>
      <c r="S23" s="3">
        <v>355862.69500000001</v>
      </c>
      <c r="T23" s="3">
        <v>6982994</v>
      </c>
      <c r="U23" s="3">
        <v>18386371.649019998</v>
      </c>
      <c r="V23" s="3">
        <v>3185826</v>
      </c>
      <c r="W23" s="3">
        <v>14294689.907810001</v>
      </c>
      <c r="X23" s="3">
        <v>15313</v>
      </c>
      <c r="Y23" s="3">
        <v>378889.36553000018</v>
      </c>
      <c r="Z23" s="3">
        <v>19172823</v>
      </c>
      <c r="AA23" s="3">
        <v>118757739.19398999</v>
      </c>
      <c r="AB23" s="3">
        <v>0</v>
      </c>
      <c r="AC23" s="3">
        <v>0</v>
      </c>
      <c r="AE23" s="216">
        <f t="shared" si="0"/>
        <v>19172823</v>
      </c>
    </row>
    <row r="24" spans="2:31" x14ac:dyDescent="0.35">
      <c r="B24" s="92">
        <v>14</v>
      </c>
      <c r="C24" s="91" t="s">
        <v>52</v>
      </c>
      <c r="D24" s="33">
        <v>433</v>
      </c>
      <c r="E24" s="33">
        <v>5</v>
      </c>
      <c r="F24" s="33">
        <v>46292</v>
      </c>
      <c r="G24" s="33">
        <v>0</v>
      </c>
      <c r="H24" s="33">
        <v>0</v>
      </c>
      <c r="I24" s="33">
        <v>0</v>
      </c>
      <c r="J24" s="33">
        <v>0</v>
      </c>
      <c r="K24" s="33">
        <v>5627530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345855</v>
      </c>
      <c r="U24" s="3">
        <v>944785.59169000015</v>
      </c>
      <c r="V24" s="3">
        <v>164718</v>
      </c>
      <c r="W24" s="3">
        <v>555838.07025999983</v>
      </c>
      <c r="X24" s="3">
        <v>0</v>
      </c>
      <c r="Y24" s="3">
        <v>0</v>
      </c>
      <c r="Z24" s="3">
        <v>2361170</v>
      </c>
      <c r="AA24" s="3">
        <v>12561275.302999999</v>
      </c>
      <c r="AB24" s="3">
        <v>21384</v>
      </c>
      <c r="AC24" s="3">
        <v>20214.021540000002</v>
      </c>
      <c r="AE24" s="216">
        <f t="shared" si="0"/>
        <v>2382554</v>
      </c>
    </row>
    <row r="25" spans="2:31" x14ac:dyDescent="0.35">
      <c r="B25" s="92">
        <v>15</v>
      </c>
      <c r="C25" s="91" t="s">
        <v>41</v>
      </c>
      <c r="D25" s="33">
        <v>1116</v>
      </c>
      <c r="E25" s="33">
        <v>546</v>
      </c>
      <c r="F25" s="33">
        <v>6308</v>
      </c>
      <c r="G25" s="33">
        <v>50320</v>
      </c>
      <c r="H25" s="33">
        <v>0</v>
      </c>
      <c r="I25" s="33">
        <v>55817</v>
      </c>
      <c r="J25" s="33">
        <v>18052</v>
      </c>
      <c r="K25" s="33">
        <v>2814661</v>
      </c>
      <c r="L25" s="3">
        <v>37047</v>
      </c>
      <c r="M25" s="3">
        <v>156588.27430000002</v>
      </c>
      <c r="N25" s="3">
        <v>14124</v>
      </c>
      <c r="O25" s="3">
        <v>150468.25409999999</v>
      </c>
      <c r="P25" s="3">
        <v>0</v>
      </c>
      <c r="Q25" s="3">
        <v>0</v>
      </c>
      <c r="R25" s="3">
        <v>331</v>
      </c>
      <c r="S25" s="3">
        <v>1822.3</v>
      </c>
      <c r="T25" s="3">
        <v>545816</v>
      </c>
      <c r="U25" s="3">
        <v>1321183.6586500001</v>
      </c>
      <c r="V25" s="3">
        <v>79970</v>
      </c>
      <c r="W25" s="3">
        <v>204419.75440000001</v>
      </c>
      <c r="X25" s="3">
        <v>0</v>
      </c>
      <c r="Y25" s="3">
        <v>0</v>
      </c>
      <c r="Z25" s="3">
        <v>2668264</v>
      </c>
      <c r="AA25" s="3">
        <v>14281381.38425</v>
      </c>
      <c r="AB25" s="3">
        <v>0</v>
      </c>
      <c r="AC25" s="3">
        <v>0</v>
      </c>
      <c r="AE25" s="216">
        <f t="shared" si="0"/>
        <v>2668264</v>
      </c>
    </row>
    <row r="26" spans="2:31" x14ac:dyDescent="0.35">
      <c r="B26" s="92">
        <v>16</v>
      </c>
      <c r="C26" s="91" t="s">
        <v>33</v>
      </c>
      <c r="D26" s="33">
        <v>494</v>
      </c>
      <c r="E26" s="33">
        <v>51</v>
      </c>
      <c r="F26" s="33">
        <v>0</v>
      </c>
      <c r="G26" s="33">
        <v>0</v>
      </c>
      <c r="H26" s="33">
        <v>8415</v>
      </c>
      <c r="I26" s="33">
        <v>0</v>
      </c>
      <c r="J26" s="33">
        <v>38831</v>
      </c>
      <c r="K26" s="33">
        <v>902043</v>
      </c>
      <c r="L26" s="3">
        <v>87392</v>
      </c>
      <c r="M26" s="3">
        <v>355635.30111</v>
      </c>
      <c r="N26" s="3">
        <v>81703</v>
      </c>
      <c r="O26" s="3">
        <v>769111.57828000002</v>
      </c>
      <c r="P26" s="3">
        <v>0</v>
      </c>
      <c r="Q26" s="3">
        <v>0</v>
      </c>
      <c r="R26" s="3">
        <v>0</v>
      </c>
      <c r="S26" s="3">
        <v>0</v>
      </c>
      <c r="T26" s="3">
        <v>199002</v>
      </c>
      <c r="U26" s="3">
        <v>397018.45370000001</v>
      </c>
      <c r="V26" s="3">
        <v>20263</v>
      </c>
      <c r="W26" s="3">
        <v>58797.210570000003</v>
      </c>
      <c r="X26" s="3">
        <v>12</v>
      </c>
      <c r="Y26" s="3">
        <v>77.5</v>
      </c>
      <c r="Z26" s="3">
        <v>461757</v>
      </c>
      <c r="AA26" s="3">
        <v>2235606.7000000002</v>
      </c>
      <c r="AB26" s="3">
        <v>10</v>
      </c>
      <c r="AC26" s="3">
        <v>11.2</v>
      </c>
      <c r="AE26" s="216">
        <f t="shared" si="0"/>
        <v>461767</v>
      </c>
    </row>
    <row r="27" spans="2:31" x14ac:dyDescent="0.35">
      <c r="B27" s="92">
        <v>17</v>
      </c>
      <c r="C27" s="91" t="s">
        <v>45</v>
      </c>
      <c r="D27" s="33">
        <v>409</v>
      </c>
      <c r="E27" s="33">
        <v>5</v>
      </c>
      <c r="F27" s="33">
        <v>8200</v>
      </c>
      <c r="G27" s="33">
        <v>0</v>
      </c>
      <c r="H27" s="33">
        <v>9285</v>
      </c>
      <c r="I27" s="33">
        <v>0</v>
      </c>
      <c r="J27" s="33">
        <v>0</v>
      </c>
      <c r="K27" s="33">
        <v>732137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107231</v>
      </c>
      <c r="U27" s="3">
        <v>277574.68857999996</v>
      </c>
      <c r="V27" s="3">
        <v>26244</v>
      </c>
      <c r="W27" s="3">
        <v>116682.08908000002</v>
      </c>
      <c r="X27" s="3">
        <v>320</v>
      </c>
      <c r="Y27" s="3">
        <v>9697.1419999999998</v>
      </c>
      <c r="Z27" s="3">
        <v>299507</v>
      </c>
      <c r="AA27" s="3">
        <v>1391676.818</v>
      </c>
      <c r="AB27" s="3">
        <v>0</v>
      </c>
      <c r="AC27" s="3">
        <v>0</v>
      </c>
      <c r="AE27" s="216">
        <f t="shared" si="0"/>
        <v>299507</v>
      </c>
    </row>
    <row r="28" spans="2:31" x14ac:dyDescent="0.35">
      <c r="B28" s="92">
        <v>18</v>
      </c>
      <c r="C28" s="91" t="s">
        <v>42</v>
      </c>
      <c r="D28" s="33">
        <v>232</v>
      </c>
      <c r="E28" s="33">
        <v>42</v>
      </c>
      <c r="F28" s="33">
        <v>1602</v>
      </c>
      <c r="G28" s="33">
        <v>0</v>
      </c>
      <c r="H28" s="33">
        <v>0</v>
      </c>
      <c r="I28" s="33">
        <v>30559</v>
      </c>
      <c r="J28" s="33">
        <v>10070</v>
      </c>
      <c r="K28" s="33">
        <v>553506</v>
      </c>
      <c r="L28" s="3">
        <v>21468</v>
      </c>
      <c r="M28" s="3">
        <v>46876.801149999999</v>
      </c>
      <c r="N28" s="3">
        <v>6326</v>
      </c>
      <c r="O28" s="3">
        <v>24759.338510000001</v>
      </c>
      <c r="P28" s="3">
        <v>1</v>
      </c>
      <c r="Q28" s="3">
        <v>9.0719999999999992</v>
      </c>
      <c r="R28" s="3">
        <v>206</v>
      </c>
      <c r="S28" s="3">
        <v>687.9</v>
      </c>
      <c r="T28" s="3">
        <v>192103</v>
      </c>
      <c r="U28" s="3">
        <v>344288.53288000001</v>
      </c>
      <c r="V28" s="3">
        <v>13838</v>
      </c>
      <c r="W28" s="3">
        <v>37045.416469999996</v>
      </c>
      <c r="X28" s="3">
        <v>0</v>
      </c>
      <c r="Y28" s="3">
        <v>0</v>
      </c>
      <c r="Z28" s="3">
        <v>446747</v>
      </c>
      <c r="AA28" s="3">
        <v>1958841.00507</v>
      </c>
      <c r="AB28" s="3">
        <v>0</v>
      </c>
      <c r="AC28" s="3">
        <v>0</v>
      </c>
      <c r="AE28" s="216">
        <f t="shared" si="0"/>
        <v>446747</v>
      </c>
    </row>
    <row r="29" spans="2:31" x14ac:dyDescent="0.35">
      <c r="B29" s="92">
        <v>19</v>
      </c>
      <c r="C29" s="91" t="s">
        <v>20</v>
      </c>
      <c r="D29" s="33">
        <v>1601</v>
      </c>
      <c r="E29" s="33">
        <v>334</v>
      </c>
      <c r="F29" s="33">
        <v>18836</v>
      </c>
      <c r="G29" s="33">
        <v>891</v>
      </c>
      <c r="H29" s="33">
        <v>15001</v>
      </c>
      <c r="I29" s="33">
        <v>4471297</v>
      </c>
      <c r="J29" s="33">
        <v>737984</v>
      </c>
      <c r="K29" s="33">
        <v>13233925</v>
      </c>
      <c r="L29" s="3">
        <v>1330164</v>
      </c>
      <c r="M29" s="3">
        <v>4139746.932</v>
      </c>
      <c r="N29" s="3">
        <v>1391323</v>
      </c>
      <c r="O29" s="3">
        <v>8097635.4340000004</v>
      </c>
      <c r="P29" s="3">
        <v>0</v>
      </c>
      <c r="Q29" s="3">
        <v>0</v>
      </c>
      <c r="R29" s="3">
        <v>3681</v>
      </c>
      <c r="S29" s="3">
        <v>16713.806</v>
      </c>
      <c r="T29" s="3">
        <v>3886213</v>
      </c>
      <c r="U29" s="3">
        <v>8133706.8200000003</v>
      </c>
      <c r="V29" s="3">
        <v>1531505</v>
      </c>
      <c r="W29" s="3">
        <v>5388714.875</v>
      </c>
      <c r="X29" s="3">
        <v>2504</v>
      </c>
      <c r="Y29" s="3">
        <v>34503.569000000003</v>
      </c>
      <c r="Z29" s="3">
        <v>8272204</v>
      </c>
      <c r="AA29" s="3">
        <v>41033329.784000002</v>
      </c>
      <c r="AB29" s="3">
        <v>97</v>
      </c>
      <c r="AC29" s="3">
        <v>90.1</v>
      </c>
      <c r="AE29" s="216">
        <f t="shared" si="0"/>
        <v>8272301</v>
      </c>
    </row>
    <row r="30" spans="2:31" x14ac:dyDescent="0.35">
      <c r="B30" s="92">
        <v>20</v>
      </c>
      <c r="C30" s="91" t="s">
        <v>7</v>
      </c>
      <c r="D30" s="33">
        <v>11058</v>
      </c>
      <c r="E30" s="33">
        <v>9538</v>
      </c>
      <c r="F30" s="33">
        <v>1545322</v>
      </c>
      <c r="G30" s="33">
        <v>4550</v>
      </c>
      <c r="H30" s="33">
        <v>1956440</v>
      </c>
      <c r="I30" s="33">
        <v>0</v>
      </c>
      <c r="J30" s="33">
        <v>18831933</v>
      </c>
      <c r="K30" s="33">
        <v>51919168</v>
      </c>
      <c r="L30" s="3">
        <v>39822882</v>
      </c>
      <c r="M30" s="3">
        <v>136035404.63947001</v>
      </c>
      <c r="N30" s="3">
        <v>29835529</v>
      </c>
      <c r="O30" s="3">
        <v>250583215.94661</v>
      </c>
      <c r="P30" s="3">
        <v>0</v>
      </c>
      <c r="Q30" s="3">
        <v>0</v>
      </c>
      <c r="R30" s="3">
        <v>193009</v>
      </c>
      <c r="S30" s="3">
        <v>1141897.0336199999</v>
      </c>
      <c r="T30" s="3">
        <v>15408199</v>
      </c>
      <c r="U30" s="3">
        <v>43739752.458429992</v>
      </c>
      <c r="V30" s="3">
        <v>9957563</v>
      </c>
      <c r="W30" s="3">
        <v>38353789.58343</v>
      </c>
      <c r="X30" s="3">
        <v>93634</v>
      </c>
      <c r="Y30" s="3">
        <v>1348293.3188699998</v>
      </c>
      <c r="Z30" s="3">
        <v>39681940</v>
      </c>
      <c r="AA30" s="3">
        <v>241666186.789</v>
      </c>
      <c r="AB30" s="3">
        <v>7732</v>
      </c>
      <c r="AC30" s="3">
        <v>7692.4830000000002</v>
      </c>
      <c r="AE30" s="216">
        <f t="shared" si="0"/>
        <v>39689672</v>
      </c>
    </row>
    <row r="31" spans="2:31" x14ac:dyDescent="0.35">
      <c r="B31" s="92">
        <v>21</v>
      </c>
      <c r="C31" s="91" t="s">
        <v>10</v>
      </c>
      <c r="D31" s="33">
        <v>9500</v>
      </c>
      <c r="E31" s="33">
        <v>7201</v>
      </c>
      <c r="F31" s="33">
        <v>1436353</v>
      </c>
      <c r="G31" s="33">
        <v>10042</v>
      </c>
      <c r="H31" s="33">
        <v>575570</v>
      </c>
      <c r="I31" s="33">
        <v>3296546</v>
      </c>
      <c r="J31" s="33">
        <v>15647301</v>
      </c>
      <c r="K31" s="33">
        <v>32606520</v>
      </c>
      <c r="L31" s="3">
        <v>18814653</v>
      </c>
      <c r="M31" s="3">
        <v>72008762.406350031</v>
      </c>
      <c r="N31" s="3">
        <v>32984367</v>
      </c>
      <c r="O31" s="3">
        <v>181046659.3322719</v>
      </c>
      <c r="P31" s="3">
        <v>28</v>
      </c>
      <c r="Q31" s="3">
        <v>1586.7909999999999</v>
      </c>
      <c r="R31" s="3">
        <v>47517</v>
      </c>
      <c r="S31" s="3">
        <v>239054</v>
      </c>
      <c r="T31" s="3">
        <v>9527723</v>
      </c>
      <c r="U31" s="3">
        <v>28093716.831969708</v>
      </c>
      <c r="V31" s="3">
        <v>3836421</v>
      </c>
      <c r="W31" s="3">
        <v>21113807.208909899</v>
      </c>
      <c r="X31" s="3">
        <v>20832</v>
      </c>
      <c r="Y31" s="3">
        <v>204091.7788</v>
      </c>
      <c r="Z31" s="3">
        <v>18893578</v>
      </c>
      <c r="AA31" s="3">
        <v>128940527.928</v>
      </c>
      <c r="AB31" s="3">
        <v>4</v>
      </c>
      <c r="AC31" s="3">
        <v>2.2237199999999997</v>
      </c>
      <c r="AE31" s="216">
        <f t="shared" si="0"/>
        <v>18893582</v>
      </c>
    </row>
    <row r="32" spans="2:31" x14ac:dyDescent="0.35">
      <c r="B32" s="92">
        <v>22</v>
      </c>
      <c r="C32" s="91" t="s">
        <v>38</v>
      </c>
      <c r="D32" s="33">
        <v>2261</v>
      </c>
      <c r="E32" s="33">
        <v>1060</v>
      </c>
      <c r="F32" s="33">
        <v>21616</v>
      </c>
      <c r="G32" s="33">
        <v>124</v>
      </c>
      <c r="H32" s="33">
        <v>9856</v>
      </c>
      <c r="I32" s="33">
        <v>269354</v>
      </c>
      <c r="J32" s="33">
        <v>33451</v>
      </c>
      <c r="K32" s="33">
        <v>11498389</v>
      </c>
      <c r="L32" s="3">
        <v>68846</v>
      </c>
      <c r="M32" s="3">
        <v>229915.61712000001</v>
      </c>
      <c r="N32" s="3">
        <v>47619</v>
      </c>
      <c r="O32" s="3">
        <v>180891.92359999998</v>
      </c>
      <c r="P32" s="3">
        <v>0</v>
      </c>
      <c r="Q32" s="3">
        <v>0</v>
      </c>
      <c r="R32" s="3">
        <v>344</v>
      </c>
      <c r="S32" s="3">
        <v>1998.8702900000001</v>
      </c>
      <c r="T32" s="3">
        <v>1556608</v>
      </c>
      <c r="U32" s="3">
        <v>3305098.6291800598</v>
      </c>
      <c r="V32" s="3">
        <v>320374</v>
      </c>
      <c r="W32" s="3">
        <v>911472.9203700223</v>
      </c>
      <c r="X32" s="3">
        <v>0</v>
      </c>
      <c r="Y32" s="3">
        <v>0</v>
      </c>
      <c r="Z32" s="3">
        <v>5708392</v>
      </c>
      <c r="AA32" s="3">
        <v>27999869.782749999</v>
      </c>
      <c r="AB32" s="3">
        <v>383</v>
      </c>
      <c r="AC32" s="3">
        <v>373.90006</v>
      </c>
      <c r="AE32" s="216">
        <f t="shared" si="0"/>
        <v>5708775</v>
      </c>
    </row>
    <row r="33" spans="2:31" x14ac:dyDescent="0.35">
      <c r="B33" s="92">
        <v>23</v>
      </c>
      <c r="C33" s="91" t="s">
        <v>14</v>
      </c>
      <c r="D33" s="33">
        <v>783</v>
      </c>
      <c r="E33" s="33">
        <v>328</v>
      </c>
      <c r="F33" s="33">
        <v>39157</v>
      </c>
      <c r="G33" s="33">
        <v>11126</v>
      </c>
      <c r="H33" s="33">
        <v>0</v>
      </c>
      <c r="I33" s="33">
        <v>38079</v>
      </c>
      <c r="J33" s="33">
        <v>1919838</v>
      </c>
      <c r="K33" s="33">
        <v>6780903</v>
      </c>
      <c r="L33" s="3">
        <v>2530361</v>
      </c>
      <c r="M33" s="3">
        <v>9215468.7318708394</v>
      </c>
      <c r="N33" s="3">
        <v>1962189</v>
      </c>
      <c r="O33" s="3">
        <v>12794338.943150399</v>
      </c>
      <c r="P33" s="3">
        <v>0</v>
      </c>
      <c r="Q33" s="3">
        <v>0</v>
      </c>
      <c r="R33" s="3">
        <v>26128</v>
      </c>
      <c r="S33" s="3">
        <v>104125.1</v>
      </c>
      <c r="T33" s="3">
        <v>841415</v>
      </c>
      <c r="U33" s="3">
        <v>2081439.8562400001</v>
      </c>
      <c r="V33" s="3">
        <v>345481</v>
      </c>
      <c r="W33" s="3">
        <v>3616293.1466700002</v>
      </c>
      <c r="X33" s="3">
        <v>0</v>
      </c>
      <c r="Y33" s="3">
        <v>0</v>
      </c>
      <c r="Z33" s="3">
        <v>3945222</v>
      </c>
      <c r="AA33" s="3">
        <v>19431995.954</v>
      </c>
      <c r="AB33" s="3">
        <v>0</v>
      </c>
      <c r="AC33" s="3">
        <v>0</v>
      </c>
      <c r="AE33" s="216">
        <f t="shared" si="0"/>
        <v>3945222</v>
      </c>
    </row>
    <row r="34" spans="2:31" x14ac:dyDescent="0.35">
      <c r="B34" s="92">
        <v>24</v>
      </c>
      <c r="C34" s="91" t="s">
        <v>15</v>
      </c>
      <c r="D34" s="33">
        <v>1749</v>
      </c>
      <c r="E34" s="33">
        <v>1154</v>
      </c>
      <c r="F34" s="33">
        <v>242627</v>
      </c>
      <c r="G34" s="33">
        <v>146</v>
      </c>
      <c r="H34" s="33">
        <v>58968</v>
      </c>
      <c r="I34" s="33">
        <v>3656406</v>
      </c>
      <c r="J34" s="33">
        <v>2533531</v>
      </c>
      <c r="K34" s="33">
        <v>9182378</v>
      </c>
      <c r="L34" s="3">
        <v>3690282</v>
      </c>
      <c r="M34" s="3">
        <v>19273295.607000001</v>
      </c>
      <c r="N34" s="3">
        <v>2520966</v>
      </c>
      <c r="O34" s="3">
        <v>58697971.072999999</v>
      </c>
      <c r="P34" s="3">
        <v>0</v>
      </c>
      <c r="Q34" s="3">
        <v>0</v>
      </c>
      <c r="R34" s="3">
        <v>25975</v>
      </c>
      <c r="S34" s="3">
        <v>132240.00200000001</v>
      </c>
      <c r="T34" s="56">
        <v>1051733</v>
      </c>
      <c r="U34" s="56">
        <v>2543059.0649999999</v>
      </c>
      <c r="V34" s="3">
        <v>704794</v>
      </c>
      <c r="W34" s="3">
        <v>3148587.4980000001</v>
      </c>
      <c r="X34" s="56">
        <v>838</v>
      </c>
      <c r="Y34" s="56">
        <v>56199.564700000003</v>
      </c>
      <c r="Z34" s="56">
        <v>4642123</v>
      </c>
      <c r="AA34" s="3">
        <v>26674511.633516401</v>
      </c>
      <c r="AB34" s="3">
        <v>0</v>
      </c>
      <c r="AC34" s="3">
        <v>0</v>
      </c>
      <c r="AE34" s="216">
        <f t="shared" si="0"/>
        <v>4642123</v>
      </c>
    </row>
    <row r="35" spans="2:31" x14ac:dyDescent="0.35">
      <c r="B35" s="92">
        <v>25</v>
      </c>
      <c r="C35" s="91" t="s">
        <v>34</v>
      </c>
      <c r="D35" s="33">
        <v>923</v>
      </c>
      <c r="E35" s="33">
        <v>628</v>
      </c>
      <c r="F35" s="33">
        <v>11356</v>
      </c>
      <c r="G35" s="33">
        <v>942</v>
      </c>
      <c r="H35" s="33">
        <v>0</v>
      </c>
      <c r="I35" s="33">
        <v>266473</v>
      </c>
      <c r="J35" s="33">
        <v>108040</v>
      </c>
      <c r="K35" s="33">
        <v>4108092</v>
      </c>
      <c r="L35" s="3">
        <v>184206</v>
      </c>
      <c r="M35" s="3">
        <v>1347476.53235</v>
      </c>
      <c r="N35" s="3">
        <v>103059</v>
      </c>
      <c r="O35" s="3">
        <v>363670.42369000003</v>
      </c>
      <c r="P35" s="3">
        <v>0</v>
      </c>
      <c r="Q35" s="3">
        <v>0</v>
      </c>
      <c r="R35" s="3">
        <v>9102</v>
      </c>
      <c r="S35" s="3">
        <v>36908.292939999999</v>
      </c>
      <c r="T35" s="3">
        <v>2092380</v>
      </c>
      <c r="U35" s="3">
        <v>2593654.0159999998</v>
      </c>
      <c r="V35" s="3">
        <v>942444</v>
      </c>
      <c r="W35" s="3">
        <v>771866.96623000002</v>
      </c>
      <c r="X35" s="3">
        <v>0</v>
      </c>
      <c r="Y35" s="3">
        <v>0</v>
      </c>
      <c r="Z35" s="3">
        <v>5737810</v>
      </c>
      <c r="AA35" s="3">
        <v>29538221.307999998</v>
      </c>
      <c r="AB35" s="3">
        <v>0</v>
      </c>
      <c r="AC35" s="3">
        <v>0</v>
      </c>
      <c r="AE35" s="216">
        <f t="shared" si="0"/>
        <v>5737810</v>
      </c>
    </row>
    <row r="36" spans="2:31" x14ac:dyDescent="0.35">
      <c r="B36" s="92">
        <v>26</v>
      </c>
      <c r="C36" s="91" t="s">
        <v>53</v>
      </c>
      <c r="D36" s="33">
        <v>893</v>
      </c>
      <c r="E36" s="33">
        <v>587</v>
      </c>
      <c r="F36" s="33">
        <v>9572</v>
      </c>
      <c r="G36" s="33">
        <v>0</v>
      </c>
      <c r="H36" s="33">
        <v>0</v>
      </c>
      <c r="I36" s="33">
        <v>65625</v>
      </c>
      <c r="J36" s="33">
        <v>0</v>
      </c>
      <c r="K36" s="33">
        <v>5145560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1001793</v>
      </c>
      <c r="U36" s="3">
        <v>1820834.69197</v>
      </c>
      <c r="V36" s="3">
        <v>122286</v>
      </c>
      <c r="W36" s="3">
        <v>308529.43948</v>
      </c>
      <c r="X36" s="3">
        <v>0</v>
      </c>
      <c r="Y36" s="3">
        <v>0</v>
      </c>
      <c r="Z36" s="3">
        <v>3987228</v>
      </c>
      <c r="AA36" s="3">
        <v>18200473.925999999</v>
      </c>
      <c r="AB36" s="3">
        <v>0</v>
      </c>
      <c r="AC36" s="3">
        <v>0</v>
      </c>
      <c r="AE36" s="216">
        <f t="shared" si="0"/>
        <v>3987228</v>
      </c>
    </row>
    <row r="37" spans="2:31" x14ac:dyDescent="0.35">
      <c r="B37" s="92">
        <v>27</v>
      </c>
      <c r="C37" s="91" t="s">
        <v>43</v>
      </c>
      <c r="D37" s="33">
        <v>1429</v>
      </c>
      <c r="E37" s="33">
        <v>815</v>
      </c>
      <c r="F37" s="33">
        <v>8623</v>
      </c>
      <c r="G37" s="33">
        <v>0</v>
      </c>
      <c r="H37" s="33">
        <v>0</v>
      </c>
      <c r="I37" s="33">
        <v>28877</v>
      </c>
      <c r="J37" s="33">
        <v>10777</v>
      </c>
      <c r="K37" s="33">
        <v>4527368</v>
      </c>
      <c r="L37" s="3">
        <v>28212</v>
      </c>
      <c r="M37" s="3">
        <v>180037.25068</v>
      </c>
      <c r="N37" s="3">
        <v>10039</v>
      </c>
      <c r="O37" s="3">
        <v>122528.80037000001</v>
      </c>
      <c r="P37" s="3">
        <v>0</v>
      </c>
      <c r="Q37" s="3">
        <v>0</v>
      </c>
      <c r="R37" s="3">
        <v>853</v>
      </c>
      <c r="S37" s="3">
        <v>6360.7</v>
      </c>
      <c r="T37" s="3">
        <v>1264992</v>
      </c>
      <c r="U37" s="3">
        <v>2946138.3130799998</v>
      </c>
      <c r="V37" s="3">
        <v>221490</v>
      </c>
      <c r="W37" s="3">
        <v>780614.2662999999</v>
      </c>
      <c r="X37" s="3">
        <v>0</v>
      </c>
      <c r="Y37" s="3">
        <v>887.94</v>
      </c>
      <c r="Z37" s="3">
        <v>4190774</v>
      </c>
      <c r="AA37" s="3">
        <v>20161007.075040001</v>
      </c>
      <c r="AB37" s="3">
        <v>0</v>
      </c>
      <c r="AC37" s="3">
        <v>0</v>
      </c>
      <c r="AE37" s="216">
        <f t="shared" si="0"/>
        <v>4190774</v>
      </c>
    </row>
    <row r="38" spans="2:31" x14ac:dyDescent="0.35">
      <c r="B38" s="92">
        <v>28</v>
      </c>
      <c r="C38" s="91" t="s">
        <v>13</v>
      </c>
      <c r="D38" s="33">
        <v>1678</v>
      </c>
      <c r="E38" s="33">
        <v>1492</v>
      </c>
      <c r="F38" s="33">
        <v>82017</v>
      </c>
      <c r="G38" s="33">
        <v>17705</v>
      </c>
      <c r="H38" s="33">
        <v>85378</v>
      </c>
      <c r="I38" s="33">
        <v>492376</v>
      </c>
      <c r="J38" s="33">
        <v>5527538</v>
      </c>
      <c r="K38" s="33">
        <v>30641864</v>
      </c>
      <c r="L38" s="3">
        <v>6078111</v>
      </c>
      <c r="M38" s="3">
        <v>21651729.019529998</v>
      </c>
      <c r="N38" s="3">
        <v>4423299</v>
      </c>
      <c r="O38" s="3">
        <v>33274108.678270001</v>
      </c>
      <c r="P38" s="3">
        <v>0</v>
      </c>
      <c r="Q38" s="3">
        <v>0</v>
      </c>
      <c r="R38" s="3">
        <v>44156</v>
      </c>
      <c r="S38" s="3">
        <v>187957.94601999997</v>
      </c>
      <c r="T38" s="3">
        <v>3018266</v>
      </c>
      <c r="U38" s="3">
        <v>6232141.7297999989</v>
      </c>
      <c r="V38" s="3">
        <v>2211843</v>
      </c>
      <c r="W38" s="3">
        <v>6350490.7727600001</v>
      </c>
      <c r="X38" s="3">
        <v>0</v>
      </c>
      <c r="Y38" s="3">
        <v>0</v>
      </c>
      <c r="Z38" s="3">
        <v>12418511</v>
      </c>
      <c r="AA38" s="3">
        <v>53543300.550569989</v>
      </c>
      <c r="AB38" s="3">
        <v>0</v>
      </c>
      <c r="AC38" s="3">
        <v>0</v>
      </c>
      <c r="AE38" s="216">
        <f t="shared" si="0"/>
        <v>12418511</v>
      </c>
    </row>
    <row r="39" spans="2:31" x14ac:dyDescent="0.35">
      <c r="B39" s="92">
        <v>29</v>
      </c>
      <c r="C39" s="91" t="s">
        <v>54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224256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21897</v>
      </c>
      <c r="U39" s="3">
        <v>39335.456700000002</v>
      </c>
      <c r="V39" s="3">
        <v>10779</v>
      </c>
      <c r="W39" s="3">
        <v>26573.051900000006</v>
      </c>
      <c r="X39" s="3">
        <v>0</v>
      </c>
      <c r="Y39" s="3">
        <v>0</v>
      </c>
      <c r="Z39" s="3">
        <v>84485</v>
      </c>
      <c r="AA39" s="3">
        <v>383201.29200000002</v>
      </c>
      <c r="AB39" s="3">
        <v>15</v>
      </c>
      <c r="AC39" s="3">
        <v>13.8</v>
      </c>
      <c r="AE39" s="216">
        <f t="shared" si="0"/>
        <v>84500</v>
      </c>
    </row>
    <row r="40" spans="2:31" x14ac:dyDescent="0.35">
      <c r="B40" s="92">
        <v>30</v>
      </c>
      <c r="C40" s="91" t="s">
        <v>12</v>
      </c>
      <c r="D40" s="33">
        <v>371</v>
      </c>
      <c r="E40" s="33">
        <v>37</v>
      </c>
      <c r="F40" s="33">
        <v>931294</v>
      </c>
      <c r="G40" s="33">
        <v>0</v>
      </c>
      <c r="H40" s="33">
        <v>47498</v>
      </c>
      <c r="I40" s="33">
        <v>93582</v>
      </c>
      <c r="J40" s="33">
        <v>4806304</v>
      </c>
      <c r="K40" s="33">
        <v>1732377</v>
      </c>
      <c r="L40" s="3">
        <v>6941265</v>
      </c>
      <c r="M40" s="3">
        <v>30821495.724810001</v>
      </c>
      <c r="N40" s="3">
        <v>3015122</v>
      </c>
      <c r="O40" s="3">
        <v>30815024.197999999</v>
      </c>
      <c r="P40" s="3">
        <v>0</v>
      </c>
      <c r="Q40" s="3">
        <v>0</v>
      </c>
      <c r="R40" s="3">
        <v>43421</v>
      </c>
      <c r="S40" s="3">
        <v>149784.57848</v>
      </c>
      <c r="T40" s="3">
        <v>214244</v>
      </c>
      <c r="U40" s="3">
        <v>529971.93673999875</v>
      </c>
      <c r="V40" s="3">
        <v>104851</v>
      </c>
      <c r="W40" s="3">
        <v>649081.69103999902</v>
      </c>
      <c r="X40" s="3">
        <v>66</v>
      </c>
      <c r="Y40" s="3">
        <v>2013.6775899999998</v>
      </c>
      <c r="Z40" s="3">
        <v>639828</v>
      </c>
      <c r="AA40" s="3">
        <v>3097542.89</v>
      </c>
      <c r="AB40" s="3">
        <v>0</v>
      </c>
      <c r="AC40" s="3">
        <v>0</v>
      </c>
      <c r="AE40" s="216">
        <f t="shared" si="0"/>
        <v>639828</v>
      </c>
    </row>
    <row r="41" spans="2:31" x14ac:dyDescent="0.35">
      <c r="B41" s="92">
        <v>31</v>
      </c>
      <c r="C41" s="91" t="s">
        <v>30</v>
      </c>
      <c r="D41" s="33">
        <v>890</v>
      </c>
      <c r="E41" s="33">
        <v>420</v>
      </c>
      <c r="F41" s="33">
        <v>15742</v>
      </c>
      <c r="G41" s="33">
        <v>0</v>
      </c>
      <c r="H41" s="33">
        <v>7188</v>
      </c>
      <c r="I41" s="33">
        <v>84325</v>
      </c>
      <c r="J41" s="33">
        <v>325323</v>
      </c>
      <c r="K41" s="33">
        <v>3785157</v>
      </c>
      <c r="L41" s="3">
        <v>665845</v>
      </c>
      <c r="M41" s="3">
        <v>2195273.7305900003</v>
      </c>
      <c r="N41" s="3">
        <v>634775</v>
      </c>
      <c r="O41" s="3">
        <v>4383638.5040500006</v>
      </c>
      <c r="P41" s="3">
        <v>0</v>
      </c>
      <c r="Q41" s="3">
        <v>0</v>
      </c>
      <c r="R41" s="3">
        <v>0</v>
      </c>
      <c r="S41" s="3">
        <v>0</v>
      </c>
      <c r="T41" s="3">
        <v>1356034</v>
      </c>
      <c r="U41" s="3">
        <v>2869032.9230200001</v>
      </c>
      <c r="V41" s="3">
        <v>227585</v>
      </c>
      <c r="W41" s="3">
        <v>850101.79324999999</v>
      </c>
      <c r="X41" s="3">
        <v>0</v>
      </c>
      <c r="Y41" s="3">
        <v>0</v>
      </c>
      <c r="Z41" s="3">
        <v>2909422</v>
      </c>
      <c r="AA41" s="3">
        <v>13314014.596580001</v>
      </c>
      <c r="AB41" s="3">
        <v>0</v>
      </c>
      <c r="AC41" s="3">
        <v>0</v>
      </c>
      <c r="AE41" s="216">
        <f t="shared" si="0"/>
        <v>2909422</v>
      </c>
    </row>
    <row r="42" spans="2:31" x14ac:dyDescent="0.35">
      <c r="B42" s="92">
        <v>32</v>
      </c>
      <c r="C42" s="91" t="s">
        <v>39</v>
      </c>
      <c r="D42" s="33">
        <v>490</v>
      </c>
      <c r="E42" s="33">
        <v>663</v>
      </c>
      <c r="F42" s="33">
        <v>2012</v>
      </c>
      <c r="G42" s="33">
        <v>0</v>
      </c>
      <c r="H42" s="33">
        <v>0</v>
      </c>
      <c r="I42" s="33">
        <v>107305</v>
      </c>
      <c r="J42" s="33">
        <v>32856</v>
      </c>
      <c r="K42" s="33">
        <v>2268985</v>
      </c>
      <c r="L42" s="3">
        <v>44629</v>
      </c>
      <c r="M42" s="3">
        <v>199672.64422999998</v>
      </c>
      <c r="N42" s="3">
        <v>16791</v>
      </c>
      <c r="O42" s="3">
        <v>107553.35747</v>
      </c>
      <c r="P42" s="3">
        <v>0</v>
      </c>
      <c r="Q42" s="3">
        <v>0</v>
      </c>
      <c r="R42" s="3">
        <v>1999</v>
      </c>
      <c r="S42" s="3">
        <v>8159.4989599999999</v>
      </c>
      <c r="T42" s="3">
        <v>377643</v>
      </c>
      <c r="U42" s="3">
        <v>930050.24985999998</v>
      </c>
      <c r="V42" s="3">
        <v>68611</v>
      </c>
      <c r="W42" s="3">
        <v>163635.58003000001</v>
      </c>
      <c r="X42" s="3">
        <v>65</v>
      </c>
      <c r="Y42" s="3">
        <v>165.982</v>
      </c>
      <c r="Z42" s="3">
        <v>5053547</v>
      </c>
      <c r="AA42" s="3">
        <v>21272935.5</v>
      </c>
      <c r="AB42" s="3">
        <v>0</v>
      </c>
      <c r="AC42" s="3">
        <v>0</v>
      </c>
      <c r="AE42" s="216">
        <f t="shared" si="0"/>
        <v>5053547</v>
      </c>
    </row>
    <row r="43" spans="2:31" x14ac:dyDescent="0.35">
      <c r="B43" s="92">
        <v>33</v>
      </c>
      <c r="C43" s="91" t="s">
        <v>17</v>
      </c>
      <c r="D43" s="33">
        <v>1159</v>
      </c>
      <c r="E43" s="33">
        <v>171</v>
      </c>
      <c r="F43" s="33">
        <v>73801</v>
      </c>
      <c r="G43" s="33">
        <v>75940</v>
      </c>
      <c r="H43" s="33">
        <v>397040</v>
      </c>
      <c r="I43" s="33">
        <v>158766061</v>
      </c>
      <c r="J43" s="33">
        <v>1657850</v>
      </c>
      <c r="K43" s="33">
        <v>4844567</v>
      </c>
      <c r="L43" s="3">
        <v>2630346</v>
      </c>
      <c r="M43" s="3">
        <v>8231692.6053600013</v>
      </c>
      <c r="N43" s="3">
        <v>984428</v>
      </c>
      <c r="O43" s="3">
        <v>10220540.568469999</v>
      </c>
      <c r="P43" s="3">
        <v>0</v>
      </c>
      <c r="Q43" s="3">
        <v>0</v>
      </c>
      <c r="R43" s="3">
        <v>19437</v>
      </c>
      <c r="S43" s="3">
        <v>88409.15</v>
      </c>
      <c r="T43" s="3">
        <v>806022</v>
      </c>
      <c r="U43" s="3">
        <v>1800900.61705</v>
      </c>
      <c r="V43" s="3">
        <v>288795</v>
      </c>
      <c r="W43" s="3">
        <v>1126058.1960200001</v>
      </c>
      <c r="X43" s="3">
        <v>59</v>
      </c>
      <c r="Y43" s="3">
        <v>1145.1320000000001</v>
      </c>
      <c r="Z43" s="3">
        <v>2759407</v>
      </c>
      <c r="AA43" s="3">
        <v>12606990.836999999</v>
      </c>
      <c r="AB43" s="3">
        <v>113</v>
      </c>
      <c r="AC43" s="3">
        <v>114.9</v>
      </c>
      <c r="AE43" s="216">
        <f t="shared" si="0"/>
        <v>2759520</v>
      </c>
    </row>
    <row r="44" spans="2:31" x14ac:dyDescent="0.35">
      <c r="B44" s="89" t="s">
        <v>18</v>
      </c>
      <c r="C44" s="212"/>
      <c r="D44" s="93"/>
      <c r="E44" s="93"/>
      <c r="F44" s="93"/>
      <c r="G44" s="93"/>
      <c r="H44" s="93"/>
      <c r="I44" s="93"/>
      <c r="J44" s="93"/>
      <c r="K44" s="93"/>
      <c r="L44" s="30"/>
      <c r="M44" s="30"/>
      <c r="N44" s="30"/>
      <c r="O44" s="30"/>
      <c r="P44" s="30"/>
      <c r="Q44" s="30"/>
      <c r="R44" s="30"/>
      <c r="S44" s="30"/>
      <c r="T44" s="3"/>
      <c r="U44" s="3"/>
      <c r="V44" s="3"/>
      <c r="W44" s="3"/>
      <c r="X44" s="3"/>
      <c r="Y44" s="3"/>
      <c r="Z44" s="3"/>
      <c r="AA44" s="3"/>
      <c r="AB44" s="3"/>
      <c r="AC44" s="3"/>
      <c r="AE44" s="216">
        <f t="shared" si="0"/>
        <v>0</v>
      </c>
    </row>
    <row r="45" spans="2:31" x14ac:dyDescent="0.35">
      <c r="B45" s="92">
        <v>34</v>
      </c>
      <c r="C45" s="91" t="s">
        <v>19</v>
      </c>
      <c r="D45" s="33">
        <v>0</v>
      </c>
      <c r="E45" s="33">
        <v>0</v>
      </c>
      <c r="F45" s="33">
        <v>52703</v>
      </c>
      <c r="G45" s="33">
        <v>0</v>
      </c>
      <c r="H45" s="33">
        <v>0</v>
      </c>
      <c r="I45" s="33">
        <v>0</v>
      </c>
      <c r="J45" s="33">
        <v>1363023</v>
      </c>
      <c r="K45" s="33">
        <v>0</v>
      </c>
      <c r="L45" s="3">
        <v>1126241</v>
      </c>
      <c r="M45" s="3">
        <v>8800301.6009999998</v>
      </c>
      <c r="N45" s="3">
        <v>3255777</v>
      </c>
      <c r="O45" s="3">
        <v>29406026.690000001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E45" s="216">
        <f t="shared" si="0"/>
        <v>0</v>
      </c>
    </row>
    <row r="46" spans="2:31" x14ac:dyDescent="0.35">
      <c r="B46" s="92">
        <v>35</v>
      </c>
      <c r="C46" s="91" t="s">
        <v>55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E46" s="216">
        <f t="shared" si="0"/>
        <v>0</v>
      </c>
    </row>
    <row r="47" spans="2:31" x14ac:dyDescent="0.35">
      <c r="B47" s="92">
        <v>36</v>
      </c>
      <c r="C47" s="91" t="s">
        <v>57</v>
      </c>
      <c r="D47" s="33">
        <v>0</v>
      </c>
      <c r="E47" s="33">
        <v>0</v>
      </c>
      <c r="F47" s="33">
        <v>0</v>
      </c>
      <c r="G47" s="33">
        <v>0</v>
      </c>
      <c r="H47" s="33">
        <v>1</v>
      </c>
      <c r="I47" s="33">
        <v>0</v>
      </c>
      <c r="J47" s="33">
        <v>0</v>
      </c>
      <c r="K47" s="33">
        <v>841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36</v>
      </c>
      <c r="U47" s="3">
        <v>191.22388000000001</v>
      </c>
      <c r="V47" s="3">
        <v>10</v>
      </c>
      <c r="W47" s="3">
        <v>26.376349999999999</v>
      </c>
      <c r="X47" s="3">
        <v>0</v>
      </c>
      <c r="Y47" s="3">
        <v>0</v>
      </c>
      <c r="Z47" s="3">
        <v>398</v>
      </c>
      <c r="AA47" s="3">
        <v>3525.2</v>
      </c>
      <c r="AB47" s="3">
        <v>0</v>
      </c>
      <c r="AC47" s="3">
        <v>0</v>
      </c>
      <c r="AE47" s="216">
        <f t="shared" si="0"/>
        <v>398</v>
      </c>
    </row>
    <row r="48" spans="2:31" x14ac:dyDescent="0.35">
      <c r="B48" s="92">
        <v>37</v>
      </c>
      <c r="C48" s="91" t="s">
        <v>32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170993</v>
      </c>
      <c r="K48" s="33">
        <v>0</v>
      </c>
      <c r="L48" s="3">
        <v>130184</v>
      </c>
      <c r="M48" s="3">
        <v>766544.39059998689</v>
      </c>
      <c r="N48" s="3">
        <v>196987</v>
      </c>
      <c r="O48" s="3">
        <v>2609764.9037999674</v>
      </c>
      <c r="P48" s="3">
        <v>0</v>
      </c>
      <c r="Q48" s="3">
        <v>0</v>
      </c>
      <c r="R48" s="3">
        <v>714</v>
      </c>
      <c r="S48" s="3">
        <v>5293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E48" s="216">
        <f t="shared" si="0"/>
        <v>0</v>
      </c>
    </row>
    <row r="49" spans="1:31" x14ac:dyDescent="0.35">
      <c r="B49" s="92">
        <v>38</v>
      </c>
      <c r="C49" s="91" t="s">
        <v>29</v>
      </c>
      <c r="D49" s="33">
        <v>458</v>
      </c>
      <c r="E49" s="33">
        <v>489</v>
      </c>
      <c r="F49" s="33">
        <v>541</v>
      </c>
      <c r="G49" s="33">
        <v>81</v>
      </c>
      <c r="H49" s="33">
        <v>0</v>
      </c>
      <c r="I49" s="33">
        <v>4596</v>
      </c>
      <c r="J49" s="33">
        <v>414566</v>
      </c>
      <c r="K49" s="33">
        <v>1945102</v>
      </c>
      <c r="L49" s="3">
        <v>386655</v>
      </c>
      <c r="M49" s="3">
        <v>1716601.1142</v>
      </c>
      <c r="N49" s="3">
        <v>244428</v>
      </c>
      <c r="O49" s="3">
        <v>1769847.3693599999</v>
      </c>
      <c r="P49" s="3">
        <v>0</v>
      </c>
      <c r="Q49" s="3">
        <v>0</v>
      </c>
      <c r="R49" s="3">
        <v>3914</v>
      </c>
      <c r="S49" s="3">
        <v>12093</v>
      </c>
      <c r="T49" s="3">
        <v>311948</v>
      </c>
      <c r="U49" s="3">
        <v>617254.65561000002</v>
      </c>
      <c r="V49" s="3">
        <v>146287</v>
      </c>
      <c r="W49" s="3">
        <v>329754.74997000006</v>
      </c>
      <c r="X49" s="3">
        <v>0</v>
      </c>
      <c r="Y49" s="3">
        <v>0</v>
      </c>
      <c r="Z49" s="3">
        <v>911508</v>
      </c>
      <c r="AA49" s="3">
        <v>4465763.6099300003</v>
      </c>
      <c r="AB49" s="3">
        <v>0</v>
      </c>
      <c r="AC49" s="3">
        <v>0</v>
      </c>
      <c r="AE49" s="216">
        <f t="shared" si="0"/>
        <v>911508</v>
      </c>
    </row>
    <row r="50" spans="1:31" x14ac:dyDescent="0.35">
      <c r="B50" s="92">
        <v>39</v>
      </c>
      <c r="C50" s="91" t="s">
        <v>58</v>
      </c>
      <c r="D50" s="33">
        <v>13</v>
      </c>
      <c r="E50" s="33">
        <v>18</v>
      </c>
      <c r="F50" s="33">
        <v>0</v>
      </c>
      <c r="G50" s="33">
        <v>0</v>
      </c>
      <c r="H50" s="33">
        <v>0</v>
      </c>
      <c r="I50" s="33">
        <v>12</v>
      </c>
      <c r="J50" s="33">
        <v>0</v>
      </c>
      <c r="K50" s="33">
        <v>118020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35684</v>
      </c>
      <c r="U50" s="3">
        <v>103074.83749000031</v>
      </c>
      <c r="V50" s="3">
        <v>18051</v>
      </c>
      <c r="W50" s="3">
        <v>63190.654999999759</v>
      </c>
      <c r="X50" s="3">
        <v>0</v>
      </c>
      <c r="Y50" s="3">
        <v>0</v>
      </c>
      <c r="Z50" s="3">
        <v>37149</v>
      </c>
      <c r="AA50" s="3">
        <v>213900.973</v>
      </c>
      <c r="AB50" s="3">
        <v>0</v>
      </c>
      <c r="AC50" s="3">
        <v>0</v>
      </c>
      <c r="AE50" s="216">
        <f t="shared" si="0"/>
        <v>37149</v>
      </c>
    </row>
    <row r="51" spans="1:31" x14ac:dyDescent="0.35">
      <c r="B51" s="92">
        <v>40</v>
      </c>
      <c r="C51" s="91" t="s">
        <v>25</v>
      </c>
      <c r="D51" s="33">
        <v>46</v>
      </c>
      <c r="E51" s="33">
        <v>29</v>
      </c>
      <c r="F51" s="33">
        <v>0</v>
      </c>
      <c r="G51" s="33">
        <v>0</v>
      </c>
      <c r="H51" s="33">
        <v>0</v>
      </c>
      <c r="I51" s="33">
        <v>0</v>
      </c>
      <c r="J51" s="33">
        <v>623751</v>
      </c>
      <c r="K51" s="33">
        <v>646750</v>
      </c>
      <c r="L51" s="3">
        <v>714077</v>
      </c>
      <c r="M51" s="3">
        <v>2374774.0255596372</v>
      </c>
      <c r="N51" s="3">
        <v>1073527</v>
      </c>
      <c r="O51" s="3">
        <v>5209417.1820097864</v>
      </c>
      <c r="P51" s="3">
        <v>0</v>
      </c>
      <c r="Q51" s="3">
        <v>0</v>
      </c>
      <c r="R51" s="3">
        <v>1579</v>
      </c>
      <c r="S51" s="3">
        <v>11534.896489999999</v>
      </c>
      <c r="T51" s="3">
        <v>253476</v>
      </c>
      <c r="U51" s="3">
        <v>892641.43485999899</v>
      </c>
      <c r="V51" s="3">
        <v>0</v>
      </c>
      <c r="W51" s="3">
        <v>0</v>
      </c>
      <c r="X51" s="3">
        <v>0</v>
      </c>
      <c r="Y51" s="3">
        <v>0</v>
      </c>
      <c r="Z51" s="3">
        <v>222277</v>
      </c>
      <c r="AA51" s="3">
        <v>1266034.1343</v>
      </c>
      <c r="AB51" s="3">
        <v>0</v>
      </c>
      <c r="AC51" s="3">
        <v>0</v>
      </c>
      <c r="AE51" s="216">
        <f t="shared" si="0"/>
        <v>222277</v>
      </c>
    </row>
    <row r="52" spans="1:31" x14ac:dyDescent="0.35">
      <c r="A52" s="204" t="s">
        <v>159</v>
      </c>
      <c r="B52" s="92">
        <v>41</v>
      </c>
      <c r="C52" s="91" t="s">
        <v>26</v>
      </c>
      <c r="D52" s="33">
        <v>0</v>
      </c>
      <c r="E52" s="33">
        <v>0</v>
      </c>
      <c r="F52" s="33">
        <v>0</v>
      </c>
      <c r="G52" s="33">
        <v>4305</v>
      </c>
      <c r="H52" s="33">
        <v>0</v>
      </c>
      <c r="I52" s="33">
        <v>0</v>
      </c>
      <c r="J52" s="33">
        <v>983171</v>
      </c>
      <c r="K52" s="33">
        <v>728098</v>
      </c>
      <c r="L52" s="3">
        <v>379300</v>
      </c>
      <c r="M52" s="3">
        <v>459402.4712399955</v>
      </c>
      <c r="N52" s="3">
        <v>637042</v>
      </c>
      <c r="O52" s="3">
        <v>959218.30358000007</v>
      </c>
      <c r="P52" s="3">
        <v>0</v>
      </c>
      <c r="Q52" s="3">
        <v>0</v>
      </c>
      <c r="R52" s="3">
        <v>2626</v>
      </c>
      <c r="S52" s="3">
        <v>6011.9787500000011</v>
      </c>
      <c r="T52" s="3">
        <v>15938</v>
      </c>
      <c r="U52" s="3">
        <v>27795.641430000003</v>
      </c>
      <c r="V52" s="3">
        <v>13001</v>
      </c>
      <c r="W52" s="3">
        <v>45265.827189999996</v>
      </c>
      <c r="X52" s="3">
        <v>0</v>
      </c>
      <c r="Y52" s="3">
        <v>0</v>
      </c>
      <c r="Z52" s="3">
        <v>134045</v>
      </c>
      <c r="AA52" s="3">
        <v>250733.83900000001</v>
      </c>
      <c r="AB52" s="3">
        <v>0</v>
      </c>
      <c r="AC52" s="3">
        <v>0</v>
      </c>
      <c r="AE52" s="216">
        <f t="shared" si="0"/>
        <v>134045</v>
      </c>
    </row>
    <row r="53" spans="1:31" x14ac:dyDescent="0.35">
      <c r="B53" s="92">
        <v>42</v>
      </c>
      <c r="C53" s="212" t="s">
        <v>24</v>
      </c>
      <c r="D53" s="33">
        <v>102</v>
      </c>
      <c r="E53" s="33">
        <v>64</v>
      </c>
      <c r="F53" s="33">
        <v>0</v>
      </c>
      <c r="G53" s="33">
        <v>0</v>
      </c>
      <c r="H53" s="33">
        <v>0</v>
      </c>
      <c r="I53" s="33">
        <v>0</v>
      </c>
      <c r="J53" s="33">
        <v>1019544</v>
      </c>
      <c r="K53" s="33">
        <v>1116228</v>
      </c>
      <c r="L53" s="3">
        <v>1311745</v>
      </c>
      <c r="M53" s="3">
        <v>4073387.5338398023</v>
      </c>
      <c r="N53" s="3">
        <v>1329100</v>
      </c>
      <c r="O53" s="3">
        <v>6072610.7655013651</v>
      </c>
      <c r="P53" s="3">
        <v>0</v>
      </c>
      <c r="Q53" s="3">
        <v>0</v>
      </c>
      <c r="R53" s="3">
        <v>2275</v>
      </c>
      <c r="S53" s="3">
        <v>13840.638999999999</v>
      </c>
      <c r="T53" s="3">
        <v>674774</v>
      </c>
      <c r="U53" s="3">
        <v>1608615.6734699961</v>
      </c>
      <c r="V53" s="3">
        <v>87536</v>
      </c>
      <c r="W53" s="3">
        <v>515718.42826999992</v>
      </c>
      <c r="X53" s="3">
        <v>31</v>
      </c>
      <c r="Y53" s="3">
        <v>698.19899999999996</v>
      </c>
      <c r="Z53" s="3">
        <v>767260</v>
      </c>
      <c r="AA53" s="3">
        <v>3747104.4084000047</v>
      </c>
      <c r="AB53" s="3">
        <v>0</v>
      </c>
      <c r="AC53" s="3">
        <v>0</v>
      </c>
      <c r="AE53" s="216">
        <f t="shared" si="0"/>
        <v>767260</v>
      </c>
    </row>
    <row r="54" spans="1:31" x14ac:dyDescent="0.35">
      <c r="B54" s="92">
        <v>43</v>
      </c>
      <c r="C54" s="212" t="s">
        <v>62</v>
      </c>
      <c r="D54" s="33">
        <v>0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1078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3116</v>
      </c>
      <c r="U54" s="3">
        <v>10698.48616</v>
      </c>
      <c r="V54" s="3">
        <v>1295</v>
      </c>
      <c r="W54" s="3">
        <v>4157.20658</v>
      </c>
      <c r="X54" s="3">
        <v>0</v>
      </c>
      <c r="Y54" s="3">
        <v>0</v>
      </c>
      <c r="Z54" s="3">
        <v>790</v>
      </c>
      <c r="AA54" s="3">
        <v>5756.45</v>
      </c>
      <c r="AB54" s="3">
        <v>0</v>
      </c>
      <c r="AC54" s="3">
        <v>0</v>
      </c>
      <c r="AE54" s="216">
        <f t="shared" si="0"/>
        <v>790</v>
      </c>
    </row>
    <row r="55" spans="1:31" x14ac:dyDescent="0.35">
      <c r="B55" s="89" t="s">
        <v>63</v>
      </c>
      <c r="C55" s="212"/>
      <c r="D55" s="33"/>
      <c r="E55" s="33"/>
      <c r="F55" s="33"/>
      <c r="G55" s="33"/>
      <c r="H55" s="33"/>
      <c r="I55" s="33"/>
      <c r="J55" s="33"/>
      <c r="K55" s="3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E55" s="216">
        <f t="shared" si="0"/>
        <v>0</v>
      </c>
    </row>
    <row r="56" spans="1:31" s="213" customFormat="1" x14ac:dyDescent="0.35">
      <c r="A56" s="215"/>
      <c r="B56" s="96">
        <v>44</v>
      </c>
      <c r="C56" s="99" t="s">
        <v>64</v>
      </c>
      <c r="D56" s="62">
        <v>0</v>
      </c>
      <c r="E56" s="62">
        <v>0</v>
      </c>
      <c r="F56" s="62">
        <v>0</v>
      </c>
      <c r="G56" s="62">
        <v>93533</v>
      </c>
      <c r="H56" s="62">
        <v>0</v>
      </c>
      <c r="I56" s="62">
        <v>3522109</v>
      </c>
      <c r="J56" s="62">
        <v>0</v>
      </c>
      <c r="K56" s="62">
        <v>6793380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6002</v>
      </c>
      <c r="U56" s="98">
        <v>9225.8261599999987</v>
      </c>
      <c r="V56" s="98">
        <v>201977</v>
      </c>
      <c r="W56" s="98">
        <v>243490.97547999999</v>
      </c>
      <c r="X56" s="98">
        <v>0</v>
      </c>
      <c r="Y56" s="98">
        <v>0</v>
      </c>
      <c r="Z56" s="98">
        <v>47695</v>
      </c>
      <c r="AA56" s="98">
        <v>217853.2</v>
      </c>
      <c r="AB56" s="98">
        <v>0</v>
      </c>
      <c r="AC56" s="98">
        <v>0</v>
      </c>
      <c r="AE56" s="216">
        <f t="shared" si="0"/>
        <v>47695</v>
      </c>
    </row>
    <row r="57" spans="1:31" s="213" customFormat="1" x14ac:dyDescent="0.35">
      <c r="A57" s="215"/>
      <c r="B57" s="96">
        <v>45</v>
      </c>
      <c r="C57" s="99" t="s">
        <v>65</v>
      </c>
      <c r="D57" s="62">
        <v>0</v>
      </c>
      <c r="E57" s="62">
        <v>0</v>
      </c>
      <c r="F57" s="62">
        <v>0</v>
      </c>
      <c r="G57" s="62">
        <v>393394</v>
      </c>
      <c r="H57" s="62">
        <v>0</v>
      </c>
      <c r="I57" s="62">
        <v>17612</v>
      </c>
      <c r="J57" s="62">
        <v>0</v>
      </c>
      <c r="K57" s="62">
        <v>7907878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185193</v>
      </c>
      <c r="U57" s="98">
        <v>406559.53830000001</v>
      </c>
      <c r="V57" s="98">
        <v>11352</v>
      </c>
      <c r="W57" s="98">
        <v>18055.11004</v>
      </c>
      <c r="X57" s="98">
        <v>0</v>
      </c>
      <c r="Y57" s="98">
        <v>0</v>
      </c>
      <c r="Z57" s="98">
        <v>2112631</v>
      </c>
      <c r="AA57" s="98">
        <v>6700951.051</v>
      </c>
      <c r="AB57" s="98">
        <v>151</v>
      </c>
      <c r="AC57" s="98">
        <v>91.7</v>
      </c>
      <c r="AE57" s="216">
        <f t="shared" si="0"/>
        <v>2112782</v>
      </c>
    </row>
    <row r="58" spans="1:31" s="213" customFormat="1" x14ac:dyDescent="0.35">
      <c r="A58" s="215"/>
      <c r="B58" s="96">
        <v>46</v>
      </c>
      <c r="C58" s="99" t="s">
        <v>66</v>
      </c>
      <c r="D58" s="62">
        <v>0</v>
      </c>
      <c r="E58" s="62">
        <v>0</v>
      </c>
      <c r="F58" s="62">
        <v>0</v>
      </c>
      <c r="G58" s="62">
        <v>175185</v>
      </c>
      <c r="H58" s="62">
        <v>0</v>
      </c>
      <c r="I58" s="62">
        <v>406581</v>
      </c>
      <c r="J58" s="62">
        <v>0</v>
      </c>
      <c r="K58" s="62">
        <v>12668916</v>
      </c>
      <c r="L58" s="98">
        <v>0</v>
      </c>
      <c r="M58" s="98">
        <v>0</v>
      </c>
      <c r="N58" s="98">
        <v>0</v>
      </c>
      <c r="O58" s="98">
        <v>0</v>
      </c>
      <c r="P58" s="98">
        <v>0</v>
      </c>
      <c r="Q58" s="98">
        <v>0</v>
      </c>
      <c r="R58" s="98">
        <v>0</v>
      </c>
      <c r="S58" s="98">
        <v>0</v>
      </c>
      <c r="T58" s="98">
        <v>0</v>
      </c>
      <c r="U58" s="98">
        <v>0</v>
      </c>
      <c r="V58" s="98">
        <v>377745</v>
      </c>
      <c r="W58" s="98">
        <v>115627.04265999999</v>
      </c>
      <c r="X58" s="98">
        <v>0</v>
      </c>
      <c r="Y58" s="98">
        <v>0</v>
      </c>
      <c r="Z58" s="98">
        <v>0</v>
      </c>
      <c r="AA58" s="98">
        <v>0</v>
      </c>
      <c r="AB58" s="98">
        <v>0</v>
      </c>
      <c r="AC58" s="98">
        <v>0</v>
      </c>
      <c r="AE58" s="216">
        <f t="shared" si="0"/>
        <v>0</v>
      </c>
    </row>
    <row r="59" spans="1:31" s="213" customFormat="1" x14ac:dyDescent="0.35">
      <c r="A59" s="215"/>
      <c r="B59" s="96">
        <v>47</v>
      </c>
      <c r="C59" s="99" t="s">
        <v>67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13189</v>
      </c>
      <c r="J59" s="62">
        <v>0</v>
      </c>
      <c r="K59" s="62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Z59" s="98">
        <v>0</v>
      </c>
      <c r="AA59" s="98">
        <v>0</v>
      </c>
      <c r="AB59" s="98">
        <v>0</v>
      </c>
      <c r="AC59" s="98">
        <v>0</v>
      </c>
      <c r="AE59" s="216">
        <f t="shared" si="0"/>
        <v>0</v>
      </c>
    </row>
    <row r="60" spans="1:31" s="213" customFormat="1" x14ac:dyDescent="0.35">
      <c r="A60" s="215"/>
      <c r="B60" s="96">
        <v>48</v>
      </c>
      <c r="C60" s="99" t="s">
        <v>68</v>
      </c>
      <c r="D60" s="62">
        <v>0</v>
      </c>
      <c r="E60" s="62">
        <v>0</v>
      </c>
      <c r="F60" s="62">
        <v>190</v>
      </c>
      <c r="G60" s="62">
        <v>469759</v>
      </c>
      <c r="H60" s="62">
        <v>0</v>
      </c>
      <c r="I60" s="62">
        <v>0</v>
      </c>
      <c r="J60" s="62">
        <v>0</v>
      </c>
      <c r="K60" s="62">
        <v>667538</v>
      </c>
      <c r="L60" s="98">
        <v>0</v>
      </c>
      <c r="M60" s="98">
        <v>0</v>
      </c>
      <c r="N60" s="98">
        <v>0</v>
      </c>
      <c r="O60" s="98">
        <v>0</v>
      </c>
      <c r="P60" s="98">
        <v>0</v>
      </c>
      <c r="Q60" s="98">
        <v>0</v>
      </c>
      <c r="R60" s="98">
        <v>0</v>
      </c>
      <c r="S60" s="98">
        <v>0</v>
      </c>
      <c r="T60" s="98">
        <v>881</v>
      </c>
      <c r="U60" s="98">
        <v>730.42610999999999</v>
      </c>
      <c r="V60" s="98">
        <v>24480</v>
      </c>
      <c r="W60" s="98">
        <v>18532.711640000001</v>
      </c>
      <c r="X60" s="98">
        <v>0</v>
      </c>
      <c r="Y60" s="98">
        <v>0</v>
      </c>
      <c r="Z60" s="98">
        <v>6014</v>
      </c>
      <c r="AA60" s="98">
        <v>24672.419000000002</v>
      </c>
      <c r="AB60" s="98">
        <v>0</v>
      </c>
      <c r="AC60" s="98">
        <v>0</v>
      </c>
      <c r="AE60" s="216">
        <f t="shared" si="0"/>
        <v>6014</v>
      </c>
    </row>
    <row r="61" spans="1:31" s="213" customFormat="1" x14ac:dyDescent="0.35">
      <c r="A61" s="215"/>
      <c r="B61" s="96">
        <v>49</v>
      </c>
      <c r="C61" s="214" t="s">
        <v>69</v>
      </c>
      <c r="D61" s="62">
        <v>1</v>
      </c>
      <c r="E61" s="62">
        <v>11</v>
      </c>
      <c r="F61" s="62">
        <v>704551</v>
      </c>
      <c r="G61" s="62">
        <v>0</v>
      </c>
      <c r="H61" s="62">
        <v>0</v>
      </c>
      <c r="I61" s="62">
        <v>33301474</v>
      </c>
      <c r="J61" s="62">
        <v>0</v>
      </c>
      <c r="K61" s="62">
        <v>32186420</v>
      </c>
      <c r="L61" s="98">
        <v>0</v>
      </c>
      <c r="M61" s="98">
        <v>0</v>
      </c>
      <c r="N61" s="98">
        <v>0</v>
      </c>
      <c r="O61" s="98">
        <v>0</v>
      </c>
      <c r="P61" s="98">
        <v>0</v>
      </c>
      <c r="Q61" s="98">
        <v>0</v>
      </c>
      <c r="R61" s="98">
        <v>0</v>
      </c>
      <c r="S61" s="98">
        <v>0</v>
      </c>
      <c r="T61" s="98">
        <v>292387</v>
      </c>
      <c r="U61" s="98">
        <v>383616.68484000006</v>
      </c>
      <c r="V61" s="98">
        <v>854768</v>
      </c>
      <c r="W61" s="98">
        <v>1809359.6159900001</v>
      </c>
      <c r="X61" s="98">
        <v>0</v>
      </c>
      <c r="Y61" s="98">
        <v>0</v>
      </c>
      <c r="Z61" s="98">
        <v>1165338</v>
      </c>
      <c r="AA61" s="98">
        <v>4919315.0999999996</v>
      </c>
      <c r="AB61" s="98">
        <v>0</v>
      </c>
      <c r="AC61" s="98">
        <v>0</v>
      </c>
      <c r="AE61" s="216">
        <f t="shared" si="0"/>
        <v>1165338</v>
      </c>
    </row>
    <row r="62" spans="1:31" x14ac:dyDescent="0.35">
      <c r="B62" s="89" t="s">
        <v>21</v>
      </c>
      <c r="C62" s="212"/>
      <c r="D62" s="93"/>
      <c r="E62" s="93"/>
      <c r="F62" s="93"/>
      <c r="G62" s="93"/>
      <c r="H62" s="93"/>
      <c r="I62" s="93"/>
      <c r="J62" s="93"/>
      <c r="K62" s="93"/>
      <c r="L62" s="30"/>
      <c r="M62" s="30"/>
      <c r="N62" s="30"/>
      <c r="O62" s="30"/>
      <c r="P62" s="30"/>
      <c r="Q62" s="30"/>
      <c r="R62" s="30"/>
      <c r="S62" s="30"/>
      <c r="T62" s="3"/>
      <c r="U62" s="3"/>
      <c r="V62" s="3"/>
      <c r="W62" s="3"/>
      <c r="X62" s="3"/>
      <c r="Y62" s="3"/>
      <c r="Z62" s="3"/>
      <c r="AA62" s="3"/>
      <c r="AB62" s="3"/>
      <c r="AC62" s="3"/>
      <c r="AE62" s="216">
        <f t="shared" si="0"/>
        <v>0</v>
      </c>
    </row>
    <row r="63" spans="1:31" x14ac:dyDescent="0.35">
      <c r="B63" s="92">
        <v>50</v>
      </c>
      <c r="C63" s="91" t="s">
        <v>22</v>
      </c>
      <c r="D63" s="33">
        <v>493</v>
      </c>
      <c r="E63" s="33">
        <v>2</v>
      </c>
      <c r="F63" s="33">
        <v>0</v>
      </c>
      <c r="G63" s="33">
        <v>385</v>
      </c>
      <c r="H63" s="33">
        <v>0</v>
      </c>
      <c r="I63" s="33">
        <v>1099570</v>
      </c>
      <c r="J63" s="33">
        <v>706404</v>
      </c>
      <c r="K63" s="33">
        <v>2784983</v>
      </c>
      <c r="L63" s="3">
        <v>864511</v>
      </c>
      <c r="M63" s="3">
        <v>4804487.1052047499</v>
      </c>
      <c r="N63" s="3">
        <v>1083739</v>
      </c>
      <c r="O63" s="3">
        <v>8711744.3310073297</v>
      </c>
      <c r="P63" s="3">
        <v>985</v>
      </c>
      <c r="Q63" s="3">
        <v>543.39</v>
      </c>
      <c r="R63" s="3">
        <v>5194</v>
      </c>
      <c r="S63" s="3">
        <v>30063</v>
      </c>
      <c r="T63" s="3">
        <v>205136</v>
      </c>
      <c r="U63" s="3">
        <v>508584.52075999713</v>
      </c>
      <c r="V63" s="3">
        <v>252591</v>
      </c>
      <c r="W63" s="3">
        <v>1324800.9476998991</v>
      </c>
      <c r="X63" s="3">
        <v>208</v>
      </c>
      <c r="Y63" s="3">
        <v>3253.9070000000002</v>
      </c>
      <c r="Z63" s="3">
        <v>983678</v>
      </c>
      <c r="AA63" s="3">
        <v>6391197</v>
      </c>
      <c r="AB63" s="3">
        <v>357</v>
      </c>
      <c r="AC63" s="3">
        <v>346.7</v>
      </c>
      <c r="AE63" s="216">
        <f t="shared" si="0"/>
        <v>984035</v>
      </c>
    </row>
    <row r="64" spans="1:31" x14ac:dyDescent="0.35">
      <c r="B64" s="92">
        <v>51</v>
      </c>
      <c r="C64" s="91" t="s">
        <v>70</v>
      </c>
      <c r="D64" s="33">
        <v>173</v>
      </c>
      <c r="E64" s="33">
        <v>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274388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31511</v>
      </c>
      <c r="U64" s="3">
        <v>80003.07489999989</v>
      </c>
      <c r="V64" s="3">
        <v>6740</v>
      </c>
      <c r="W64" s="3">
        <v>24353.955760000001</v>
      </c>
      <c r="X64" s="3">
        <v>0</v>
      </c>
      <c r="Y64" s="3">
        <v>0</v>
      </c>
      <c r="Z64" s="3">
        <v>122410</v>
      </c>
      <c r="AA64" s="3">
        <v>642039.978</v>
      </c>
      <c r="AB64" s="3">
        <v>0</v>
      </c>
      <c r="AC64" s="3">
        <v>0</v>
      </c>
      <c r="AE64" s="216">
        <f t="shared" si="0"/>
        <v>122410</v>
      </c>
    </row>
    <row r="65" spans="1:31" x14ac:dyDescent="0.35">
      <c r="B65" s="92">
        <v>52</v>
      </c>
      <c r="C65" s="91" t="s">
        <v>47</v>
      </c>
      <c r="D65" s="33">
        <v>353</v>
      </c>
      <c r="E65" s="33">
        <v>3</v>
      </c>
      <c r="F65" s="33">
        <v>25588</v>
      </c>
      <c r="G65" s="33">
        <v>303</v>
      </c>
      <c r="H65" s="33">
        <v>58608</v>
      </c>
      <c r="I65" s="33">
        <v>0</v>
      </c>
      <c r="J65" s="33">
        <v>0</v>
      </c>
      <c r="K65" s="33">
        <v>2135949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169664</v>
      </c>
      <c r="U65" s="3">
        <v>339029.65120999998</v>
      </c>
      <c r="V65" s="3">
        <v>46736</v>
      </c>
      <c r="W65" s="3">
        <v>179248.90839000003</v>
      </c>
      <c r="X65" s="3">
        <v>0</v>
      </c>
      <c r="Y65" s="3">
        <v>0</v>
      </c>
      <c r="Z65" s="3">
        <v>2963316</v>
      </c>
      <c r="AA65" s="3">
        <v>7723710.0829999996</v>
      </c>
      <c r="AB65" s="3">
        <v>0</v>
      </c>
      <c r="AC65" s="3">
        <v>0</v>
      </c>
      <c r="AE65" s="216">
        <f t="shared" si="0"/>
        <v>2963316</v>
      </c>
    </row>
    <row r="66" spans="1:31" x14ac:dyDescent="0.35">
      <c r="B66" s="92">
        <v>53</v>
      </c>
      <c r="C66" s="91" t="s">
        <v>44</v>
      </c>
      <c r="D66" s="33">
        <v>577</v>
      </c>
      <c r="E66" s="33">
        <v>2</v>
      </c>
      <c r="F66" s="33">
        <v>0</v>
      </c>
      <c r="G66" s="33">
        <v>2332</v>
      </c>
      <c r="H66" s="33">
        <v>0</v>
      </c>
      <c r="I66" s="33">
        <v>0</v>
      </c>
      <c r="J66" s="33">
        <v>0</v>
      </c>
      <c r="K66" s="33">
        <v>5201591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197511</v>
      </c>
      <c r="U66" s="3">
        <v>308625.50692999997</v>
      </c>
      <c r="V66" s="3">
        <v>16647</v>
      </c>
      <c r="W66" s="3">
        <v>39198.478170000002</v>
      </c>
      <c r="X66" s="3">
        <v>0</v>
      </c>
      <c r="Y66" s="3">
        <v>0</v>
      </c>
      <c r="Z66" s="3">
        <v>968663</v>
      </c>
      <c r="AA66" s="3">
        <v>4805605.4359999998</v>
      </c>
      <c r="AB66" s="3">
        <v>17</v>
      </c>
      <c r="AC66" s="3">
        <v>12.2</v>
      </c>
      <c r="AE66" s="216">
        <f t="shared" si="0"/>
        <v>968680</v>
      </c>
    </row>
    <row r="67" spans="1:31" x14ac:dyDescent="0.35">
      <c r="B67" s="92">
        <v>54</v>
      </c>
      <c r="C67" s="91" t="s">
        <v>313</v>
      </c>
      <c r="D67" s="33">
        <v>162</v>
      </c>
      <c r="E67" s="33">
        <v>0</v>
      </c>
      <c r="F67" s="33">
        <v>0</v>
      </c>
      <c r="G67" s="33">
        <v>254</v>
      </c>
      <c r="H67" s="33">
        <v>0</v>
      </c>
      <c r="I67" s="33">
        <v>31707</v>
      </c>
      <c r="J67" s="33">
        <v>0</v>
      </c>
      <c r="K67" s="33">
        <v>5003298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48972</v>
      </c>
      <c r="U67" s="3">
        <v>65072.335780000001</v>
      </c>
      <c r="V67" s="3">
        <v>12420</v>
      </c>
      <c r="W67" s="3">
        <v>40503.423009999999</v>
      </c>
      <c r="X67" s="3">
        <v>0</v>
      </c>
      <c r="Y67" s="3">
        <v>0</v>
      </c>
      <c r="Z67" s="3">
        <v>965532</v>
      </c>
      <c r="AA67" s="3">
        <v>4837100.2029999997</v>
      </c>
      <c r="AB67" s="3">
        <v>0</v>
      </c>
      <c r="AC67" s="3">
        <v>0</v>
      </c>
      <c r="AE67" s="216">
        <f t="shared" si="0"/>
        <v>965532</v>
      </c>
    </row>
    <row r="68" spans="1:31" x14ac:dyDescent="0.35">
      <c r="B68" s="92">
        <v>55</v>
      </c>
      <c r="C68" s="91" t="s">
        <v>71</v>
      </c>
      <c r="D68" s="33">
        <v>59</v>
      </c>
      <c r="E68" s="33">
        <v>2</v>
      </c>
      <c r="F68" s="33">
        <v>0</v>
      </c>
      <c r="G68" s="33">
        <v>162</v>
      </c>
      <c r="H68" s="33">
        <v>0</v>
      </c>
      <c r="I68" s="33">
        <v>495147</v>
      </c>
      <c r="J68" s="33">
        <v>0</v>
      </c>
      <c r="K68" s="33">
        <v>2982952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51613</v>
      </c>
      <c r="U68" s="3">
        <v>97969.124299999996</v>
      </c>
      <c r="V68" s="3">
        <v>7766</v>
      </c>
      <c r="W68" s="3">
        <v>21827.9755</v>
      </c>
      <c r="X68" s="3">
        <v>0</v>
      </c>
      <c r="Y68" s="3">
        <v>0</v>
      </c>
      <c r="Z68" s="3">
        <v>422972</v>
      </c>
      <c r="AA68" s="3">
        <v>2222715.4195700004</v>
      </c>
      <c r="AB68" s="3">
        <v>0</v>
      </c>
      <c r="AC68" s="3">
        <v>0</v>
      </c>
      <c r="AE68" s="216">
        <f t="shared" si="0"/>
        <v>422972</v>
      </c>
    </row>
    <row r="69" spans="1:31" x14ac:dyDescent="0.35">
      <c r="B69" s="92">
        <v>56</v>
      </c>
      <c r="C69" s="91" t="s">
        <v>72</v>
      </c>
      <c r="D69" s="33">
        <v>13</v>
      </c>
      <c r="E69" s="33">
        <v>1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394954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5865</v>
      </c>
      <c r="U69" s="3">
        <v>7621.7643099999996</v>
      </c>
      <c r="V69" s="3">
        <v>0</v>
      </c>
      <c r="W69" s="3">
        <v>0</v>
      </c>
      <c r="X69" s="3">
        <v>0</v>
      </c>
      <c r="Y69" s="3">
        <v>0</v>
      </c>
      <c r="Z69" s="3">
        <v>42932</v>
      </c>
      <c r="AA69" s="3">
        <v>182346.8</v>
      </c>
      <c r="AB69" s="3">
        <v>0</v>
      </c>
      <c r="AC69" s="3">
        <v>0</v>
      </c>
      <c r="AE69" s="216">
        <f t="shared" si="0"/>
        <v>42932</v>
      </c>
    </row>
    <row r="70" spans="1:31" x14ac:dyDescent="0.35">
      <c r="B70" s="92">
        <v>57</v>
      </c>
      <c r="C70" s="91" t="s">
        <v>73</v>
      </c>
      <c r="D70" s="33">
        <v>29</v>
      </c>
      <c r="E70" s="33">
        <v>1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82450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5355</v>
      </c>
      <c r="U70" s="3">
        <v>12924.748869999999</v>
      </c>
      <c r="V70" s="3">
        <v>3998</v>
      </c>
      <c r="W70" s="3">
        <v>15092.805550000001</v>
      </c>
      <c r="X70" s="3">
        <v>0</v>
      </c>
      <c r="Y70" s="3">
        <v>0</v>
      </c>
      <c r="Z70" s="3">
        <v>35688</v>
      </c>
      <c r="AA70" s="3">
        <v>188633.3</v>
      </c>
      <c r="AB70" s="3">
        <v>0</v>
      </c>
      <c r="AC70" s="3">
        <v>0</v>
      </c>
      <c r="AE70" s="216">
        <f t="shared" si="0"/>
        <v>35688</v>
      </c>
    </row>
    <row r="71" spans="1:31" x14ac:dyDescent="0.35">
      <c r="B71" s="92">
        <v>58</v>
      </c>
      <c r="C71" s="91" t="s">
        <v>46</v>
      </c>
      <c r="D71" s="33">
        <v>0</v>
      </c>
      <c r="E71" s="33">
        <v>0</v>
      </c>
      <c r="F71" s="33">
        <v>0</v>
      </c>
      <c r="G71" s="33">
        <v>67</v>
      </c>
      <c r="H71" s="33">
        <v>0</v>
      </c>
      <c r="I71" s="33">
        <v>0</v>
      </c>
      <c r="J71" s="33">
        <v>0</v>
      </c>
      <c r="K71" s="33">
        <v>682876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26546</v>
      </c>
      <c r="U71" s="3">
        <v>30584.649000000001</v>
      </c>
      <c r="V71" s="3">
        <v>642</v>
      </c>
      <c r="W71" s="3">
        <v>1730.8230000000001</v>
      </c>
      <c r="X71" s="3">
        <v>0</v>
      </c>
      <c r="Y71" s="3">
        <v>0</v>
      </c>
      <c r="Z71" s="3">
        <v>249788</v>
      </c>
      <c r="AA71" s="3">
        <v>909176.71600000001</v>
      </c>
      <c r="AB71" s="3">
        <v>0</v>
      </c>
      <c r="AC71" s="3">
        <v>0</v>
      </c>
      <c r="AE71" s="216">
        <f t="shared" si="0"/>
        <v>249788</v>
      </c>
    </row>
    <row r="72" spans="1:31" x14ac:dyDescent="0.35">
      <c r="B72" s="92">
        <v>59</v>
      </c>
      <c r="C72" s="91" t="s">
        <v>74</v>
      </c>
      <c r="D72" s="33">
        <v>541</v>
      </c>
      <c r="E72" s="33">
        <v>4</v>
      </c>
      <c r="F72" s="33">
        <v>0</v>
      </c>
      <c r="G72" s="33">
        <v>0</v>
      </c>
      <c r="H72" s="33">
        <v>0</v>
      </c>
      <c r="I72" s="33">
        <v>531512</v>
      </c>
      <c r="J72" s="33">
        <v>0</v>
      </c>
      <c r="K72" s="33">
        <v>9542636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237038</v>
      </c>
      <c r="U72" s="3">
        <v>387780.51442000002</v>
      </c>
      <c r="V72" s="3">
        <v>91873</v>
      </c>
      <c r="W72" s="3">
        <v>223321.80463</v>
      </c>
      <c r="X72" s="3">
        <v>0</v>
      </c>
      <c r="Y72" s="3">
        <v>0</v>
      </c>
      <c r="Z72" s="3">
        <v>3475976</v>
      </c>
      <c r="AA72" s="3">
        <v>14989482.922</v>
      </c>
      <c r="AB72" s="3">
        <v>55</v>
      </c>
      <c r="AC72" s="3">
        <v>50.5</v>
      </c>
      <c r="AE72" s="341">
        <f t="shared" si="0"/>
        <v>3476031</v>
      </c>
    </row>
    <row r="73" spans="1:31" x14ac:dyDescent="0.35">
      <c r="B73" s="92">
        <v>60</v>
      </c>
      <c r="C73" s="91" t="s">
        <v>75</v>
      </c>
      <c r="D73" s="33">
        <v>231</v>
      </c>
      <c r="E73" s="33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6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2</v>
      </c>
      <c r="U73" s="3">
        <v>3.0000000000000001E-3</v>
      </c>
      <c r="V73" s="3">
        <v>5</v>
      </c>
      <c r="W73" s="3">
        <v>0.11600000000000001</v>
      </c>
      <c r="X73" s="3">
        <v>0</v>
      </c>
      <c r="Y73" s="3">
        <v>0</v>
      </c>
      <c r="Z73" s="3">
        <v>5</v>
      </c>
      <c r="AA73" s="3">
        <v>0.6</v>
      </c>
      <c r="AB73" s="3">
        <v>0</v>
      </c>
      <c r="AC73" s="3">
        <v>0</v>
      </c>
    </row>
    <row r="74" spans="1:31" x14ac:dyDescent="0.35">
      <c r="B74" s="92">
        <v>61</v>
      </c>
      <c r="C74" s="91" t="s">
        <v>36</v>
      </c>
      <c r="D74" s="33">
        <v>306</v>
      </c>
      <c r="E74" s="33">
        <v>7</v>
      </c>
      <c r="F74" s="33">
        <v>0</v>
      </c>
      <c r="G74" s="33">
        <v>564</v>
      </c>
      <c r="H74" s="33">
        <v>0</v>
      </c>
      <c r="I74" s="33">
        <v>29645</v>
      </c>
      <c r="J74" s="33">
        <v>68</v>
      </c>
      <c r="K74" s="33">
        <v>1745726</v>
      </c>
      <c r="L74" s="3">
        <v>58</v>
      </c>
      <c r="M74" s="3">
        <v>441.79046999999997</v>
      </c>
      <c r="N74" s="3">
        <v>89</v>
      </c>
      <c r="O74" s="3">
        <v>589.89086999999995</v>
      </c>
      <c r="P74" s="3">
        <v>0</v>
      </c>
      <c r="Q74" s="3">
        <v>0</v>
      </c>
      <c r="R74" s="3">
        <v>1</v>
      </c>
      <c r="S74" s="3">
        <v>5</v>
      </c>
      <c r="T74" s="3">
        <v>35733</v>
      </c>
      <c r="U74" s="3">
        <v>66737.179089999976</v>
      </c>
      <c r="V74" s="3">
        <v>11674</v>
      </c>
      <c r="W74" s="3">
        <v>28096.749769999729</v>
      </c>
      <c r="X74" s="3">
        <v>14</v>
      </c>
      <c r="Y74" s="3">
        <v>21.205989999999996</v>
      </c>
      <c r="Z74" s="3">
        <v>347381</v>
      </c>
      <c r="AA74" s="3">
        <v>1466119.2150000001</v>
      </c>
      <c r="AB74" s="3">
        <v>0</v>
      </c>
      <c r="AC74" s="3">
        <v>0</v>
      </c>
    </row>
    <row r="75" spans="1:31" s="210" customFormat="1" x14ac:dyDescent="0.35">
      <c r="A75" s="211"/>
      <c r="B75" s="284" t="s">
        <v>76</v>
      </c>
      <c r="C75" s="111" t="s">
        <v>76</v>
      </c>
      <c r="D75" s="87">
        <f t="shared" ref="D75:AC75" si="1">SUM(D10:D74)</f>
        <v>125530</v>
      </c>
      <c r="E75" s="87">
        <f t="shared" si="1"/>
        <v>93751</v>
      </c>
      <c r="F75" s="87">
        <f t="shared" si="1"/>
        <v>8303183</v>
      </c>
      <c r="G75" s="87">
        <f t="shared" si="1"/>
        <v>1487340</v>
      </c>
      <c r="H75" s="87">
        <f t="shared" si="1"/>
        <v>5981788</v>
      </c>
      <c r="I75" s="87">
        <f t="shared" si="1"/>
        <v>295005751</v>
      </c>
      <c r="J75" s="87">
        <f t="shared" si="1"/>
        <v>93017482</v>
      </c>
      <c r="K75" s="87">
        <f t="shared" si="1"/>
        <v>978286201</v>
      </c>
      <c r="L75" s="87">
        <f t="shared" si="1"/>
        <v>142095530</v>
      </c>
      <c r="M75" s="87">
        <f t="shared" si="1"/>
        <v>494403619.59638518</v>
      </c>
      <c r="N75" s="87">
        <f t="shared" si="1"/>
        <v>131846363</v>
      </c>
      <c r="O75" s="87">
        <f t="shared" si="1"/>
        <v>928789748.50223088</v>
      </c>
      <c r="P75" s="87">
        <f t="shared" si="1"/>
        <v>1014</v>
      </c>
      <c r="Q75" s="87">
        <f t="shared" si="1"/>
        <v>2139.2529999999997</v>
      </c>
      <c r="R75" s="87">
        <f t="shared" si="1"/>
        <v>785303</v>
      </c>
      <c r="S75" s="87">
        <f t="shared" si="1"/>
        <v>3798680.2621200006</v>
      </c>
      <c r="T75" s="87">
        <f t="shared" si="1"/>
        <v>132578787</v>
      </c>
      <c r="U75" s="87">
        <f t="shared" si="1"/>
        <v>305117306.99921989</v>
      </c>
      <c r="V75" s="87">
        <f t="shared" si="1"/>
        <v>51173127</v>
      </c>
      <c r="W75" s="87">
        <f t="shared" si="1"/>
        <v>161272720.62549987</v>
      </c>
      <c r="X75" s="87">
        <f t="shared" si="1"/>
        <v>152430</v>
      </c>
      <c r="Y75" s="87">
        <f t="shared" si="1"/>
        <v>2274358.3748100004</v>
      </c>
      <c r="Z75" s="87">
        <f t="shared" si="1"/>
        <v>534069516</v>
      </c>
      <c r="AA75" s="87">
        <f t="shared" si="1"/>
        <v>2590719255.0274768</v>
      </c>
      <c r="AB75" s="87">
        <f t="shared" si="1"/>
        <v>95914</v>
      </c>
      <c r="AC75" s="87">
        <f t="shared" si="1"/>
        <v>91856.539139999979</v>
      </c>
    </row>
    <row r="76" spans="1:31" x14ac:dyDescent="0.35">
      <c r="A76" s="209"/>
      <c r="B76" s="208"/>
      <c r="C76" s="208"/>
      <c r="D76" s="207"/>
      <c r="E76" s="440"/>
      <c r="F76" s="440"/>
      <c r="G76" s="440"/>
      <c r="H76" s="440"/>
      <c r="I76" s="440"/>
      <c r="J76" s="440"/>
      <c r="K76" s="440"/>
      <c r="L76" s="440"/>
      <c r="M76" s="440"/>
      <c r="N76" s="440"/>
      <c r="O76" s="440"/>
      <c r="P76" s="440"/>
      <c r="Q76" s="440"/>
      <c r="R76" s="440"/>
      <c r="S76" s="440"/>
      <c r="T76" s="440"/>
      <c r="U76" s="440"/>
      <c r="V76" s="440"/>
      <c r="W76" s="440"/>
      <c r="X76" s="440"/>
      <c r="Y76" s="440"/>
      <c r="Z76" s="440"/>
      <c r="AA76" s="440"/>
      <c r="AB76" s="440"/>
      <c r="AC76" s="440"/>
    </row>
    <row r="77" spans="1:31" x14ac:dyDescent="0.35">
      <c r="A77" s="206" t="s">
        <v>235</v>
      </c>
      <c r="B77" s="436" t="s">
        <v>236</v>
      </c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  <c r="AB77" s="436"/>
      <c r="AC77" s="436"/>
    </row>
    <row r="78" spans="1:31" ht="14.5" customHeight="1" x14ac:dyDescent="0.35">
      <c r="A78" s="205">
        <v>1</v>
      </c>
      <c r="B78" s="281" t="s">
        <v>314</v>
      </c>
      <c r="C78" s="281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</row>
    <row r="79" spans="1:31" x14ac:dyDescent="0.35">
      <c r="A79" s="205">
        <v>2</v>
      </c>
      <c r="B79" s="436" t="s">
        <v>315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x14ac:dyDescent="0.35">
      <c r="A80" s="205">
        <v>3</v>
      </c>
      <c r="B80" s="436" t="s">
        <v>239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0" x14ac:dyDescent="0.35">
      <c r="A81" s="205">
        <v>4</v>
      </c>
      <c r="B81" s="436" t="s">
        <v>240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x14ac:dyDescent="0.35">
      <c r="A82" s="205">
        <v>5</v>
      </c>
      <c r="B82" s="436" t="s">
        <v>241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x14ac:dyDescent="0.35">
      <c r="A83" s="205">
        <v>6</v>
      </c>
      <c r="B83" s="436" t="s">
        <v>242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x14ac:dyDescent="0.35">
      <c r="A84" s="205">
        <v>7</v>
      </c>
      <c r="B84" s="436" t="s">
        <v>243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x14ac:dyDescent="0.35">
      <c r="A85" s="205">
        <v>8</v>
      </c>
      <c r="B85" s="436" t="s">
        <v>244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x14ac:dyDescent="0.35">
      <c r="A86" s="205">
        <v>9</v>
      </c>
      <c r="B86" s="436" t="s">
        <v>245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  <c r="AD86" s="19"/>
    </row>
    <row r="87" spans="1:30" x14ac:dyDescent="0.35">
      <c r="A87" s="205">
        <v>10</v>
      </c>
      <c r="B87" s="436" t="s">
        <v>246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x14ac:dyDescent="0.35">
      <c r="A88" s="205">
        <v>11</v>
      </c>
      <c r="B88" s="436" t="s">
        <v>247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  <c r="AD88" s="19"/>
    </row>
    <row r="89" spans="1:30" x14ac:dyDescent="0.35">
      <c r="A89" s="205">
        <v>12</v>
      </c>
      <c r="B89" s="436" t="s">
        <v>248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x14ac:dyDescent="0.35">
      <c r="A90" s="205">
        <v>13</v>
      </c>
      <c r="B90" s="436" t="s">
        <v>249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x14ac:dyDescent="0.35">
      <c r="A91" s="205">
        <v>14</v>
      </c>
      <c r="B91" s="436" t="s">
        <v>250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x14ac:dyDescent="0.35">
      <c r="A92" s="205">
        <v>15</v>
      </c>
      <c r="B92" s="436" t="s">
        <v>251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x14ac:dyDescent="0.35">
      <c r="A93" s="205">
        <v>16</v>
      </c>
      <c r="B93" s="436" t="s">
        <v>252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x14ac:dyDescent="0.35">
      <c r="A94" s="205">
        <v>17</v>
      </c>
      <c r="B94" s="436" t="s">
        <v>253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x14ac:dyDescent="0.35">
      <c r="A95" s="205">
        <v>18</v>
      </c>
      <c r="B95" s="436" t="s">
        <v>254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x14ac:dyDescent="0.35">
      <c r="A96" s="205">
        <v>19</v>
      </c>
      <c r="B96" s="436" t="s">
        <v>255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x14ac:dyDescent="0.35">
      <c r="A97" s="105">
        <v>20</v>
      </c>
      <c r="B97" s="436" t="s">
        <v>256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  <c r="AD97" s="17"/>
      <c r="AE97" s="17"/>
    </row>
    <row r="98" spans="1:31" x14ac:dyDescent="0.35">
      <c r="A98" s="205">
        <v>21</v>
      </c>
      <c r="B98" s="436" t="s">
        <v>257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x14ac:dyDescent="0.35">
      <c r="A99" s="205">
        <v>22</v>
      </c>
      <c r="B99" s="436" t="s">
        <v>258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x14ac:dyDescent="0.35">
      <c r="A100" s="205">
        <v>23</v>
      </c>
      <c r="B100" s="436" t="s">
        <v>259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x14ac:dyDescent="0.35">
      <c r="A101" s="205">
        <v>24</v>
      </c>
      <c r="B101" s="436" t="s">
        <v>260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x14ac:dyDescent="0.35">
      <c r="A102" s="205">
        <v>25</v>
      </c>
      <c r="B102" s="436" t="s">
        <v>261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x14ac:dyDescent="0.35">
      <c r="A103" s="205">
        <v>26</v>
      </c>
      <c r="B103" s="436" t="s">
        <v>262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</sheetData>
  <mergeCells count="55"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79:AC79"/>
    <mergeCell ref="B100:AC100"/>
    <mergeCell ref="B101:AC101"/>
    <mergeCell ref="B102:AC102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E76:AC76"/>
    <mergeCell ref="B77:AC77"/>
    <mergeCell ref="B1:AC1"/>
    <mergeCell ref="B2:B6"/>
    <mergeCell ref="C2:C6"/>
    <mergeCell ref="D2:K2"/>
    <mergeCell ref="L2:AC2"/>
    <mergeCell ref="K4:K6"/>
    <mergeCell ref="R4:S4"/>
    <mergeCell ref="T4:Y4"/>
    <mergeCell ref="Z4:AC4"/>
    <mergeCell ref="L5:M5"/>
    <mergeCell ref="N5:O5"/>
    <mergeCell ref="P5:Q5"/>
    <mergeCell ref="R5:S5"/>
    <mergeCell ref="T5:U5"/>
    <mergeCell ref="J4:J6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X5:Y5"/>
    <mergeCell ref="L4:Q4"/>
    <mergeCell ref="V5:W5"/>
  </mergeCells>
  <pageMargins left="7.874015748031496E-2" right="3.937007874015748E-2" top="0.11811023622047245" bottom="7.874015748031496E-2" header="7.874015748031496E-2" footer="7.874015748031496E-2"/>
  <pageSetup scale="4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7921-DE0F-4DDB-84C5-9CABB7A01203}">
  <dimension ref="A1:AF102"/>
  <sheetViews>
    <sheetView topLeftCell="B69" zoomScale="85" zoomScaleNormal="85" workbookViewId="0">
      <selection activeCell="AE72" sqref="AE72"/>
    </sheetView>
  </sheetViews>
  <sheetFormatPr defaultColWidth="8.81640625" defaultRowHeight="12.5" x14ac:dyDescent="0.25"/>
  <cols>
    <col min="1" max="1" width="5.1796875" style="40" bestFit="1" customWidth="1"/>
    <col min="2" max="2" width="4.453125" style="38" customWidth="1"/>
    <col min="3" max="3" width="39.453125" style="38" customWidth="1"/>
    <col min="4" max="4" width="8.1796875" style="39" customWidth="1"/>
    <col min="5" max="5" width="8" style="39" bestFit="1" customWidth="1"/>
    <col min="6" max="6" width="8.1796875" style="38" bestFit="1" customWidth="1"/>
    <col min="7" max="7" width="8" style="38" customWidth="1"/>
    <col min="8" max="8" width="9.1796875" style="38" customWidth="1"/>
    <col min="9" max="9" width="10" style="38" customWidth="1"/>
    <col min="10" max="10" width="9.81640625" style="38" customWidth="1"/>
    <col min="11" max="11" width="10.81640625" style="38" customWidth="1"/>
    <col min="12" max="12" width="10.1796875" style="38" bestFit="1" customWidth="1"/>
    <col min="13" max="13" width="12" style="38" bestFit="1" customWidth="1"/>
    <col min="14" max="14" width="10" style="38" bestFit="1" customWidth="1"/>
    <col min="15" max="15" width="12" style="38" bestFit="1" customWidth="1"/>
    <col min="16" max="16" width="9.1796875" style="38" customWidth="1"/>
    <col min="17" max="17" width="7.453125" style="38" customWidth="1"/>
    <col min="18" max="18" width="8.81640625" style="38" customWidth="1"/>
    <col min="19" max="19" width="8.1796875" style="38" customWidth="1"/>
    <col min="20" max="20" width="10" style="38" bestFit="1" customWidth="1"/>
    <col min="21" max="21" width="10.81640625" style="38" customWidth="1"/>
    <col min="22" max="22" width="9.81640625" style="38" customWidth="1"/>
    <col min="23" max="23" width="10.1796875" style="38" customWidth="1"/>
    <col min="24" max="24" width="8.81640625" style="38" customWidth="1"/>
    <col min="25" max="25" width="8" style="38" customWidth="1"/>
    <col min="26" max="26" width="10" style="38" bestFit="1" customWidth="1"/>
    <col min="27" max="27" width="11" style="38" bestFit="1" customWidth="1"/>
    <col min="28" max="28" width="8.453125" style="38" customWidth="1"/>
    <col min="29" max="29" width="7.453125" style="38" customWidth="1"/>
    <col min="30" max="30" width="11.1796875" style="38" customWidth="1"/>
    <col min="31" max="31" width="12" style="38" customWidth="1"/>
    <col min="32" max="16384" width="8.81640625" style="38"/>
  </cols>
  <sheetData>
    <row r="1" spans="1:32" ht="13" x14ac:dyDescent="0.25">
      <c r="B1" s="407" t="s">
        <v>331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</row>
    <row r="2" spans="1:32" ht="13" x14ac:dyDescent="0.25">
      <c r="B2" s="442" t="s">
        <v>220</v>
      </c>
      <c r="C2" s="407" t="s">
        <v>145</v>
      </c>
      <c r="D2" s="443" t="s">
        <v>221</v>
      </c>
      <c r="E2" s="443"/>
      <c r="F2" s="443"/>
      <c r="G2" s="443"/>
      <c r="H2" s="443"/>
      <c r="I2" s="443"/>
      <c r="J2" s="443"/>
      <c r="K2" s="443"/>
      <c r="L2" s="407" t="s">
        <v>222</v>
      </c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42"/>
      <c r="C3" s="407"/>
      <c r="D3" s="442" t="s">
        <v>223</v>
      </c>
      <c r="E3" s="442"/>
      <c r="F3" s="442"/>
      <c r="G3" s="442"/>
      <c r="H3" s="442"/>
      <c r="I3" s="442"/>
      <c r="J3" s="442"/>
      <c r="K3" s="442"/>
      <c r="L3" s="407" t="s">
        <v>224</v>
      </c>
      <c r="M3" s="407"/>
      <c r="N3" s="407"/>
      <c r="O3" s="407"/>
      <c r="P3" s="407"/>
      <c r="Q3" s="407"/>
      <c r="R3" s="407"/>
      <c r="S3" s="407"/>
      <c r="T3" s="407" t="s">
        <v>225</v>
      </c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42"/>
      <c r="C4" s="407"/>
      <c r="D4" s="442" t="s">
        <v>216</v>
      </c>
      <c r="E4" s="442"/>
      <c r="F4" s="442" t="s">
        <v>175</v>
      </c>
      <c r="G4" s="442" t="s">
        <v>176</v>
      </c>
      <c r="H4" s="442" t="s">
        <v>226</v>
      </c>
      <c r="I4" s="442" t="s">
        <v>227</v>
      </c>
      <c r="J4" s="442" t="s">
        <v>147</v>
      </c>
      <c r="K4" s="442" t="s">
        <v>148</v>
      </c>
      <c r="L4" s="407" t="s">
        <v>228</v>
      </c>
      <c r="M4" s="407"/>
      <c r="N4" s="407"/>
      <c r="O4" s="407"/>
      <c r="P4" s="407"/>
      <c r="Q4" s="407"/>
      <c r="R4" s="407" t="s">
        <v>229</v>
      </c>
      <c r="S4" s="407"/>
      <c r="T4" s="407" t="s">
        <v>228</v>
      </c>
      <c r="U4" s="407"/>
      <c r="V4" s="407"/>
      <c r="W4" s="407"/>
      <c r="X4" s="407"/>
      <c r="Y4" s="407"/>
      <c r="Z4" s="407" t="s">
        <v>229</v>
      </c>
      <c r="AA4" s="407"/>
      <c r="AB4" s="407"/>
      <c r="AC4" s="407"/>
    </row>
    <row r="5" spans="1:32" ht="13" x14ac:dyDescent="0.25">
      <c r="B5" s="442"/>
      <c r="C5" s="407"/>
      <c r="D5" s="442"/>
      <c r="E5" s="442"/>
      <c r="F5" s="442"/>
      <c r="G5" s="442"/>
      <c r="H5" s="442"/>
      <c r="I5" s="442"/>
      <c r="J5" s="442"/>
      <c r="K5" s="442"/>
      <c r="L5" s="442" t="s">
        <v>230</v>
      </c>
      <c r="M5" s="442"/>
      <c r="N5" s="442" t="s">
        <v>231</v>
      </c>
      <c r="O5" s="442"/>
      <c r="P5" s="407" t="s">
        <v>141</v>
      </c>
      <c r="Q5" s="407"/>
      <c r="R5" s="407" t="s">
        <v>232</v>
      </c>
      <c r="S5" s="407"/>
      <c r="T5" s="442" t="s">
        <v>230</v>
      </c>
      <c r="U5" s="442"/>
      <c r="V5" s="442" t="s">
        <v>231</v>
      </c>
      <c r="W5" s="442"/>
      <c r="X5" s="407" t="s">
        <v>141</v>
      </c>
      <c r="Y5" s="407"/>
      <c r="Z5" s="442" t="s">
        <v>157</v>
      </c>
      <c r="AA5" s="442"/>
      <c r="AB5" s="442" t="s">
        <v>175</v>
      </c>
      <c r="AC5" s="442"/>
    </row>
    <row r="6" spans="1:32" s="73" customFormat="1" ht="42.75" customHeight="1" x14ac:dyDescent="0.35">
      <c r="A6" s="75"/>
      <c r="B6" s="442"/>
      <c r="C6" s="407"/>
      <c r="D6" s="114" t="s">
        <v>149</v>
      </c>
      <c r="E6" s="116" t="s">
        <v>150</v>
      </c>
      <c r="F6" s="442"/>
      <c r="G6" s="442"/>
      <c r="H6" s="442"/>
      <c r="I6" s="442"/>
      <c r="J6" s="442"/>
      <c r="K6" s="442"/>
      <c r="L6" s="102" t="s">
        <v>233</v>
      </c>
      <c r="M6" s="102" t="s">
        <v>234</v>
      </c>
      <c r="N6" s="102" t="s">
        <v>233</v>
      </c>
      <c r="O6" s="102" t="s">
        <v>234</v>
      </c>
      <c r="P6" s="102" t="s">
        <v>233</v>
      </c>
      <c r="Q6" s="102" t="s">
        <v>234</v>
      </c>
      <c r="R6" s="102" t="s">
        <v>233</v>
      </c>
      <c r="S6" s="102" t="s">
        <v>234</v>
      </c>
      <c r="T6" s="102" t="s">
        <v>233</v>
      </c>
      <c r="U6" s="102" t="s">
        <v>234</v>
      </c>
      <c r="V6" s="102" t="s">
        <v>233</v>
      </c>
      <c r="W6" s="102" t="s">
        <v>234</v>
      </c>
      <c r="X6" s="102" t="s">
        <v>233</v>
      </c>
      <c r="Y6" s="102" t="s">
        <v>234</v>
      </c>
      <c r="Z6" s="102" t="s">
        <v>233</v>
      </c>
      <c r="AA6" s="102" t="s">
        <v>234</v>
      </c>
      <c r="AB6" s="102" t="s">
        <v>233</v>
      </c>
      <c r="AC6" s="102" t="s">
        <v>234</v>
      </c>
    </row>
    <row r="7" spans="1:32" ht="13" x14ac:dyDescent="0.25">
      <c r="B7" s="115"/>
      <c r="C7" s="115"/>
      <c r="D7" s="114">
        <v>1</v>
      </c>
      <c r="E7" s="114">
        <v>2</v>
      </c>
      <c r="F7" s="114">
        <v>3</v>
      </c>
      <c r="G7" s="114">
        <v>4</v>
      </c>
      <c r="H7" s="114">
        <v>5</v>
      </c>
      <c r="I7" s="114">
        <v>6</v>
      </c>
      <c r="J7" s="114">
        <v>7</v>
      </c>
      <c r="K7" s="114">
        <v>8</v>
      </c>
      <c r="L7" s="114">
        <v>9</v>
      </c>
      <c r="M7" s="114">
        <v>10</v>
      </c>
      <c r="N7" s="114">
        <v>11</v>
      </c>
      <c r="O7" s="114">
        <v>12</v>
      </c>
      <c r="P7" s="114">
        <v>13</v>
      </c>
      <c r="Q7" s="114">
        <v>14</v>
      </c>
      <c r="R7" s="114">
        <v>15</v>
      </c>
      <c r="S7" s="114">
        <v>16</v>
      </c>
      <c r="T7" s="114">
        <v>17</v>
      </c>
      <c r="U7" s="114">
        <v>18</v>
      </c>
      <c r="V7" s="114">
        <v>19</v>
      </c>
      <c r="W7" s="114">
        <v>20</v>
      </c>
      <c r="X7" s="114">
        <v>21</v>
      </c>
      <c r="Y7" s="114">
        <v>22</v>
      </c>
      <c r="Z7" s="114">
        <v>23</v>
      </c>
      <c r="AA7" s="114">
        <v>24</v>
      </c>
      <c r="AB7" s="114">
        <v>25</v>
      </c>
      <c r="AC7" s="114">
        <v>26</v>
      </c>
    </row>
    <row r="8" spans="1:32" ht="13" x14ac:dyDescent="0.25">
      <c r="B8" s="194" t="s">
        <v>8</v>
      </c>
      <c r="C8" s="111"/>
      <c r="D8" s="58"/>
      <c r="E8" s="5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2" ht="13" x14ac:dyDescent="0.25">
      <c r="B9" s="194" t="s">
        <v>158</v>
      </c>
      <c r="C9" s="110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25">
      <c r="B10" s="92">
        <v>1</v>
      </c>
      <c r="C10" s="91" t="s">
        <v>16</v>
      </c>
      <c r="D10" s="33">
        <v>8445</v>
      </c>
      <c r="E10" s="33">
        <v>2414</v>
      </c>
      <c r="F10" s="33">
        <v>31612</v>
      </c>
      <c r="G10" s="33">
        <v>45030</v>
      </c>
      <c r="H10" s="33">
        <v>10603</v>
      </c>
      <c r="I10" s="33">
        <v>1447689</v>
      </c>
      <c r="J10" s="33">
        <v>2208155</v>
      </c>
      <c r="K10" s="33">
        <v>92478697</v>
      </c>
      <c r="L10" s="56">
        <v>2422628</v>
      </c>
      <c r="M10" s="56">
        <v>8267889.2816400006</v>
      </c>
      <c r="N10" s="56">
        <v>2514374</v>
      </c>
      <c r="O10" s="56">
        <v>15100403.63531</v>
      </c>
      <c r="P10" s="56">
        <v>0</v>
      </c>
      <c r="Q10" s="56">
        <v>0</v>
      </c>
      <c r="R10" s="56">
        <v>17704</v>
      </c>
      <c r="S10" s="56">
        <v>81688.5</v>
      </c>
      <c r="T10" s="56">
        <v>4943032</v>
      </c>
      <c r="U10" s="56">
        <v>10728888.977150016</v>
      </c>
      <c r="V10" s="56">
        <v>1030259</v>
      </c>
      <c r="W10" s="56">
        <v>4147094.4565299987</v>
      </c>
      <c r="X10" s="56">
        <v>19</v>
      </c>
      <c r="Y10" s="56">
        <v>50.4</v>
      </c>
      <c r="Z10" s="56">
        <v>26070785</v>
      </c>
      <c r="AA10" s="56">
        <v>123224871.426</v>
      </c>
      <c r="AB10" s="56">
        <v>497</v>
      </c>
      <c r="AC10" s="56">
        <v>490.86599999999999</v>
      </c>
      <c r="AE10" s="10">
        <f>Z10+AB10</f>
        <v>26071282</v>
      </c>
    </row>
    <row r="11" spans="1:32" x14ac:dyDescent="0.25">
      <c r="B11" s="92">
        <v>2</v>
      </c>
      <c r="C11" s="91" t="s">
        <v>35</v>
      </c>
      <c r="D11" s="33">
        <v>5327</v>
      </c>
      <c r="E11" s="33">
        <v>2901</v>
      </c>
      <c r="F11" s="33">
        <v>42846</v>
      </c>
      <c r="G11" s="33">
        <v>17731</v>
      </c>
      <c r="H11" s="33">
        <v>0</v>
      </c>
      <c r="I11" s="33">
        <v>882882</v>
      </c>
      <c r="J11" s="33">
        <v>71490</v>
      </c>
      <c r="K11" s="33">
        <v>49755371</v>
      </c>
      <c r="L11" s="56">
        <v>152615</v>
      </c>
      <c r="M11" s="56">
        <v>566356.50584999996</v>
      </c>
      <c r="N11" s="56">
        <v>70085</v>
      </c>
      <c r="O11" s="56">
        <v>288935.32348000002</v>
      </c>
      <c r="P11" s="56">
        <v>0</v>
      </c>
      <c r="Q11" s="56">
        <v>0</v>
      </c>
      <c r="R11" s="56">
        <v>10012</v>
      </c>
      <c r="S11" s="56">
        <v>60657.995479999998</v>
      </c>
      <c r="T11" s="56">
        <v>3407786</v>
      </c>
      <c r="U11" s="56">
        <v>6886050.4685000004</v>
      </c>
      <c r="V11" s="56">
        <v>1107502</v>
      </c>
      <c r="W11" s="56">
        <v>1931965.46309</v>
      </c>
      <c r="X11" s="56">
        <v>0</v>
      </c>
      <c r="Y11" s="56">
        <v>0</v>
      </c>
      <c r="Z11" s="56">
        <v>17477557</v>
      </c>
      <c r="AA11" s="56">
        <v>69963130.761000007</v>
      </c>
      <c r="AB11" s="56">
        <v>2778</v>
      </c>
      <c r="AC11" s="56">
        <v>2774.2566000000002</v>
      </c>
      <c r="AE11" s="10">
        <f t="shared" ref="AE11:AE72" si="0">Z11+AB11</f>
        <v>17480335</v>
      </c>
      <c r="AF11" s="10"/>
    </row>
    <row r="12" spans="1:32" x14ac:dyDescent="0.25">
      <c r="B12" s="92">
        <v>3</v>
      </c>
      <c r="C12" s="113" t="s">
        <v>40</v>
      </c>
      <c r="D12" s="68">
        <v>1887</v>
      </c>
      <c r="E12" s="68">
        <v>366</v>
      </c>
      <c r="F12" s="68">
        <v>1781</v>
      </c>
      <c r="G12" s="68">
        <v>1852</v>
      </c>
      <c r="H12" s="68">
        <v>355014</v>
      </c>
      <c r="I12" s="68">
        <v>1191141</v>
      </c>
      <c r="J12" s="68">
        <v>33207</v>
      </c>
      <c r="K12" s="68">
        <v>13413549</v>
      </c>
      <c r="L12" s="56">
        <v>54932</v>
      </c>
      <c r="M12" s="56">
        <v>236332.14871000001</v>
      </c>
      <c r="N12" s="56">
        <v>24900</v>
      </c>
      <c r="O12" s="56">
        <v>133471.44124999997</v>
      </c>
      <c r="P12" s="56">
        <v>0</v>
      </c>
      <c r="Q12" s="56">
        <v>0</v>
      </c>
      <c r="R12" s="56">
        <v>1017</v>
      </c>
      <c r="S12" s="56">
        <v>4943.5</v>
      </c>
      <c r="T12" s="56">
        <v>1483269</v>
      </c>
      <c r="U12" s="56">
        <v>2591480.0585400001</v>
      </c>
      <c r="V12" s="56">
        <v>435827</v>
      </c>
      <c r="W12" s="56">
        <v>791257.37173000001</v>
      </c>
      <c r="X12" s="56">
        <v>6174</v>
      </c>
      <c r="Y12" s="56">
        <v>68637.69445000001</v>
      </c>
      <c r="Z12" s="56">
        <v>6214461</v>
      </c>
      <c r="AA12" s="56">
        <v>26556445.956980001</v>
      </c>
      <c r="AB12" s="56">
        <v>0</v>
      </c>
      <c r="AC12" s="56">
        <v>0</v>
      </c>
      <c r="AE12" s="10">
        <f t="shared" si="0"/>
        <v>6214461</v>
      </c>
    </row>
    <row r="13" spans="1:32" x14ac:dyDescent="0.25">
      <c r="B13" s="92">
        <v>4</v>
      </c>
      <c r="C13" s="91" t="s">
        <v>23</v>
      </c>
      <c r="D13" s="33">
        <v>8114</v>
      </c>
      <c r="E13" s="33">
        <v>4043</v>
      </c>
      <c r="F13" s="33">
        <v>67219</v>
      </c>
      <c r="G13" s="33">
        <v>13427</v>
      </c>
      <c r="H13" s="33">
        <v>56</v>
      </c>
      <c r="I13" s="33">
        <v>2916410</v>
      </c>
      <c r="J13" s="33">
        <v>820672</v>
      </c>
      <c r="K13" s="33">
        <v>55329040</v>
      </c>
      <c r="L13" s="56">
        <v>989836</v>
      </c>
      <c r="M13" s="56">
        <v>3190062.1809999999</v>
      </c>
      <c r="N13" s="56">
        <v>411256</v>
      </c>
      <c r="O13" s="56">
        <v>1986478.50134</v>
      </c>
      <c r="P13" s="56">
        <v>0</v>
      </c>
      <c r="Q13" s="56">
        <v>0</v>
      </c>
      <c r="R13" s="56">
        <v>94424</v>
      </c>
      <c r="S13" s="56">
        <v>506397.2</v>
      </c>
      <c r="T13" s="56">
        <v>7581681</v>
      </c>
      <c r="U13" s="56">
        <v>18576983.890000001</v>
      </c>
      <c r="V13" s="56">
        <v>1556237</v>
      </c>
      <c r="W13" s="56">
        <v>4569709.6329799993</v>
      </c>
      <c r="X13" s="56">
        <v>4305</v>
      </c>
      <c r="Y13" s="56">
        <v>66984.786999999997</v>
      </c>
      <c r="Z13" s="56">
        <v>34586705</v>
      </c>
      <c r="AA13" s="56">
        <v>159184377.45300001</v>
      </c>
      <c r="AB13" s="56">
        <v>835</v>
      </c>
      <c r="AC13" s="56">
        <v>705.553</v>
      </c>
      <c r="AE13" s="10">
        <f t="shared" si="0"/>
        <v>34587540</v>
      </c>
    </row>
    <row r="14" spans="1:32" x14ac:dyDescent="0.25">
      <c r="B14" s="92">
        <v>5</v>
      </c>
      <c r="C14" s="91" t="s">
        <v>49</v>
      </c>
      <c r="D14" s="33">
        <v>2857</v>
      </c>
      <c r="E14" s="33">
        <v>964</v>
      </c>
      <c r="F14" s="33">
        <v>2541</v>
      </c>
      <c r="G14" s="33">
        <v>9254</v>
      </c>
      <c r="H14" s="33">
        <v>5660</v>
      </c>
      <c r="I14" s="33">
        <v>1041846</v>
      </c>
      <c r="J14" s="33">
        <v>0</v>
      </c>
      <c r="K14" s="33">
        <v>29275304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1891641</v>
      </c>
      <c r="U14" s="56">
        <v>4505576.0860000001</v>
      </c>
      <c r="V14" s="56">
        <v>320608</v>
      </c>
      <c r="W14" s="56">
        <v>1043477.501</v>
      </c>
      <c r="X14" s="56">
        <v>0</v>
      </c>
      <c r="Y14" s="56">
        <v>0</v>
      </c>
      <c r="Z14" s="56">
        <v>9386218</v>
      </c>
      <c r="AA14" s="56">
        <v>42870720.994000003</v>
      </c>
      <c r="AB14" s="56">
        <v>6709</v>
      </c>
      <c r="AC14" s="56">
        <v>6964.134</v>
      </c>
      <c r="AE14" s="10">
        <f t="shared" si="0"/>
        <v>9392927</v>
      </c>
    </row>
    <row r="15" spans="1:32" x14ac:dyDescent="0.25">
      <c r="B15" s="92">
        <v>6</v>
      </c>
      <c r="C15" s="91" t="s">
        <v>31</v>
      </c>
      <c r="D15" s="33">
        <v>4282</v>
      </c>
      <c r="E15" s="33">
        <v>595</v>
      </c>
      <c r="F15" s="33">
        <v>22679</v>
      </c>
      <c r="G15" s="33">
        <v>10835</v>
      </c>
      <c r="H15" s="33">
        <v>0</v>
      </c>
      <c r="I15" s="33">
        <v>3512171</v>
      </c>
      <c r="J15" s="33">
        <v>181869</v>
      </c>
      <c r="K15" s="33">
        <v>33037570</v>
      </c>
      <c r="L15" s="56">
        <v>139700</v>
      </c>
      <c r="M15" s="56">
        <v>526410.58700000006</v>
      </c>
      <c r="N15" s="56">
        <v>69949</v>
      </c>
      <c r="O15" s="56">
        <v>391261.94199999998</v>
      </c>
      <c r="P15" s="56">
        <v>0</v>
      </c>
      <c r="Q15" s="56">
        <v>0</v>
      </c>
      <c r="R15" s="56">
        <v>4061</v>
      </c>
      <c r="S15" s="56">
        <v>27031.38</v>
      </c>
      <c r="T15" s="56">
        <v>4116541</v>
      </c>
      <c r="U15" s="56">
        <v>9089571.2086599991</v>
      </c>
      <c r="V15" s="56">
        <v>1218718</v>
      </c>
      <c r="W15" s="56">
        <v>2547298.8036599997</v>
      </c>
      <c r="X15" s="56">
        <v>2796</v>
      </c>
      <c r="Y15" s="56">
        <v>44424.365140000002</v>
      </c>
      <c r="Z15" s="56">
        <v>22069948</v>
      </c>
      <c r="AA15" s="56">
        <v>101492209.4015</v>
      </c>
      <c r="AB15" s="56">
        <v>15399</v>
      </c>
      <c r="AC15" s="56">
        <v>15322.7</v>
      </c>
      <c r="AE15" s="10">
        <f t="shared" si="0"/>
        <v>22085347</v>
      </c>
    </row>
    <row r="16" spans="1:32" x14ac:dyDescent="0.25">
      <c r="B16" s="92">
        <v>7</v>
      </c>
      <c r="C16" s="91" t="s">
        <v>37</v>
      </c>
      <c r="D16" s="33">
        <v>2787</v>
      </c>
      <c r="E16" s="33">
        <v>728</v>
      </c>
      <c r="F16" s="33">
        <v>0</v>
      </c>
      <c r="G16" s="33">
        <v>0</v>
      </c>
      <c r="H16" s="33">
        <v>0</v>
      </c>
      <c r="I16" s="33">
        <v>309808</v>
      </c>
      <c r="J16" s="33">
        <v>84075</v>
      </c>
      <c r="K16" s="33">
        <v>18052283</v>
      </c>
      <c r="L16" s="56">
        <v>79685</v>
      </c>
      <c r="M16" s="56">
        <v>218901.35868</v>
      </c>
      <c r="N16" s="56">
        <v>24590</v>
      </c>
      <c r="O16" s="56">
        <v>83701.375499999995</v>
      </c>
      <c r="P16" s="56">
        <v>0</v>
      </c>
      <c r="Q16" s="56">
        <v>0</v>
      </c>
      <c r="R16" s="56">
        <v>2776</v>
      </c>
      <c r="S16" s="56">
        <v>13160.8</v>
      </c>
      <c r="T16" s="56">
        <v>2849800</v>
      </c>
      <c r="U16" s="56">
        <v>6088601.50507</v>
      </c>
      <c r="V16" s="56">
        <v>662609</v>
      </c>
      <c r="W16" s="56">
        <v>1423548.8957199999</v>
      </c>
      <c r="X16" s="56">
        <v>0</v>
      </c>
      <c r="Y16" s="56">
        <v>0</v>
      </c>
      <c r="Z16" s="56">
        <v>12187005</v>
      </c>
      <c r="AA16" s="56">
        <v>50731083.988759995</v>
      </c>
      <c r="AB16" s="56">
        <v>0</v>
      </c>
      <c r="AC16" s="56">
        <v>0</v>
      </c>
      <c r="AE16" s="10">
        <f t="shared" si="0"/>
        <v>12187005</v>
      </c>
    </row>
    <row r="17" spans="2:31" x14ac:dyDescent="0.25">
      <c r="B17" s="92">
        <v>8</v>
      </c>
      <c r="C17" s="91" t="s">
        <v>50</v>
      </c>
      <c r="D17" s="33">
        <v>899</v>
      </c>
      <c r="E17" s="33">
        <v>26</v>
      </c>
      <c r="F17" s="33">
        <v>531</v>
      </c>
      <c r="G17" s="33">
        <v>180</v>
      </c>
      <c r="H17" s="33">
        <v>706</v>
      </c>
      <c r="I17" s="33">
        <v>93656</v>
      </c>
      <c r="J17" s="33">
        <v>0</v>
      </c>
      <c r="K17" s="33">
        <v>4030168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512711</v>
      </c>
      <c r="U17" s="56">
        <v>1215117.9200200001</v>
      </c>
      <c r="V17" s="56">
        <v>94440</v>
      </c>
      <c r="W17" s="56">
        <v>365985.95981999999</v>
      </c>
      <c r="X17" s="56">
        <v>0</v>
      </c>
      <c r="Y17" s="56">
        <v>0</v>
      </c>
      <c r="Z17" s="56">
        <v>1547391</v>
      </c>
      <c r="AA17" s="56">
        <v>7191910.4000000004</v>
      </c>
      <c r="AB17" s="56">
        <v>0</v>
      </c>
      <c r="AC17" s="56">
        <v>0</v>
      </c>
      <c r="AE17" s="10">
        <f t="shared" si="0"/>
        <v>1547391</v>
      </c>
    </row>
    <row r="18" spans="2:31" x14ac:dyDescent="0.25">
      <c r="B18" s="92">
        <v>9</v>
      </c>
      <c r="C18" s="91" t="s">
        <v>27</v>
      </c>
      <c r="D18" s="33">
        <v>8152</v>
      </c>
      <c r="E18" s="33">
        <v>4482</v>
      </c>
      <c r="F18" s="33">
        <v>41016</v>
      </c>
      <c r="G18" s="33">
        <v>11265</v>
      </c>
      <c r="H18" s="33">
        <v>661133</v>
      </c>
      <c r="I18" s="33">
        <v>470386</v>
      </c>
      <c r="J18" s="33">
        <v>435619</v>
      </c>
      <c r="K18" s="33">
        <v>40790698</v>
      </c>
      <c r="L18" s="56">
        <v>546325</v>
      </c>
      <c r="M18" s="56">
        <v>2187578.7395899999</v>
      </c>
      <c r="N18" s="56">
        <v>250579</v>
      </c>
      <c r="O18" s="56">
        <v>1146528.4412700001</v>
      </c>
      <c r="P18" s="56">
        <v>2</v>
      </c>
      <c r="Q18" s="56">
        <v>85</v>
      </c>
      <c r="R18" s="56">
        <v>5130</v>
      </c>
      <c r="S18" s="56">
        <v>16332.002400000001</v>
      </c>
      <c r="T18" s="56">
        <v>5769565</v>
      </c>
      <c r="U18" s="56">
        <v>14284748.542160001</v>
      </c>
      <c r="V18" s="56">
        <v>2164734</v>
      </c>
      <c r="W18" s="56">
        <v>5320264.4326899992</v>
      </c>
      <c r="X18" s="56">
        <v>0</v>
      </c>
      <c r="Y18" s="56">
        <v>0</v>
      </c>
      <c r="Z18" s="56">
        <v>28574989</v>
      </c>
      <c r="AA18" s="56">
        <v>141247900.77794001</v>
      </c>
      <c r="AB18" s="56">
        <v>0</v>
      </c>
      <c r="AC18" s="56">
        <v>0</v>
      </c>
      <c r="AE18" s="10">
        <f t="shared" si="0"/>
        <v>28574989</v>
      </c>
    </row>
    <row r="19" spans="2:31" x14ac:dyDescent="0.25">
      <c r="B19" s="92">
        <v>10</v>
      </c>
      <c r="C19" s="91" t="s">
        <v>9</v>
      </c>
      <c r="D19" s="33">
        <v>25629</v>
      </c>
      <c r="E19" s="33">
        <v>39389</v>
      </c>
      <c r="F19" s="33">
        <v>1234687</v>
      </c>
      <c r="G19" s="33">
        <v>54235</v>
      </c>
      <c r="H19" s="33">
        <v>827443</v>
      </c>
      <c r="I19" s="33">
        <v>3165588</v>
      </c>
      <c r="J19" s="33">
        <v>18067139</v>
      </c>
      <c r="K19" s="33">
        <v>252794722</v>
      </c>
      <c r="L19" s="56">
        <v>28031535</v>
      </c>
      <c r="M19" s="56">
        <v>98331879.052910104</v>
      </c>
      <c r="N19" s="56">
        <v>27103421</v>
      </c>
      <c r="O19" s="56">
        <v>255728269.71071011</v>
      </c>
      <c r="P19" s="56">
        <v>0</v>
      </c>
      <c r="Q19" s="56">
        <v>0</v>
      </c>
      <c r="R19" s="56">
        <v>137252</v>
      </c>
      <c r="S19" s="56">
        <v>530941.81000000006</v>
      </c>
      <c r="T19" s="56">
        <v>42557623</v>
      </c>
      <c r="U19" s="56">
        <v>98721572.005999997</v>
      </c>
      <c r="V19" s="56">
        <v>12993567</v>
      </c>
      <c r="W19" s="56">
        <v>37801483.829000004</v>
      </c>
      <c r="X19" s="56">
        <v>1539</v>
      </c>
      <c r="Y19" s="56">
        <v>22392.18348</v>
      </c>
      <c r="Z19" s="56">
        <v>186706471</v>
      </c>
      <c r="AA19" s="56">
        <v>936941000</v>
      </c>
      <c r="AB19" s="56">
        <v>28301</v>
      </c>
      <c r="AC19" s="56">
        <v>26885.377539999998</v>
      </c>
      <c r="AE19" s="10">
        <f t="shared" si="0"/>
        <v>186734772</v>
      </c>
    </row>
    <row r="20" spans="2:31" x14ac:dyDescent="0.25">
      <c r="B20" s="92">
        <v>11</v>
      </c>
      <c r="C20" s="91" t="s">
        <v>51</v>
      </c>
      <c r="D20" s="33">
        <v>2250</v>
      </c>
      <c r="E20" s="33">
        <v>233</v>
      </c>
      <c r="F20" s="33">
        <v>11137</v>
      </c>
      <c r="G20" s="33">
        <v>3568</v>
      </c>
      <c r="H20" s="33">
        <v>804</v>
      </c>
      <c r="I20" s="33">
        <v>900686</v>
      </c>
      <c r="J20" s="33">
        <v>0</v>
      </c>
      <c r="K20" s="33">
        <v>12739420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1578160</v>
      </c>
      <c r="U20" s="56">
        <v>3528071.77226</v>
      </c>
      <c r="V20" s="56">
        <v>340137</v>
      </c>
      <c r="W20" s="56">
        <v>956386.82736999996</v>
      </c>
      <c r="X20" s="56">
        <v>936</v>
      </c>
      <c r="Y20" s="56">
        <v>16709.236850000001</v>
      </c>
      <c r="Z20" s="56">
        <v>7255537</v>
      </c>
      <c r="AA20" s="56">
        <v>32976352.097279999</v>
      </c>
      <c r="AB20" s="56">
        <v>690</v>
      </c>
      <c r="AC20" s="56">
        <v>668.72948000000008</v>
      </c>
      <c r="AE20" s="10">
        <f t="shared" si="0"/>
        <v>7256227</v>
      </c>
    </row>
    <row r="21" spans="2:31" x14ac:dyDescent="0.25">
      <c r="B21" s="92">
        <v>12</v>
      </c>
      <c r="C21" s="91" t="s">
        <v>28</v>
      </c>
      <c r="D21" s="33">
        <v>7847</v>
      </c>
      <c r="E21" s="33">
        <v>2230</v>
      </c>
      <c r="F21" s="33">
        <v>39902</v>
      </c>
      <c r="G21" s="33">
        <v>8016</v>
      </c>
      <c r="H21" s="33">
        <v>207148</v>
      </c>
      <c r="I21" s="33">
        <v>279417</v>
      </c>
      <c r="J21" s="33">
        <v>772992</v>
      </c>
      <c r="K21" s="33">
        <v>53347475</v>
      </c>
      <c r="L21" s="56">
        <v>781607</v>
      </c>
      <c r="M21" s="56">
        <v>3195524.5040000002</v>
      </c>
      <c r="N21" s="56">
        <v>1008934</v>
      </c>
      <c r="O21" s="56">
        <v>2706987.236</v>
      </c>
      <c r="P21" s="56">
        <v>0</v>
      </c>
      <c r="Q21" s="56">
        <v>0</v>
      </c>
      <c r="R21" s="56">
        <v>23521</v>
      </c>
      <c r="S21" s="56">
        <v>119432.33100000001</v>
      </c>
      <c r="T21" s="56">
        <v>6271175</v>
      </c>
      <c r="U21" s="56">
        <v>13038828.463</v>
      </c>
      <c r="V21" s="56">
        <v>3056245</v>
      </c>
      <c r="W21" s="56">
        <v>6452826.9740000004</v>
      </c>
      <c r="X21" s="56">
        <v>2717</v>
      </c>
      <c r="Y21" s="56">
        <v>10610.428</v>
      </c>
      <c r="Z21" s="56">
        <v>46519791</v>
      </c>
      <c r="AA21" s="56">
        <v>143268862.928</v>
      </c>
      <c r="AB21" s="56">
        <v>12242</v>
      </c>
      <c r="AC21" s="56">
        <v>10937.887000000001</v>
      </c>
      <c r="AE21" s="10">
        <f t="shared" si="0"/>
        <v>46532033</v>
      </c>
    </row>
    <row r="22" spans="2:31" ht="13" x14ac:dyDescent="0.25">
      <c r="B22" s="194" t="s">
        <v>6</v>
      </c>
      <c r="C22" s="110"/>
      <c r="D22" s="58"/>
      <c r="E22" s="58"/>
      <c r="F22" s="58"/>
      <c r="G22" s="58"/>
      <c r="H22" s="58"/>
      <c r="I22" s="58"/>
      <c r="J22" s="58"/>
      <c r="K22" s="58"/>
      <c r="L22" s="53"/>
      <c r="M22" s="53"/>
      <c r="N22" s="53"/>
      <c r="O22" s="53"/>
      <c r="P22" s="53"/>
      <c r="Q22" s="53"/>
      <c r="R22" s="53"/>
      <c r="S22" s="53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E22" s="10">
        <f t="shared" si="0"/>
        <v>0</v>
      </c>
    </row>
    <row r="23" spans="2:31" x14ac:dyDescent="0.25">
      <c r="B23" s="92">
        <v>13</v>
      </c>
      <c r="C23" s="91" t="s">
        <v>11</v>
      </c>
      <c r="D23" s="33">
        <v>6021</v>
      </c>
      <c r="E23" s="33">
        <v>9839</v>
      </c>
      <c r="F23" s="33">
        <v>1556531</v>
      </c>
      <c r="G23" s="33">
        <v>728</v>
      </c>
      <c r="H23" s="33">
        <v>726827</v>
      </c>
      <c r="I23" s="33">
        <v>69601206</v>
      </c>
      <c r="J23" s="33">
        <v>13293075</v>
      </c>
      <c r="K23" s="33">
        <v>33329123</v>
      </c>
      <c r="L23" s="56">
        <v>26798031</v>
      </c>
      <c r="M23" s="56">
        <v>74318524.917489991</v>
      </c>
      <c r="N23" s="56">
        <v>27650515</v>
      </c>
      <c r="O23" s="56">
        <v>142970791.33837</v>
      </c>
      <c r="P23" s="56">
        <v>0</v>
      </c>
      <c r="Q23" s="56">
        <v>0</v>
      </c>
      <c r="R23" s="56">
        <v>87790</v>
      </c>
      <c r="S23" s="56">
        <v>383181.25400000002</v>
      </c>
      <c r="T23" s="56">
        <v>7093459</v>
      </c>
      <c r="U23" s="56">
        <v>20197190.291969992</v>
      </c>
      <c r="V23" s="56">
        <v>3233433</v>
      </c>
      <c r="W23" s="56">
        <v>14951467.332249995</v>
      </c>
      <c r="X23" s="56">
        <v>16086</v>
      </c>
      <c r="Y23" s="56">
        <v>410581.34489000024</v>
      </c>
      <c r="Z23" s="56">
        <v>20526891</v>
      </c>
      <c r="AA23" s="56">
        <v>127729345.62301001</v>
      </c>
      <c r="AB23" s="56">
        <v>0</v>
      </c>
      <c r="AC23" s="56">
        <v>0</v>
      </c>
      <c r="AE23" s="10">
        <f t="shared" si="0"/>
        <v>20526891</v>
      </c>
    </row>
    <row r="24" spans="2:31" x14ac:dyDescent="0.25">
      <c r="B24" s="92">
        <v>14</v>
      </c>
      <c r="C24" s="91" t="s">
        <v>52</v>
      </c>
      <c r="D24" s="33">
        <v>433</v>
      </c>
      <c r="E24" s="33">
        <v>5</v>
      </c>
      <c r="F24" s="33">
        <v>47147</v>
      </c>
      <c r="G24" s="33">
        <v>0</v>
      </c>
      <c r="H24" s="33">
        <v>0</v>
      </c>
      <c r="I24" s="33">
        <v>0</v>
      </c>
      <c r="J24" s="33">
        <v>0</v>
      </c>
      <c r="K24" s="33">
        <v>5744198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338638</v>
      </c>
      <c r="U24" s="56">
        <v>982182.46531</v>
      </c>
      <c r="V24" s="56">
        <v>130194</v>
      </c>
      <c r="W24" s="56">
        <v>472332.72167000006</v>
      </c>
      <c r="X24" s="56">
        <v>0</v>
      </c>
      <c r="Y24" s="56">
        <v>0</v>
      </c>
      <c r="Z24" s="56">
        <v>2317173</v>
      </c>
      <c r="AA24" s="56">
        <v>12557144.777000001</v>
      </c>
      <c r="AB24" s="56">
        <v>6117</v>
      </c>
      <c r="AC24" s="56">
        <v>7388.0806600000005</v>
      </c>
      <c r="AE24" s="10">
        <f t="shared" si="0"/>
        <v>2323290</v>
      </c>
    </row>
    <row r="25" spans="2:31" x14ac:dyDescent="0.25">
      <c r="B25" s="92">
        <v>15</v>
      </c>
      <c r="C25" s="91" t="s">
        <v>41</v>
      </c>
      <c r="D25" s="33">
        <v>1115</v>
      </c>
      <c r="E25" s="33">
        <v>541</v>
      </c>
      <c r="F25" s="33">
        <v>6315</v>
      </c>
      <c r="G25" s="33">
        <v>52050</v>
      </c>
      <c r="H25" s="33">
        <v>0</v>
      </c>
      <c r="I25" s="33">
        <v>57301</v>
      </c>
      <c r="J25" s="33">
        <v>19382</v>
      </c>
      <c r="K25" s="33">
        <v>2831023</v>
      </c>
      <c r="L25" s="56">
        <v>43352</v>
      </c>
      <c r="M25" s="56">
        <v>187787.49722999998</v>
      </c>
      <c r="N25" s="56">
        <v>16999</v>
      </c>
      <c r="O25" s="56">
        <v>167863.48407000001</v>
      </c>
      <c r="P25" s="56">
        <v>0</v>
      </c>
      <c r="Q25" s="56">
        <v>0</v>
      </c>
      <c r="R25" s="56">
        <v>325</v>
      </c>
      <c r="S25" s="56">
        <v>1704.7</v>
      </c>
      <c r="T25" s="56">
        <v>555080</v>
      </c>
      <c r="U25" s="56">
        <v>1375782.3552300001</v>
      </c>
      <c r="V25" s="56">
        <v>76739</v>
      </c>
      <c r="W25" s="56">
        <v>200723.34956999999</v>
      </c>
      <c r="X25" s="56">
        <v>0</v>
      </c>
      <c r="Y25" s="56">
        <v>0</v>
      </c>
      <c r="Z25" s="56">
        <v>2779026</v>
      </c>
      <c r="AA25" s="56">
        <v>14412537.995560002</v>
      </c>
      <c r="AB25" s="56">
        <v>0</v>
      </c>
      <c r="AC25" s="56">
        <v>0</v>
      </c>
      <c r="AE25" s="10">
        <f t="shared" si="0"/>
        <v>2779026</v>
      </c>
    </row>
    <row r="26" spans="2:31" x14ac:dyDescent="0.25">
      <c r="B26" s="92">
        <v>16</v>
      </c>
      <c r="C26" s="91" t="s">
        <v>33</v>
      </c>
      <c r="D26" s="33">
        <v>497</v>
      </c>
      <c r="E26" s="33">
        <v>50</v>
      </c>
      <c r="F26" s="33">
        <v>0</v>
      </c>
      <c r="G26" s="33">
        <v>0</v>
      </c>
      <c r="H26" s="33">
        <v>8917</v>
      </c>
      <c r="I26" s="33">
        <v>0</v>
      </c>
      <c r="J26" s="33">
        <v>43632</v>
      </c>
      <c r="K26" s="33">
        <v>912006</v>
      </c>
      <c r="L26" s="56">
        <v>96369</v>
      </c>
      <c r="M26" s="56">
        <v>410827.75026999996</v>
      </c>
      <c r="N26" s="56">
        <v>89615</v>
      </c>
      <c r="O26" s="56">
        <v>855352.23138000001</v>
      </c>
      <c r="P26" s="56">
        <v>0</v>
      </c>
      <c r="Q26" s="56">
        <v>0</v>
      </c>
      <c r="R26" s="56">
        <v>0</v>
      </c>
      <c r="S26" s="56">
        <v>0</v>
      </c>
      <c r="T26" s="56">
        <v>204148</v>
      </c>
      <c r="U26" s="56">
        <v>400799.26353</v>
      </c>
      <c r="V26" s="56">
        <v>20257</v>
      </c>
      <c r="W26" s="56">
        <v>62989.854289999996</v>
      </c>
      <c r="X26" s="56">
        <v>6</v>
      </c>
      <c r="Y26" s="56">
        <v>21.56</v>
      </c>
      <c r="Z26" s="56">
        <v>477058</v>
      </c>
      <c r="AA26" s="56">
        <v>2275220.0499999998</v>
      </c>
      <c r="AB26" s="56">
        <v>8</v>
      </c>
      <c r="AC26" s="56">
        <v>9.3000000000000007</v>
      </c>
      <c r="AE26" s="10">
        <f t="shared" si="0"/>
        <v>477066</v>
      </c>
    </row>
    <row r="27" spans="2:31" x14ac:dyDescent="0.25">
      <c r="B27" s="92">
        <v>17</v>
      </c>
      <c r="C27" s="91" t="s">
        <v>45</v>
      </c>
      <c r="D27" s="33">
        <v>410</v>
      </c>
      <c r="E27" s="33">
        <v>5</v>
      </c>
      <c r="F27" s="33">
        <v>8164</v>
      </c>
      <c r="G27" s="33">
        <v>0</v>
      </c>
      <c r="H27" s="33">
        <v>9498</v>
      </c>
      <c r="I27" s="33">
        <v>0</v>
      </c>
      <c r="J27" s="33">
        <v>0</v>
      </c>
      <c r="K27" s="33">
        <v>749651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111462</v>
      </c>
      <c r="U27" s="56">
        <v>301651.42900999996</v>
      </c>
      <c r="V27" s="56">
        <v>23864</v>
      </c>
      <c r="W27" s="56">
        <v>116652.67941000001</v>
      </c>
      <c r="X27" s="56">
        <v>285</v>
      </c>
      <c r="Y27" s="56">
        <v>8127.31</v>
      </c>
      <c r="Z27" s="56">
        <v>339854</v>
      </c>
      <c r="AA27" s="56">
        <v>1512621.0937099999</v>
      </c>
      <c r="AB27" s="56">
        <v>0</v>
      </c>
      <c r="AC27" s="56">
        <v>0</v>
      </c>
      <c r="AE27" s="10">
        <f t="shared" si="0"/>
        <v>339854</v>
      </c>
    </row>
    <row r="28" spans="2:31" x14ac:dyDescent="0.25">
      <c r="B28" s="92">
        <v>18</v>
      </c>
      <c r="C28" s="91" t="s">
        <v>42</v>
      </c>
      <c r="D28" s="33">
        <v>233</v>
      </c>
      <c r="E28" s="33">
        <v>42</v>
      </c>
      <c r="F28" s="33">
        <v>1568</v>
      </c>
      <c r="G28" s="33">
        <v>0</v>
      </c>
      <c r="H28" s="33">
        <v>0</v>
      </c>
      <c r="I28" s="33">
        <v>30881</v>
      </c>
      <c r="J28" s="33">
        <v>10202</v>
      </c>
      <c r="K28" s="33">
        <v>555631</v>
      </c>
      <c r="L28" s="56">
        <v>23796</v>
      </c>
      <c r="M28" s="56">
        <v>54769.658530000001</v>
      </c>
      <c r="N28" s="56">
        <v>6307</v>
      </c>
      <c r="O28" s="56">
        <v>21963.54624</v>
      </c>
      <c r="P28" s="56">
        <v>2</v>
      </c>
      <c r="Q28" s="56">
        <v>10.412000000000001</v>
      </c>
      <c r="R28" s="56">
        <v>249</v>
      </c>
      <c r="S28" s="56">
        <v>751.6</v>
      </c>
      <c r="T28" s="56">
        <v>194451</v>
      </c>
      <c r="U28" s="56">
        <v>363296.41294999997</v>
      </c>
      <c r="V28" s="56">
        <v>13624</v>
      </c>
      <c r="W28" s="56">
        <v>37551.062889999994</v>
      </c>
      <c r="X28" s="56">
        <v>0</v>
      </c>
      <c r="Y28" s="56">
        <v>0</v>
      </c>
      <c r="Z28" s="56">
        <v>468013</v>
      </c>
      <c r="AA28" s="56">
        <v>2020607.17585</v>
      </c>
      <c r="AB28" s="56">
        <v>0</v>
      </c>
      <c r="AC28" s="56">
        <v>0</v>
      </c>
      <c r="AE28" s="10">
        <f t="shared" si="0"/>
        <v>468013</v>
      </c>
    </row>
    <row r="29" spans="2:31" x14ac:dyDescent="0.25">
      <c r="B29" s="92">
        <v>19</v>
      </c>
      <c r="C29" s="91" t="s">
        <v>20</v>
      </c>
      <c r="D29" s="33">
        <v>1613</v>
      </c>
      <c r="E29" s="33">
        <v>281</v>
      </c>
      <c r="F29" s="33">
        <v>19386</v>
      </c>
      <c r="G29" s="33">
        <v>929</v>
      </c>
      <c r="H29" s="33">
        <v>11997</v>
      </c>
      <c r="I29" s="33">
        <v>4561482</v>
      </c>
      <c r="J29" s="33">
        <v>764377</v>
      </c>
      <c r="K29" s="33">
        <v>13263813</v>
      </c>
      <c r="L29" s="56">
        <v>1492199</v>
      </c>
      <c r="M29" s="56">
        <v>4756898.8229999999</v>
      </c>
      <c r="N29" s="56">
        <v>1562670</v>
      </c>
      <c r="O29" s="56">
        <v>9527768.3164599985</v>
      </c>
      <c r="P29" s="56">
        <v>0</v>
      </c>
      <c r="Q29" s="56">
        <v>0</v>
      </c>
      <c r="R29" s="56">
        <v>3918</v>
      </c>
      <c r="S29" s="56">
        <v>17741.11405</v>
      </c>
      <c r="T29" s="56">
        <v>3799858</v>
      </c>
      <c r="U29" s="56">
        <v>7943382.5650000004</v>
      </c>
      <c r="V29" s="56">
        <v>1549802</v>
      </c>
      <c r="W29" s="56">
        <v>5491068.8679999998</v>
      </c>
      <c r="X29" s="56">
        <v>2637</v>
      </c>
      <c r="Y29" s="56">
        <v>36218.133379999999</v>
      </c>
      <c r="Z29" s="56">
        <v>8587336</v>
      </c>
      <c r="AA29" s="56">
        <v>41962878.630999997</v>
      </c>
      <c r="AB29" s="56">
        <v>166</v>
      </c>
      <c r="AC29" s="56">
        <v>156.80000000000001</v>
      </c>
      <c r="AE29" s="10">
        <f t="shared" si="0"/>
        <v>8587502</v>
      </c>
    </row>
    <row r="30" spans="2:31" x14ac:dyDescent="0.25">
      <c r="B30" s="92">
        <v>20</v>
      </c>
      <c r="C30" s="91" t="s">
        <v>7</v>
      </c>
      <c r="D30" s="33">
        <v>11166</v>
      </c>
      <c r="E30" s="33">
        <v>9505</v>
      </c>
      <c r="F30" s="33">
        <v>1484063</v>
      </c>
      <c r="G30" s="33">
        <v>4569</v>
      </c>
      <c r="H30" s="33">
        <v>1891634</v>
      </c>
      <c r="I30" s="33">
        <v>0</v>
      </c>
      <c r="J30" s="33">
        <v>19188698</v>
      </c>
      <c r="K30" s="33">
        <v>52448484</v>
      </c>
      <c r="L30" s="56">
        <v>46591670</v>
      </c>
      <c r="M30" s="56">
        <v>164450561.54299</v>
      </c>
      <c r="N30" s="56">
        <v>33032547</v>
      </c>
      <c r="O30" s="56">
        <v>287282654.88152999</v>
      </c>
      <c r="P30" s="56">
        <v>0</v>
      </c>
      <c r="Q30" s="56">
        <v>0</v>
      </c>
      <c r="R30" s="56">
        <v>206567</v>
      </c>
      <c r="S30" s="56">
        <v>1226441.1946399999</v>
      </c>
      <c r="T30" s="56">
        <v>15602699</v>
      </c>
      <c r="U30" s="56">
        <v>48178800.524220005</v>
      </c>
      <c r="V30" s="56">
        <v>10151212</v>
      </c>
      <c r="W30" s="56">
        <v>39384106.61740002</v>
      </c>
      <c r="X30" s="56">
        <v>90648</v>
      </c>
      <c r="Y30" s="56">
        <v>1365371.5228799998</v>
      </c>
      <c r="Z30" s="56">
        <v>41918364</v>
      </c>
      <c r="AA30" s="56">
        <v>255743974.89199999</v>
      </c>
      <c r="AB30" s="56">
        <v>9006</v>
      </c>
      <c r="AC30" s="56">
        <v>9022.3829999999998</v>
      </c>
      <c r="AE30" s="10">
        <f t="shared" si="0"/>
        <v>41927370</v>
      </c>
    </row>
    <row r="31" spans="2:31" x14ac:dyDescent="0.25">
      <c r="B31" s="92">
        <v>21</v>
      </c>
      <c r="C31" s="91" t="s">
        <v>10</v>
      </c>
      <c r="D31" s="33">
        <v>9753</v>
      </c>
      <c r="E31" s="33">
        <v>7177</v>
      </c>
      <c r="F31" s="33">
        <v>1489489</v>
      </c>
      <c r="G31" s="33">
        <v>9835</v>
      </c>
      <c r="H31" s="33">
        <v>577162</v>
      </c>
      <c r="I31" s="33">
        <v>3323992</v>
      </c>
      <c r="J31" s="33">
        <v>16006724</v>
      </c>
      <c r="K31" s="33">
        <v>32816106</v>
      </c>
      <c r="L31" s="56">
        <v>20258627</v>
      </c>
      <c r="M31" s="56">
        <v>85315052.429980189</v>
      </c>
      <c r="N31" s="56">
        <v>42598715</v>
      </c>
      <c r="O31" s="56">
        <v>256265550.18935943</v>
      </c>
      <c r="P31" s="56">
        <v>43</v>
      </c>
      <c r="Q31" s="56">
        <v>3043.5540000000001</v>
      </c>
      <c r="R31" s="56">
        <v>62729</v>
      </c>
      <c r="S31" s="56">
        <v>295560.3</v>
      </c>
      <c r="T31" s="56">
        <v>9890656</v>
      </c>
      <c r="U31" s="56">
        <v>31531946.101920221</v>
      </c>
      <c r="V31" s="56">
        <v>4529369</v>
      </c>
      <c r="W31" s="56">
        <v>25727048.945069838</v>
      </c>
      <c r="X31" s="56">
        <v>21485</v>
      </c>
      <c r="Y31" s="56">
        <v>203267.6594</v>
      </c>
      <c r="Z31" s="56">
        <v>19904148</v>
      </c>
      <c r="AA31" s="56">
        <v>133180115.374</v>
      </c>
      <c r="AB31" s="56">
        <v>7</v>
      </c>
      <c r="AC31" s="56">
        <v>2.2804699999999998</v>
      </c>
      <c r="AE31" s="10">
        <f t="shared" si="0"/>
        <v>19904155</v>
      </c>
    </row>
    <row r="32" spans="2:31" x14ac:dyDescent="0.25">
      <c r="B32" s="92">
        <v>22</v>
      </c>
      <c r="C32" s="91" t="s">
        <v>38</v>
      </c>
      <c r="D32" s="33">
        <v>2268</v>
      </c>
      <c r="E32" s="33">
        <v>1049</v>
      </c>
      <c r="F32" s="33">
        <v>21563</v>
      </c>
      <c r="G32" s="33">
        <v>122</v>
      </c>
      <c r="H32" s="33">
        <v>10205</v>
      </c>
      <c r="I32" s="33">
        <v>274385</v>
      </c>
      <c r="J32" s="33">
        <v>33876</v>
      </c>
      <c r="K32" s="33">
        <v>11556223</v>
      </c>
      <c r="L32" s="56">
        <v>75946</v>
      </c>
      <c r="M32" s="56">
        <v>260739.53295000002</v>
      </c>
      <c r="N32" s="56">
        <v>52911</v>
      </c>
      <c r="O32" s="56">
        <v>200716.45210000002</v>
      </c>
      <c r="P32" s="56">
        <v>0</v>
      </c>
      <c r="Q32" s="56">
        <v>0</v>
      </c>
      <c r="R32" s="56">
        <v>429</v>
      </c>
      <c r="S32" s="56">
        <v>2391</v>
      </c>
      <c r="T32" s="56">
        <v>1625552</v>
      </c>
      <c r="U32" s="56">
        <v>3655754.4793599802</v>
      </c>
      <c r="V32" s="56">
        <v>330913</v>
      </c>
      <c r="W32" s="56">
        <v>981957.89</v>
      </c>
      <c r="X32" s="56">
        <v>0</v>
      </c>
      <c r="Y32" s="56">
        <v>0</v>
      </c>
      <c r="Z32" s="56">
        <v>6047575</v>
      </c>
      <c r="AA32" s="56">
        <v>29898116.42949</v>
      </c>
      <c r="AB32" s="56">
        <v>408</v>
      </c>
      <c r="AC32" s="56">
        <v>398.32835999999998</v>
      </c>
      <c r="AE32" s="10">
        <f t="shared" si="0"/>
        <v>6047983</v>
      </c>
    </row>
    <row r="33" spans="2:31" x14ac:dyDescent="0.25">
      <c r="B33" s="92">
        <v>23</v>
      </c>
      <c r="C33" s="91" t="s">
        <v>14</v>
      </c>
      <c r="D33" s="33">
        <v>803</v>
      </c>
      <c r="E33" s="33">
        <v>304</v>
      </c>
      <c r="F33" s="33">
        <v>40072</v>
      </c>
      <c r="G33" s="33">
        <v>11194</v>
      </c>
      <c r="H33" s="33">
        <v>0</v>
      </c>
      <c r="I33" s="33">
        <v>38079</v>
      </c>
      <c r="J33" s="33">
        <v>1981856</v>
      </c>
      <c r="K33" s="33">
        <v>6641387</v>
      </c>
      <c r="L33" s="56">
        <v>2968242</v>
      </c>
      <c r="M33" s="56">
        <v>10685816.586999999</v>
      </c>
      <c r="N33" s="56">
        <v>2151553</v>
      </c>
      <c r="O33" s="56">
        <v>13990338.316</v>
      </c>
      <c r="P33" s="56">
        <v>0</v>
      </c>
      <c r="Q33" s="56">
        <v>0</v>
      </c>
      <c r="R33" s="56">
        <v>28559</v>
      </c>
      <c r="S33" s="56">
        <v>117952.2</v>
      </c>
      <c r="T33" s="56">
        <v>860037</v>
      </c>
      <c r="U33" s="56">
        <v>2367247.7547300002</v>
      </c>
      <c r="V33" s="56">
        <v>351438</v>
      </c>
      <c r="W33" s="56">
        <v>4139324.1130399997</v>
      </c>
      <c r="X33" s="56">
        <v>0</v>
      </c>
      <c r="Y33" s="56">
        <v>0</v>
      </c>
      <c r="Z33" s="56">
        <v>4226567</v>
      </c>
      <c r="AA33" s="56">
        <v>20785657.857000001</v>
      </c>
      <c r="AB33" s="56">
        <v>0</v>
      </c>
      <c r="AC33" s="56">
        <v>0</v>
      </c>
      <c r="AE33" s="10">
        <f t="shared" si="0"/>
        <v>4226567</v>
      </c>
    </row>
    <row r="34" spans="2:31" x14ac:dyDescent="0.25">
      <c r="B34" s="92">
        <v>24</v>
      </c>
      <c r="C34" s="91" t="s">
        <v>15</v>
      </c>
      <c r="D34" s="33">
        <v>1764</v>
      </c>
      <c r="E34" s="33">
        <v>1153</v>
      </c>
      <c r="F34" s="33">
        <v>226405</v>
      </c>
      <c r="G34" s="33">
        <v>146</v>
      </c>
      <c r="H34" s="33">
        <v>59077</v>
      </c>
      <c r="I34" s="33">
        <v>3667592</v>
      </c>
      <c r="J34" s="33">
        <v>2602914</v>
      </c>
      <c r="K34" s="33">
        <v>9172877</v>
      </c>
      <c r="L34" s="56">
        <v>4011764</v>
      </c>
      <c r="M34" s="56">
        <v>21495963.425999999</v>
      </c>
      <c r="N34" s="56">
        <v>2610437</v>
      </c>
      <c r="O34" s="56">
        <v>57774532.956</v>
      </c>
      <c r="P34" s="56">
        <v>0</v>
      </c>
      <c r="Q34" s="56">
        <v>0</v>
      </c>
      <c r="R34" s="56">
        <v>27442</v>
      </c>
      <c r="S34" s="56">
        <v>138679.38699999999</v>
      </c>
      <c r="T34" s="56">
        <v>1072838</v>
      </c>
      <c r="U34" s="56">
        <v>2788450.3250000002</v>
      </c>
      <c r="V34" s="56">
        <v>689581</v>
      </c>
      <c r="W34" s="56">
        <v>3711506.952</v>
      </c>
      <c r="X34" s="56">
        <v>993</v>
      </c>
      <c r="Y34" s="56">
        <v>52657.231530000005</v>
      </c>
      <c r="Z34" s="56">
        <v>4889780</v>
      </c>
      <c r="AA34" s="56">
        <v>30478539.405849025</v>
      </c>
      <c r="AB34" s="56">
        <v>0</v>
      </c>
      <c r="AC34" s="56">
        <v>0</v>
      </c>
      <c r="AE34" s="10">
        <f t="shared" si="0"/>
        <v>4889780</v>
      </c>
    </row>
    <row r="35" spans="2:31" x14ac:dyDescent="0.25">
      <c r="B35" s="92">
        <v>25</v>
      </c>
      <c r="C35" s="91" t="s">
        <v>34</v>
      </c>
      <c r="D35" s="33">
        <v>930</v>
      </c>
      <c r="E35" s="33">
        <v>628</v>
      </c>
      <c r="F35" s="33">
        <v>11777</v>
      </c>
      <c r="G35" s="33">
        <v>942</v>
      </c>
      <c r="H35" s="33">
        <v>0</v>
      </c>
      <c r="I35" s="33">
        <v>328240</v>
      </c>
      <c r="J35" s="33">
        <v>109695</v>
      </c>
      <c r="K35" s="33">
        <v>4130699</v>
      </c>
      <c r="L35" s="56">
        <v>186889</v>
      </c>
      <c r="M35" s="56">
        <v>1413009.1960999998</v>
      </c>
      <c r="N35" s="56">
        <v>114013</v>
      </c>
      <c r="O35" s="56">
        <v>420829.88047000003</v>
      </c>
      <c r="P35" s="56">
        <v>0</v>
      </c>
      <c r="Q35" s="56">
        <v>0</v>
      </c>
      <c r="R35" s="56">
        <v>9089</v>
      </c>
      <c r="S35" s="56">
        <v>37370.258740000005</v>
      </c>
      <c r="T35" s="56">
        <v>2060153</v>
      </c>
      <c r="U35" s="56">
        <v>2910246.0412900001</v>
      </c>
      <c r="V35" s="56">
        <v>1048559</v>
      </c>
      <c r="W35" s="56">
        <v>831731.76861999999</v>
      </c>
      <c r="X35" s="56">
        <v>0</v>
      </c>
      <c r="Y35" s="56">
        <v>0</v>
      </c>
      <c r="Z35" s="56">
        <v>5746076</v>
      </c>
      <c r="AA35" s="56">
        <v>31262529.699000001</v>
      </c>
      <c r="AB35" s="56">
        <v>0</v>
      </c>
      <c r="AC35" s="56">
        <v>0</v>
      </c>
      <c r="AE35" s="10">
        <f t="shared" si="0"/>
        <v>5746076</v>
      </c>
    </row>
    <row r="36" spans="2:31" x14ac:dyDescent="0.25">
      <c r="B36" s="92">
        <v>26</v>
      </c>
      <c r="C36" s="91" t="s">
        <v>53</v>
      </c>
      <c r="D36" s="33">
        <v>899</v>
      </c>
      <c r="E36" s="33">
        <v>587</v>
      </c>
      <c r="F36" s="33">
        <v>9674</v>
      </c>
      <c r="G36" s="33">
        <v>0</v>
      </c>
      <c r="H36" s="33">
        <v>0</v>
      </c>
      <c r="I36" s="33">
        <v>67579</v>
      </c>
      <c r="J36" s="33">
        <v>0</v>
      </c>
      <c r="K36" s="33">
        <v>5111068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1022773</v>
      </c>
      <c r="U36" s="56">
        <v>1973281.6861099999</v>
      </c>
      <c r="V36" s="56">
        <v>115705</v>
      </c>
      <c r="W36" s="56">
        <v>295973.90554000001</v>
      </c>
      <c r="X36" s="56">
        <v>0</v>
      </c>
      <c r="Y36" s="56">
        <v>0</v>
      </c>
      <c r="Z36" s="56">
        <v>4083499</v>
      </c>
      <c r="AA36" s="56">
        <v>18685268.035999998</v>
      </c>
      <c r="AB36" s="56">
        <v>0</v>
      </c>
      <c r="AC36" s="56">
        <v>0</v>
      </c>
      <c r="AE36" s="10">
        <f t="shared" si="0"/>
        <v>4083499</v>
      </c>
    </row>
    <row r="37" spans="2:31" x14ac:dyDescent="0.25">
      <c r="B37" s="92">
        <v>27</v>
      </c>
      <c r="C37" s="91" t="s">
        <v>43</v>
      </c>
      <c r="D37" s="33">
        <v>1436</v>
      </c>
      <c r="E37" s="33">
        <v>813</v>
      </c>
      <c r="F37" s="33">
        <v>8804</v>
      </c>
      <c r="G37" s="33">
        <v>0</v>
      </c>
      <c r="H37" s="33">
        <v>0</v>
      </c>
      <c r="I37" s="33">
        <v>29766</v>
      </c>
      <c r="J37" s="33">
        <v>10863</v>
      </c>
      <c r="K37" s="33">
        <v>4564002</v>
      </c>
      <c r="L37" s="56">
        <v>31019</v>
      </c>
      <c r="M37" s="56">
        <v>197434.00493999862</v>
      </c>
      <c r="N37" s="56">
        <v>11111</v>
      </c>
      <c r="O37" s="56">
        <v>129305.82827999991</v>
      </c>
      <c r="P37" s="56">
        <v>0</v>
      </c>
      <c r="Q37" s="56">
        <v>0</v>
      </c>
      <c r="R37" s="56">
        <v>798</v>
      </c>
      <c r="S37" s="56">
        <v>5905.6</v>
      </c>
      <c r="T37" s="56">
        <v>1358074</v>
      </c>
      <c r="U37" s="56">
        <v>3283790.8836200004</v>
      </c>
      <c r="V37" s="56">
        <v>232039</v>
      </c>
      <c r="W37" s="56">
        <v>826231.44638999982</v>
      </c>
      <c r="X37" s="56">
        <v>0</v>
      </c>
      <c r="Y37" s="56">
        <v>922.67499999999995</v>
      </c>
      <c r="Z37" s="56">
        <v>4711233</v>
      </c>
      <c r="AA37" s="56">
        <v>22605165.871720001</v>
      </c>
      <c r="AB37" s="56">
        <v>0</v>
      </c>
      <c r="AC37" s="56">
        <v>0</v>
      </c>
      <c r="AE37" s="10">
        <f t="shared" si="0"/>
        <v>4711233</v>
      </c>
    </row>
    <row r="38" spans="2:31" x14ac:dyDescent="0.25">
      <c r="B38" s="92">
        <v>28</v>
      </c>
      <c r="C38" s="91" t="s">
        <v>13</v>
      </c>
      <c r="D38" s="33">
        <v>1695</v>
      </c>
      <c r="E38" s="33">
        <v>1497</v>
      </c>
      <c r="F38" s="33">
        <v>85285</v>
      </c>
      <c r="G38" s="33">
        <v>17741</v>
      </c>
      <c r="H38" s="33">
        <v>91307</v>
      </c>
      <c r="I38" s="33">
        <v>500605</v>
      </c>
      <c r="J38" s="33">
        <v>5674306</v>
      </c>
      <c r="K38" s="33">
        <v>31219431</v>
      </c>
      <c r="L38" s="56">
        <v>7050325</v>
      </c>
      <c r="M38" s="56">
        <v>24459872.748909999</v>
      </c>
      <c r="N38" s="56">
        <v>5352441</v>
      </c>
      <c r="O38" s="56">
        <v>47052261.716090001</v>
      </c>
      <c r="P38" s="56">
        <v>0</v>
      </c>
      <c r="Q38" s="56">
        <v>0</v>
      </c>
      <c r="R38" s="56">
        <v>45546</v>
      </c>
      <c r="S38" s="56">
        <v>194246.81667000003</v>
      </c>
      <c r="T38" s="56">
        <v>3116613</v>
      </c>
      <c r="U38" s="56">
        <v>6926183.4523399994</v>
      </c>
      <c r="V38" s="56">
        <v>2461457</v>
      </c>
      <c r="W38" s="56">
        <v>8745299.2916800007</v>
      </c>
      <c r="X38" s="56">
        <v>0</v>
      </c>
      <c r="Y38" s="56">
        <v>0</v>
      </c>
      <c r="Z38" s="56">
        <v>13568103</v>
      </c>
      <c r="AA38" s="56">
        <v>58157054.077180021</v>
      </c>
      <c r="AB38" s="56">
        <v>0</v>
      </c>
      <c r="AC38" s="56">
        <v>0</v>
      </c>
      <c r="AE38" s="10">
        <f t="shared" si="0"/>
        <v>13568103</v>
      </c>
    </row>
    <row r="39" spans="2:31" x14ac:dyDescent="0.25">
      <c r="B39" s="92">
        <v>29</v>
      </c>
      <c r="C39" s="91" t="s">
        <v>54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228266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21263</v>
      </c>
      <c r="U39" s="56">
        <v>43051.654560000003</v>
      </c>
      <c r="V39" s="56">
        <v>9748</v>
      </c>
      <c r="W39" s="56">
        <v>27603.87787</v>
      </c>
      <c r="X39" s="56">
        <v>0</v>
      </c>
      <c r="Y39" s="56">
        <v>0</v>
      </c>
      <c r="Z39" s="56">
        <v>89968</v>
      </c>
      <c r="AA39" s="56">
        <v>418919.78100000002</v>
      </c>
      <c r="AB39" s="56">
        <v>18</v>
      </c>
      <c r="AC39" s="56">
        <v>11.4</v>
      </c>
      <c r="AE39" s="10">
        <f t="shared" si="0"/>
        <v>89986</v>
      </c>
    </row>
    <row r="40" spans="2:31" x14ac:dyDescent="0.25">
      <c r="B40" s="92">
        <v>30</v>
      </c>
      <c r="C40" s="91" t="s">
        <v>12</v>
      </c>
      <c r="D40" s="33">
        <v>371</v>
      </c>
      <c r="E40" s="33">
        <v>37</v>
      </c>
      <c r="F40" s="33">
        <v>936253</v>
      </c>
      <c r="G40" s="33">
        <v>0</v>
      </c>
      <c r="H40" s="33">
        <v>47498</v>
      </c>
      <c r="I40" s="33">
        <v>101211</v>
      </c>
      <c r="J40" s="33">
        <v>4878164</v>
      </c>
      <c r="K40" s="33">
        <v>1762304</v>
      </c>
      <c r="L40" s="56">
        <v>7590496</v>
      </c>
      <c r="M40" s="56">
        <v>34555149.26873</v>
      </c>
      <c r="N40" s="56">
        <v>3330968</v>
      </c>
      <c r="O40" s="56">
        <v>36256070.440620005</v>
      </c>
      <c r="P40" s="56">
        <v>0</v>
      </c>
      <c r="Q40" s="56">
        <v>0</v>
      </c>
      <c r="R40" s="56">
        <v>45095</v>
      </c>
      <c r="S40" s="56">
        <v>159403.00177999999</v>
      </c>
      <c r="T40" s="56">
        <v>224542</v>
      </c>
      <c r="U40" s="56">
        <v>574168.12343999837</v>
      </c>
      <c r="V40" s="56">
        <v>110412</v>
      </c>
      <c r="W40" s="56">
        <v>697661.53600999911</v>
      </c>
      <c r="X40" s="56">
        <v>92</v>
      </c>
      <c r="Y40" s="56">
        <v>2434.39</v>
      </c>
      <c r="Z40" s="56">
        <v>690404</v>
      </c>
      <c r="AA40" s="56">
        <v>3342814.483</v>
      </c>
      <c r="AB40" s="56">
        <v>0</v>
      </c>
      <c r="AC40" s="56">
        <v>0</v>
      </c>
      <c r="AE40" s="10">
        <f t="shared" si="0"/>
        <v>690404</v>
      </c>
    </row>
    <row r="41" spans="2:31" x14ac:dyDescent="0.25">
      <c r="B41" s="92">
        <v>31</v>
      </c>
      <c r="C41" s="91" t="s">
        <v>30</v>
      </c>
      <c r="D41" s="33">
        <v>892</v>
      </c>
      <c r="E41" s="33">
        <v>420</v>
      </c>
      <c r="F41" s="33">
        <v>15917</v>
      </c>
      <c r="G41" s="33">
        <v>0</v>
      </c>
      <c r="H41" s="33">
        <v>7802</v>
      </c>
      <c r="I41" s="33">
        <v>85442</v>
      </c>
      <c r="J41" s="33">
        <v>343731</v>
      </c>
      <c r="K41" s="33">
        <v>3854521</v>
      </c>
      <c r="L41" s="56">
        <v>762029</v>
      </c>
      <c r="M41" s="56">
        <v>2615181.8977700002</v>
      </c>
      <c r="N41" s="56">
        <v>748869</v>
      </c>
      <c r="O41" s="56">
        <v>5231925.1304299999</v>
      </c>
      <c r="P41" s="56">
        <v>0</v>
      </c>
      <c r="Q41" s="56">
        <v>0</v>
      </c>
      <c r="R41" s="56">
        <v>0</v>
      </c>
      <c r="S41" s="56">
        <v>0</v>
      </c>
      <c r="T41" s="56">
        <v>1325568</v>
      </c>
      <c r="U41" s="56">
        <v>2857630.1464800001</v>
      </c>
      <c r="V41" s="56">
        <v>226880</v>
      </c>
      <c r="W41" s="56">
        <v>867888.44835000008</v>
      </c>
      <c r="X41" s="56">
        <v>0</v>
      </c>
      <c r="Y41" s="56">
        <v>0</v>
      </c>
      <c r="Z41" s="56">
        <v>3054360</v>
      </c>
      <c r="AA41" s="56">
        <v>14140482.440630002</v>
      </c>
      <c r="AB41" s="56">
        <v>0</v>
      </c>
      <c r="AC41" s="56">
        <v>0</v>
      </c>
      <c r="AE41" s="10">
        <f t="shared" si="0"/>
        <v>3054360</v>
      </c>
    </row>
    <row r="42" spans="2:31" x14ac:dyDescent="0.25">
      <c r="B42" s="92">
        <v>32</v>
      </c>
      <c r="C42" s="91" t="s">
        <v>39</v>
      </c>
      <c r="D42" s="33">
        <v>490</v>
      </c>
      <c r="E42" s="33">
        <v>663</v>
      </c>
      <c r="F42" s="33">
        <v>1984</v>
      </c>
      <c r="G42" s="33">
        <v>0</v>
      </c>
      <c r="H42" s="33">
        <v>0</v>
      </c>
      <c r="I42" s="33">
        <v>110380</v>
      </c>
      <c r="J42" s="33">
        <v>32715</v>
      </c>
      <c r="K42" s="33">
        <v>2282921</v>
      </c>
      <c r="L42" s="56">
        <v>48395</v>
      </c>
      <c r="M42" s="56">
        <v>209481.72249000001</v>
      </c>
      <c r="N42" s="56">
        <v>17753</v>
      </c>
      <c r="O42" s="56">
        <v>108929.40098000001</v>
      </c>
      <c r="P42" s="56">
        <v>0</v>
      </c>
      <c r="Q42" s="56">
        <v>0</v>
      </c>
      <c r="R42" s="56">
        <v>2178</v>
      </c>
      <c r="S42" s="56">
        <v>8376.3588099999997</v>
      </c>
      <c r="T42" s="56">
        <v>396043</v>
      </c>
      <c r="U42" s="56">
        <v>997618.21153999993</v>
      </c>
      <c r="V42" s="56">
        <v>66916</v>
      </c>
      <c r="W42" s="56">
        <v>153840.21136000002</v>
      </c>
      <c r="X42" s="56">
        <v>92</v>
      </c>
      <c r="Y42" s="56">
        <v>262.64499999999998</v>
      </c>
      <c r="Z42" s="56">
        <v>5120203</v>
      </c>
      <c r="AA42" s="56">
        <v>21432462.300000001</v>
      </c>
      <c r="AB42" s="56">
        <v>0</v>
      </c>
      <c r="AC42" s="56">
        <v>0</v>
      </c>
      <c r="AE42" s="10">
        <f t="shared" si="0"/>
        <v>5120203</v>
      </c>
    </row>
    <row r="43" spans="2:31" x14ac:dyDescent="0.25">
      <c r="B43" s="92">
        <v>33</v>
      </c>
      <c r="C43" s="91" t="s">
        <v>17</v>
      </c>
      <c r="D43" s="33">
        <v>1126</v>
      </c>
      <c r="E43" s="33">
        <v>171</v>
      </c>
      <c r="F43" s="33">
        <v>73325</v>
      </c>
      <c r="G43" s="33">
        <v>91616</v>
      </c>
      <c r="H43" s="33">
        <v>403468</v>
      </c>
      <c r="I43" s="33">
        <v>162494208</v>
      </c>
      <c r="J43" s="33">
        <v>1686003</v>
      </c>
      <c r="K43" s="33">
        <v>4908619</v>
      </c>
      <c r="L43" s="56">
        <v>3191194</v>
      </c>
      <c r="M43" s="56">
        <v>9496016.2631700002</v>
      </c>
      <c r="N43" s="56">
        <v>1056812</v>
      </c>
      <c r="O43" s="56">
        <v>11297736.44585</v>
      </c>
      <c r="P43" s="56">
        <v>0</v>
      </c>
      <c r="Q43" s="56">
        <v>0</v>
      </c>
      <c r="R43" s="56">
        <v>20146</v>
      </c>
      <c r="S43" s="56">
        <v>93256.5</v>
      </c>
      <c r="T43" s="56">
        <v>841090</v>
      </c>
      <c r="U43" s="56">
        <v>2019247.1864300056</v>
      </c>
      <c r="V43" s="56">
        <v>282439</v>
      </c>
      <c r="W43" s="56">
        <v>1116264.6104199942</v>
      </c>
      <c r="X43" s="56">
        <v>52</v>
      </c>
      <c r="Y43" s="56">
        <v>1003.362</v>
      </c>
      <c r="Z43" s="56">
        <v>2986291</v>
      </c>
      <c r="AA43" s="56">
        <v>13726190.972999999</v>
      </c>
      <c r="AB43" s="56">
        <v>309</v>
      </c>
      <c r="AC43" s="56">
        <v>309.10000000000002</v>
      </c>
      <c r="AE43" s="10">
        <f t="shared" si="0"/>
        <v>2986600</v>
      </c>
    </row>
    <row r="44" spans="2:31" ht="13" x14ac:dyDescent="0.25">
      <c r="B44" s="194" t="s">
        <v>18</v>
      </c>
      <c r="C44" s="110"/>
      <c r="D44" s="58"/>
      <c r="E44" s="58"/>
      <c r="F44" s="58"/>
      <c r="G44" s="58"/>
      <c r="H44" s="58"/>
      <c r="I44" s="58"/>
      <c r="J44" s="58"/>
      <c r="K44" s="58"/>
      <c r="L44" s="53"/>
      <c r="M44" s="53"/>
      <c r="N44" s="53"/>
      <c r="O44" s="53"/>
      <c r="P44" s="53"/>
      <c r="Q44" s="53"/>
      <c r="R44" s="53"/>
      <c r="S44" s="53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10">
        <f t="shared" si="0"/>
        <v>0</v>
      </c>
    </row>
    <row r="45" spans="2:31" x14ac:dyDescent="0.25">
      <c r="B45" s="92">
        <v>34</v>
      </c>
      <c r="C45" s="91" t="s">
        <v>19</v>
      </c>
      <c r="D45" s="33">
        <v>0</v>
      </c>
      <c r="E45" s="33">
        <v>0</v>
      </c>
      <c r="F45" s="33">
        <v>52717</v>
      </c>
      <c r="G45" s="33">
        <v>0</v>
      </c>
      <c r="H45" s="33">
        <v>0</v>
      </c>
      <c r="I45" s="33">
        <v>0</v>
      </c>
      <c r="J45" s="33">
        <v>1365100</v>
      </c>
      <c r="K45" s="33">
        <v>0</v>
      </c>
      <c r="L45" s="56">
        <v>1250459</v>
      </c>
      <c r="M45" s="56">
        <v>10532584.817</v>
      </c>
      <c r="N45" s="56">
        <v>3643797</v>
      </c>
      <c r="O45" s="56">
        <v>32932233.478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10">
        <f t="shared" si="0"/>
        <v>0</v>
      </c>
    </row>
    <row r="46" spans="2:31" x14ac:dyDescent="0.25">
      <c r="B46" s="92">
        <v>35</v>
      </c>
      <c r="C46" s="91" t="s">
        <v>55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10">
        <f t="shared" si="0"/>
        <v>0</v>
      </c>
    </row>
    <row r="47" spans="2:31" x14ac:dyDescent="0.25">
      <c r="B47" s="92">
        <v>36</v>
      </c>
      <c r="C47" s="91" t="s">
        <v>57</v>
      </c>
      <c r="D47" s="33">
        <v>0</v>
      </c>
      <c r="E47" s="33">
        <v>0</v>
      </c>
      <c r="F47" s="33">
        <v>0</v>
      </c>
      <c r="G47" s="33">
        <v>0</v>
      </c>
      <c r="H47" s="33">
        <v>1</v>
      </c>
      <c r="I47" s="33">
        <v>0</v>
      </c>
      <c r="J47" s="33">
        <v>0</v>
      </c>
      <c r="K47" s="33">
        <v>845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49</v>
      </c>
      <c r="U47" s="56">
        <v>401.13362999999998</v>
      </c>
      <c r="V47" s="56">
        <v>7</v>
      </c>
      <c r="W47" s="56">
        <v>16.4679</v>
      </c>
      <c r="X47" s="56">
        <v>0</v>
      </c>
      <c r="Y47" s="56">
        <v>0</v>
      </c>
      <c r="Z47" s="56">
        <v>434</v>
      </c>
      <c r="AA47" s="56">
        <v>3960.7</v>
      </c>
      <c r="AB47" s="56">
        <v>0</v>
      </c>
      <c r="AC47" s="56">
        <v>0</v>
      </c>
      <c r="AE47" s="10">
        <f t="shared" si="0"/>
        <v>434</v>
      </c>
    </row>
    <row r="48" spans="2:31" x14ac:dyDescent="0.25">
      <c r="B48" s="92">
        <v>37</v>
      </c>
      <c r="C48" s="91" t="s">
        <v>32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171138</v>
      </c>
      <c r="K48" s="33">
        <v>0</v>
      </c>
      <c r="L48" s="56">
        <v>126016</v>
      </c>
      <c r="M48" s="56">
        <v>768655.25745998824</v>
      </c>
      <c r="N48" s="56">
        <v>197474</v>
      </c>
      <c r="O48" s="56">
        <v>2380936.6379699116</v>
      </c>
      <c r="P48" s="56">
        <v>0</v>
      </c>
      <c r="Q48" s="56">
        <v>0</v>
      </c>
      <c r="R48" s="56">
        <v>682</v>
      </c>
      <c r="S48" s="56">
        <v>5001.8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56">
        <v>0</v>
      </c>
      <c r="AB48" s="56">
        <v>0</v>
      </c>
      <c r="AC48" s="56">
        <v>0</v>
      </c>
      <c r="AE48" s="10">
        <f t="shared" si="0"/>
        <v>0</v>
      </c>
    </row>
    <row r="49" spans="1:31" x14ac:dyDescent="0.25">
      <c r="B49" s="92">
        <v>38</v>
      </c>
      <c r="C49" s="91" t="s">
        <v>29</v>
      </c>
      <c r="D49" s="33">
        <v>456</v>
      </c>
      <c r="E49" s="33">
        <v>489</v>
      </c>
      <c r="F49" s="33">
        <v>542</v>
      </c>
      <c r="G49" s="33">
        <v>86</v>
      </c>
      <c r="H49" s="33">
        <v>0</v>
      </c>
      <c r="I49" s="33">
        <v>4769</v>
      </c>
      <c r="J49" s="33">
        <v>445565</v>
      </c>
      <c r="K49" s="33">
        <v>2024550</v>
      </c>
      <c r="L49" s="56">
        <v>436373</v>
      </c>
      <c r="M49" s="56">
        <v>1927603.3618399999</v>
      </c>
      <c r="N49" s="56">
        <v>262244</v>
      </c>
      <c r="O49" s="56">
        <v>2162883.4801498465</v>
      </c>
      <c r="P49" s="56">
        <v>0</v>
      </c>
      <c r="Q49" s="56">
        <v>0</v>
      </c>
      <c r="R49" s="56">
        <v>4114</v>
      </c>
      <c r="S49" s="56">
        <v>12703.568760000002</v>
      </c>
      <c r="T49" s="56">
        <v>321847</v>
      </c>
      <c r="U49" s="56">
        <v>675661.44134999998</v>
      </c>
      <c r="V49" s="56">
        <v>118860</v>
      </c>
      <c r="W49" s="56">
        <v>325137.56342999992</v>
      </c>
      <c r="X49" s="56">
        <v>0</v>
      </c>
      <c r="Y49" s="56">
        <v>0</v>
      </c>
      <c r="Z49" s="56">
        <v>942847</v>
      </c>
      <c r="AA49" s="56">
        <v>4603662.0240000002</v>
      </c>
      <c r="AB49" s="56">
        <v>0</v>
      </c>
      <c r="AC49" s="56">
        <v>0</v>
      </c>
      <c r="AE49" s="10">
        <f t="shared" si="0"/>
        <v>942847</v>
      </c>
    </row>
    <row r="50" spans="1:31" x14ac:dyDescent="0.25">
      <c r="B50" s="92">
        <v>39</v>
      </c>
      <c r="C50" s="91" t="s">
        <v>58</v>
      </c>
      <c r="D50" s="33">
        <v>13</v>
      </c>
      <c r="E50" s="33">
        <v>18</v>
      </c>
      <c r="F50" s="33">
        <v>0</v>
      </c>
      <c r="G50" s="33">
        <v>0</v>
      </c>
      <c r="H50" s="33">
        <v>0</v>
      </c>
      <c r="I50" s="33">
        <v>7</v>
      </c>
      <c r="J50" s="33">
        <v>0</v>
      </c>
      <c r="K50" s="33">
        <v>118751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37658</v>
      </c>
      <c r="U50" s="56">
        <v>117026.46544000029</v>
      </c>
      <c r="V50" s="56">
        <v>18485</v>
      </c>
      <c r="W50" s="56">
        <v>63927.438559999762</v>
      </c>
      <c r="X50" s="56">
        <v>0</v>
      </c>
      <c r="Y50" s="56">
        <v>0</v>
      </c>
      <c r="Z50" s="56">
        <v>38917</v>
      </c>
      <c r="AA50" s="56">
        <v>226901.69899999999</v>
      </c>
      <c r="AB50" s="56">
        <v>0</v>
      </c>
      <c r="AC50" s="56">
        <v>0</v>
      </c>
      <c r="AE50" s="10">
        <f t="shared" si="0"/>
        <v>38917</v>
      </c>
    </row>
    <row r="51" spans="1:31" x14ac:dyDescent="0.25">
      <c r="B51" s="92">
        <v>40</v>
      </c>
      <c r="C51" s="91" t="s">
        <v>25</v>
      </c>
      <c r="D51" s="33">
        <v>46</v>
      </c>
      <c r="E51" s="33">
        <v>29</v>
      </c>
      <c r="F51" s="33">
        <v>0</v>
      </c>
      <c r="G51" s="33">
        <v>0</v>
      </c>
      <c r="H51" s="33">
        <v>0</v>
      </c>
      <c r="I51" s="33">
        <v>0</v>
      </c>
      <c r="J51" s="33">
        <v>634991</v>
      </c>
      <c r="K51" s="33">
        <v>665887</v>
      </c>
      <c r="L51" s="56">
        <v>776758</v>
      </c>
      <c r="M51" s="56">
        <v>2732391.0211695675</v>
      </c>
      <c r="N51" s="56">
        <v>1130117</v>
      </c>
      <c r="O51" s="56">
        <v>5545896.7331396965</v>
      </c>
      <c r="P51" s="56">
        <v>0</v>
      </c>
      <c r="Q51" s="56">
        <v>0</v>
      </c>
      <c r="R51" s="56">
        <v>1724</v>
      </c>
      <c r="S51" s="56">
        <v>11394.129099999998</v>
      </c>
      <c r="T51" s="56">
        <v>268316</v>
      </c>
      <c r="U51" s="56">
        <v>1017260.00387</v>
      </c>
      <c r="V51" s="56">
        <v>0</v>
      </c>
      <c r="W51" s="56">
        <v>0</v>
      </c>
      <c r="X51" s="56">
        <v>0</v>
      </c>
      <c r="Y51" s="56">
        <v>0</v>
      </c>
      <c r="Z51" s="56">
        <v>237996</v>
      </c>
      <c r="AA51" s="56">
        <v>1369343.0259099999</v>
      </c>
      <c r="AB51" s="56">
        <v>0</v>
      </c>
      <c r="AC51" s="56">
        <v>0</v>
      </c>
      <c r="AE51" s="10">
        <f t="shared" si="0"/>
        <v>237996</v>
      </c>
    </row>
    <row r="52" spans="1:31" x14ac:dyDescent="0.25">
      <c r="A52" s="40" t="s">
        <v>159</v>
      </c>
      <c r="B52" s="92">
        <v>41</v>
      </c>
      <c r="C52" s="91" t="s">
        <v>26</v>
      </c>
      <c r="D52" s="33">
        <v>0</v>
      </c>
      <c r="E52" s="33">
        <v>0</v>
      </c>
      <c r="F52" s="33">
        <v>0</v>
      </c>
      <c r="G52" s="33">
        <v>2050</v>
      </c>
      <c r="H52" s="33">
        <v>0</v>
      </c>
      <c r="I52" s="33">
        <v>0</v>
      </c>
      <c r="J52" s="33">
        <v>972776</v>
      </c>
      <c r="K52" s="33">
        <v>734483</v>
      </c>
      <c r="L52" s="56">
        <v>387917</v>
      </c>
      <c r="M52" s="56">
        <v>472346.79800000001</v>
      </c>
      <c r="N52" s="56">
        <v>670738</v>
      </c>
      <c r="O52" s="56">
        <v>962529.69200000004</v>
      </c>
      <c r="P52" s="56">
        <v>0</v>
      </c>
      <c r="Q52" s="56">
        <v>0</v>
      </c>
      <c r="R52" s="56">
        <v>2428</v>
      </c>
      <c r="S52" s="56">
        <v>5774.0060000000003</v>
      </c>
      <c r="T52" s="56">
        <v>14636</v>
      </c>
      <c r="U52" s="56">
        <v>30000.748</v>
      </c>
      <c r="V52" s="56">
        <v>13863</v>
      </c>
      <c r="W52" s="56">
        <v>53114.983999999997</v>
      </c>
      <c r="X52" s="56">
        <v>0</v>
      </c>
      <c r="Y52" s="56">
        <v>0</v>
      </c>
      <c r="Z52" s="56">
        <v>180800</v>
      </c>
      <c r="AA52" s="56">
        <v>313929.28999999998</v>
      </c>
      <c r="AB52" s="56">
        <v>0</v>
      </c>
      <c r="AC52" s="56">
        <v>0</v>
      </c>
      <c r="AE52" s="10">
        <f t="shared" si="0"/>
        <v>180800</v>
      </c>
    </row>
    <row r="53" spans="1:31" x14ac:dyDescent="0.25">
      <c r="B53" s="92">
        <v>42</v>
      </c>
      <c r="C53" s="110" t="s">
        <v>24</v>
      </c>
      <c r="D53" s="33">
        <v>101</v>
      </c>
      <c r="E53" s="33">
        <v>64</v>
      </c>
      <c r="F53" s="33">
        <v>0</v>
      </c>
      <c r="G53" s="33">
        <v>0</v>
      </c>
      <c r="H53" s="33">
        <v>0</v>
      </c>
      <c r="I53" s="33">
        <v>0</v>
      </c>
      <c r="J53" s="33">
        <v>1019544</v>
      </c>
      <c r="K53" s="33">
        <v>1116228</v>
      </c>
      <c r="L53" s="56">
        <v>1311745</v>
      </c>
      <c r="M53" s="56">
        <v>4073387.5338398023</v>
      </c>
      <c r="N53" s="56">
        <v>1329100</v>
      </c>
      <c r="O53" s="56">
        <v>6072610.7655013651</v>
      </c>
      <c r="P53" s="56">
        <v>0</v>
      </c>
      <c r="Q53" s="56">
        <v>0</v>
      </c>
      <c r="R53" s="56">
        <v>2275</v>
      </c>
      <c r="S53" s="56">
        <v>13840.638999999999</v>
      </c>
      <c r="T53" s="56">
        <v>674774</v>
      </c>
      <c r="U53" s="56">
        <v>1608615.6734699961</v>
      </c>
      <c r="V53" s="56">
        <v>87536</v>
      </c>
      <c r="W53" s="56">
        <v>515718.42826999992</v>
      </c>
      <c r="X53" s="56">
        <v>31</v>
      </c>
      <c r="Y53" s="56">
        <v>698.19899999999996</v>
      </c>
      <c r="Z53" s="56">
        <v>767260</v>
      </c>
      <c r="AA53" s="56">
        <v>3747104.4084000047</v>
      </c>
      <c r="AB53" s="56">
        <v>0</v>
      </c>
      <c r="AC53" s="56">
        <v>0</v>
      </c>
      <c r="AE53" s="10">
        <f t="shared" si="0"/>
        <v>767260</v>
      </c>
    </row>
    <row r="54" spans="1:31" x14ac:dyDescent="0.25">
      <c r="B54" s="92">
        <v>43</v>
      </c>
      <c r="C54" s="110" t="s">
        <v>62</v>
      </c>
      <c r="D54" s="33">
        <v>0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1089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3082</v>
      </c>
      <c r="U54" s="56">
        <v>10913.522359999999</v>
      </c>
      <c r="V54" s="56">
        <v>1335</v>
      </c>
      <c r="W54" s="56">
        <v>4442.4675199999992</v>
      </c>
      <c r="X54" s="56">
        <v>0</v>
      </c>
      <c r="Y54" s="56">
        <v>0</v>
      </c>
      <c r="Z54" s="56">
        <v>779</v>
      </c>
      <c r="AA54" s="56">
        <v>5303</v>
      </c>
      <c r="AB54" s="56">
        <v>0</v>
      </c>
      <c r="AC54" s="56">
        <v>0</v>
      </c>
      <c r="AE54" s="10">
        <f t="shared" si="0"/>
        <v>779</v>
      </c>
    </row>
    <row r="55" spans="1:31" ht="13" x14ac:dyDescent="0.25">
      <c r="B55" s="194" t="s">
        <v>63</v>
      </c>
      <c r="C55" s="110"/>
      <c r="D55" s="33"/>
      <c r="E55" s="33"/>
      <c r="F55" s="33"/>
      <c r="G55" s="33"/>
      <c r="H55" s="33"/>
      <c r="I55" s="33"/>
      <c r="J55" s="33"/>
      <c r="K55" s="33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E55" s="10">
        <f t="shared" si="0"/>
        <v>0</v>
      </c>
    </row>
    <row r="56" spans="1:31" s="59" customFormat="1" x14ac:dyDescent="0.25">
      <c r="A56" s="65"/>
      <c r="B56" s="96">
        <v>44</v>
      </c>
      <c r="C56" s="99" t="s">
        <v>64</v>
      </c>
      <c r="D56" s="62">
        <v>0</v>
      </c>
      <c r="E56" s="62">
        <v>0</v>
      </c>
      <c r="F56" s="62">
        <v>0</v>
      </c>
      <c r="G56" s="62">
        <v>97607</v>
      </c>
      <c r="H56" s="62">
        <v>0</v>
      </c>
      <c r="I56" s="62">
        <v>3540605</v>
      </c>
      <c r="J56" s="62">
        <v>0</v>
      </c>
      <c r="K56" s="62">
        <v>6957593</v>
      </c>
      <c r="L56" s="60">
        <v>0</v>
      </c>
      <c r="M56" s="60">
        <v>0</v>
      </c>
      <c r="N56" s="60">
        <v>0</v>
      </c>
      <c r="O56" s="60">
        <v>0</v>
      </c>
      <c r="P56" s="60">
        <v>0</v>
      </c>
      <c r="Q56" s="60">
        <v>0</v>
      </c>
      <c r="R56" s="60">
        <v>0</v>
      </c>
      <c r="S56" s="60">
        <v>0</v>
      </c>
      <c r="T56" s="60">
        <v>6727</v>
      </c>
      <c r="U56" s="60">
        <v>10891.49375</v>
      </c>
      <c r="V56" s="60">
        <v>199394</v>
      </c>
      <c r="W56" s="60">
        <v>270658.88049000001</v>
      </c>
      <c r="X56" s="60">
        <v>0</v>
      </c>
      <c r="Y56" s="60">
        <v>0</v>
      </c>
      <c r="Z56" s="60">
        <v>57853</v>
      </c>
      <c r="AA56" s="60">
        <v>267198.25</v>
      </c>
      <c r="AB56" s="60">
        <v>0</v>
      </c>
      <c r="AC56" s="60">
        <v>0</v>
      </c>
      <c r="AE56" s="10">
        <f t="shared" si="0"/>
        <v>57853</v>
      </c>
    </row>
    <row r="57" spans="1:31" s="59" customFormat="1" x14ac:dyDescent="0.25">
      <c r="A57" s="65"/>
      <c r="B57" s="96">
        <v>45</v>
      </c>
      <c r="C57" s="99" t="s">
        <v>65</v>
      </c>
      <c r="D57" s="62">
        <v>0</v>
      </c>
      <c r="E57" s="62">
        <v>0</v>
      </c>
      <c r="F57" s="62">
        <v>0</v>
      </c>
      <c r="G57" s="62">
        <v>396812</v>
      </c>
      <c r="H57" s="62">
        <v>0</v>
      </c>
      <c r="I57" s="62">
        <v>17619</v>
      </c>
      <c r="J57" s="62">
        <v>0</v>
      </c>
      <c r="K57" s="62">
        <v>8104301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  <c r="R57" s="60">
        <v>0</v>
      </c>
      <c r="S57" s="60">
        <v>0</v>
      </c>
      <c r="T57" s="60">
        <v>190580</v>
      </c>
      <c r="U57" s="60">
        <v>427878.9094</v>
      </c>
      <c r="V57" s="60">
        <v>10891</v>
      </c>
      <c r="W57" s="60">
        <v>17477.293409999998</v>
      </c>
      <c r="X57" s="60">
        <v>0</v>
      </c>
      <c r="Y57" s="60">
        <v>0</v>
      </c>
      <c r="Z57" s="60">
        <v>2226229</v>
      </c>
      <c r="AA57" s="60">
        <v>7242738.1619999995</v>
      </c>
      <c r="AB57" s="60">
        <v>153</v>
      </c>
      <c r="AC57" s="60">
        <v>94.3</v>
      </c>
      <c r="AE57" s="10">
        <f t="shared" si="0"/>
        <v>2226382</v>
      </c>
    </row>
    <row r="58" spans="1:31" s="59" customFormat="1" x14ac:dyDescent="0.25">
      <c r="A58" s="65"/>
      <c r="B58" s="96">
        <v>46</v>
      </c>
      <c r="C58" s="99" t="s">
        <v>66</v>
      </c>
      <c r="D58" s="62">
        <v>0</v>
      </c>
      <c r="E58" s="62">
        <v>0</v>
      </c>
      <c r="F58" s="62">
        <v>0</v>
      </c>
      <c r="G58" s="62">
        <v>210628</v>
      </c>
      <c r="H58" s="62">
        <v>0</v>
      </c>
      <c r="I58" s="62">
        <v>477191</v>
      </c>
      <c r="J58" s="62">
        <v>0</v>
      </c>
      <c r="K58" s="62">
        <v>13094570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60">
        <v>0</v>
      </c>
      <c r="S58" s="60">
        <v>0</v>
      </c>
      <c r="T58" s="60">
        <v>0</v>
      </c>
      <c r="U58" s="60">
        <v>0</v>
      </c>
      <c r="V58" s="60">
        <v>345386</v>
      </c>
      <c r="W58" s="60">
        <v>110143.66647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E58" s="10">
        <f t="shared" si="0"/>
        <v>0</v>
      </c>
    </row>
    <row r="59" spans="1:31" s="59" customFormat="1" x14ac:dyDescent="0.25">
      <c r="A59" s="65"/>
      <c r="B59" s="96">
        <v>47</v>
      </c>
      <c r="C59" s="99" t="s">
        <v>67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14458</v>
      </c>
      <c r="J59" s="62">
        <v>0</v>
      </c>
      <c r="K59" s="62">
        <v>0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E59" s="10">
        <f t="shared" si="0"/>
        <v>0</v>
      </c>
    </row>
    <row r="60" spans="1:31" s="59" customFormat="1" x14ac:dyDescent="0.25">
      <c r="A60" s="65"/>
      <c r="B60" s="96">
        <v>48</v>
      </c>
      <c r="C60" s="99" t="s">
        <v>68</v>
      </c>
      <c r="D60" s="62">
        <v>0</v>
      </c>
      <c r="E60" s="62">
        <v>0</v>
      </c>
      <c r="F60" s="62">
        <v>190</v>
      </c>
      <c r="G60" s="62">
        <v>453536</v>
      </c>
      <c r="H60" s="62">
        <v>0</v>
      </c>
      <c r="I60" s="62">
        <v>0</v>
      </c>
      <c r="J60" s="62">
        <v>0</v>
      </c>
      <c r="K60" s="62">
        <v>689487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1296</v>
      </c>
      <c r="U60" s="60">
        <v>1322.59547</v>
      </c>
      <c r="V60" s="60">
        <v>28604</v>
      </c>
      <c r="W60" s="60">
        <v>22452.51511</v>
      </c>
      <c r="X60" s="60">
        <v>0</v>
      </c>
      <c r="Y60" s="60">
        <v>0</v>
      </c>
      <c r="Z60" s="60">
        <v>7361</v>
      </c>
      <c r="AA60" s="60">
        <v>30842.435000000001</v>
      </c>
      <c r="AB60" s="60">
        <v>0</v>
      </c>
      <c r="AC60" s="60">
        <v>0</v>
      </c>
      <c r="AE60" s="10">
        <f t="shared" si="0"/>
        <v>7361</v>
      </c>
    </row>
    <row r="61" spans="1:31" s="59" customFormat="1" x14ac:dyDescent="0.25">
      <c r="A61" s="65"/>
      <c r="B61" s="96">
        <v>49</v>
      </c>
      <c r="C61" s="112" t="s">
        <v>69</v>
      </c>
      <c r="D61" s="62">
        <v>1</v>
      </c>
      <c r="E61" s="62">
        <v>10</v>
      </c>
      <c r="F61" s="62">
        <v>729338</v>
      </c>
      <c r="G61" s="62">
        <v>0</v>
      </c>
      <c r="H61" s="62">
        <v>0</v>
      </c>
      <c r="I61" s="62">
        <v>33963628</v>
      </c>
      <c r="J61" s="62">
        <v>0</v>
      </c>
      <c r="K61" s="62">
        <v>32218748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287675</v>
      </c>
      <c r="U61" s="60">
        <v>401742.77701999998</v>
      </c>
      <c r="V61" s="60">
        <v>813168</v>
      </c>
      <c r="W61" s="60">
        <v>1926223.2106999999</v>
      </c>
      <c r="X61" s="60">
        <v>0</v>
      </c>
      <c r="Y61" s="60">
        <v>0</v>
      </c>
      <c r="Z61" s="60">
        <v>1225875</v>
      </c>
      <c r="AA61" s="60">
        <v>5255120.1500000004</v>
      </c>
      <c r="AB61" s="60">
        <v>0</v>
      </c>
      <c r="AC61" s="60">
        <v>0</v>
      </c>
      <c r="AE61" s="10">
        <f t="shared" si="0"/>
        <v>1225875</v>
      </c>
    </row>
    <row r="62" spans="1:31" ht="13" x14ac:dyDescent="0.25">
      <c r="B62" s="194" t="s">
        <v>21</v>
      </c>
      <c r="C62" s="110"/>
      <c r="D62" s="58"/>
      <c r="E62" s="58"/>
      <c r="F62" s="58"/>
      <c r="G62" s="58"/>
      <c r="H62" s="58"/>
      <c r="I62" s="58"/>
      <c r="J62" s="58"/>
      <c r="K62" s="58"/>
      <c r="L62" s="53"/>
      <c r="M62" s="53"/>
      <c r="N62" s="53"/>
      <c r="O62" s="53"/>
      <c r="P62" s="53"/>
      <c r="Q62" s="53"/>
      <c r="R62" s="53"/>
      <c r="S62" s="53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E62" s="10">
        <f t="shared" si="0"/>
        <v>0</v>
      </c>
    </row>
    <row r="63" spans="1:31" x14ac:dyDescent="0.25">
      <c r="B63" s="92">
        <v>50</v>
      </c>
      <c r="C63" s="91" t="s">
        <v>22</v>
      </c>
      <c r="D63" s="33">
        <v>493</v>
      </c>
      <c r="E63" s="33">
        <v>2</v>
      </c>
      <c r="F63" s="33">
        <v>0</v>
      </c>
      <c r="G63" s="33">
        <v>385</v>
      </c>
      <c r="H63" s="33">
        <v>0</v>
      </c>
      <c r="I63" s="33">
        <v>1111684</v>
      </c>
      <c r="J63" s="33">
        <v>746173</v>
      </c>
      <c r="K63" s="33">
        <v>2796363</v>
      </c>
      <c r="L63" s="56">
        <v>965778</v>
      </c>
      <c r="M63" s="56">
        <v>5632182.4290059498</v>
      </c>
      <c r="N63" s="56">
        <v>1256470</v>
      </c>
      <c r="O63" s="56">
        <v>10765851.1124583</v>
      </c>
      <c r="P63" s="56">
        <v>991</v>
      </c>
      <c r="Q63" s="56">
        <v>552.95399999999995</v>
      </c>
      <c r="R63" s="56">
        <v>5946</v>
      </c>
      <c r="S63" s="56">
        <v>34112.300000000003</v>
      </c>
      <c r="T63" s="56">
        <v>211056</v>
      </c>
      <c r="U63" s="56">
        <v>574443.73408999993</v>
      </c>
      <c r="V63" s="56">
        <v>276887</v>
      </c>
      <c r="W63" s="56">
        <v>1319500.6063599067</v>
      </c>
      <c r="X63" s="56">
        <v>212</v>
      </c>
      <c r="Y63" s="56">
        <v>3106.1089999999999</v>
      </c>
      <c r="Z63" s="56">
        <v>1061313</v>
      </c>
      <c r="AA63" s="56">
        <v>6969114.5499999998</v>
      </c>
      <c r="AB63" s="56">
        <v>453</v>
      </c>
      <c r="AC63" s="56">
        <v>451.5</v>
      </c>
      <c r="AE63" s="10">
        <f t="shared" si="0"/>
        <v>1061766</v>
      </c>
    </row>
    <row r="64" spans="1:31" x14ac:dyDescent="0.25">
      <c r="B64" s="92">
        <v>51</v>
      </c>
      <c r="C64" s="91" t="s">
        <v>70</v>
      </c>
      <c r="D64" s="33">
        <v>174</v>
      </c>
      <c r="E64" s="33">
        <v>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274381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>
        <v>0</v>
      </c>
      <c r="T64" s="56">
        <v>33518</v>
      </c>
      <c r="U64" s="56">
        <v>105684.4452300001</v>
      </c>
      <c r="V64" s="56">
        <v>6501</v>
      </c>
      <c r="W64" s="56">
        <v>22674.173309999962</v>
      </c>
      <c r="X64" s="56">
        <v>0</v>
      </c>
      <c r="Y64" s="56">
        <v>0</v>
      </c>
      <c r="Z64" s="56">
        <v>126368</v>
      </c>
      <c r="AA64" s="56">
        <v>688738.01</v>
      </c>
      <c r="AB64" s="56">
        <v>0</v>
      </c>
      <c r="AC64" s="56">
        <v>0</v>
      </c>
      <c r="AE64" s="10">
        <f t="shared" si="0"/>
        <v>126368</v>
      </c>
    </row>
    <row r="65" spans="1:31" x14ac:dyDescent="0.25">
      <c r="B65" s="92">
        <v>52</v>
      </c>
      <c r="C65" s="91" t="s">
        <v>47</v>
      </c>
      <c r="D65" s="33">
        <v>354</v>
      </c>
      <c r="E65" s="33">
        <v>3</v>
      </c>
      <c r="F65" s="33">
        <v>25625</v>
      </c>
      <c r="G65" s="33">
        <v>302</v>
      </c>
      <c r="H65" s="33">
        <v>60836</v>
      </c>
      <c r="I65" s="33">
        <v>0</v>
      </c>
      <c r="J65" s="33">
        <v>0</v>
      </c>
      <c r="K65" s="33">
        <v>2147127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172799</v>
      </c>
      <c r="U65" s="56">
        <v>357447.67702</v>
      </c>
      <c r="V65" s="56">
        <v>47018</v>
      </c>
      <c r="W65" s="56">
        <v>184198.70883999998</v>
      </c>
      <c r="X65" s="56">
        <v>0</v>
      </c>
      <c r="Y65" s="56">
        <v>0</v>
      </c>
      <c r="Z65" s="56">
        <v>3504655</v>
      </c>
      <c r="AA65" s="56">
        <v>9518008.5179999992</v>
      </c>
      <c r="AB65" s="56">
        <v>0</v>
      </c>
      <c r="AC65" s="56">
        <v>0</v>
      </c>
      <c r="AE65" s="10">
        <f t="shared" si="0"/>
        <v>3504655</v>
      </c>
    </row>
    <row r="66" spans="1:31" x14ac:dyDescent="0.25">
      <c r="B66" s="92">
        <v>53</v>
      </c>
      <c r="C66" s="91" t="s">
        <v>44</v>
      </c>
      <c r="D66" s="33">
        <v>583</v>
      </c>
      <c r="E66" s="33">
        <v>2</v>
      </c>
      <c r="F66" s="33">
        <v>0</v>
      </c>
      <c r="G66" s="33">
        <v>2385</v>
      </c>
      <c r="H66" s="33">
        <v>0</v>
      </c>
      <c r="I66" s="33">
        <v>0</v>
      </c>
      <c r="J66" s="33">
        <v>0</v>
      </c>
      <c r="K66" s="33">
        <v>5314633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203313</v>
      </c>
      <c r="U66" s="56">
        <v>318737.59288999997</v>
      </c>
      <c r="V66" s="56">
        <v>16606</v>
      </c>
      <c r="W66" s="56">
        <v>41286.065310000005</v>
      </c>
      <c r="X66" s="56">
        <v>0</v>
      </c>
      <c r="Y66" s="56">
        <v>0</v>
      </c>
      <c r="Z66" s="56">
        <v>1051578</v>
      </c>
      <c r="AA66" s="56">
        <v>5239941.977</v>
      </c>
      <c r="AB66" s="56">
        <v>34</v>
      </c>
      <c r="AC66" s="56">
        <v>21.6</v>
      </c>
      <c r="AE66" s="10">
        <f t="shared" si="0"/>
        <v>1051612</v>
      </c>
    </row>
    <row r="67" spans="1:31" x14ac:dyDescent="0.25">
      <c r="B67" s="92">
        <v>54</v>
      </c>
      <c r="C67" s="91" t="s">
        <v>313</v>
      </c>
      <c r="D67" s="33">
        <v>167</v>
      </c>
      <c r="E67" s="33">
        <v>0</v>
      </c>
      <c r="F67" s="33">
        <v>0</v>
      </c>
      <c r="G67" s="33">
        <v>436</v>
      </c>
      <c r="H67" s="33">
        <v>0</v>
      </c>
      <c r="I67" s="33">
        <v>39712</v>
      </c>
      <c r="J67" s="33">
        <v>0</v>
      </c>
      <c r="K67" s="33">
        <v>5165295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44382</v>
      </c>
      <c r="U67" s="56">
        <v>60238.464049999995</v>
      </c>
      <c r="V67" s="56">
        <v>8950</v>
      </c>
      <c r="W67" s="56">
        <v>24269.580730000001</v>
      </c>
      <c r="X67" s="56">
        <v>0</v>
      </c>
      <c r="Y67" s="56">
        <v>0</v>
      </c>
      <c r="Z67" s="56">
        <v>938513</v>
      </c>
      <c r="AA67" s="56">
        <v>4731814.375</v>
      </c>
      <c r="AB67" s="56">
        <v>0</v>
      </c>
      <c r="AC67" s="56">
        <v>0</v>
      </c>
      <c r="AE67" s="10">
        <f t="shared" si="0"/>
        <v>938513</v>
      </c>
    </row>
    <row r="68" spans="1:31" x14ac:dyDescent="0.25">
      <c r="B68" s="92">
        <v>55</v>
      </c>
      <c r="C68" s="91" t="s">
        <v>71</v>
      </c>
      <c r="D68" s="33">
        <v>59</v>
      </c>
      <c r="E68" s="33">
        <v>2</v>
      </c>
      <c r="F68" s="33">
        <v>0</v>
      </c>
      <c r="G68" s="33">
        <v>162</v>
      </c>
      <c r="H68" s="33">
        <v>0</v>
      </c>
      <c r="I68" s="33">
        <v>495224</v>
      </c>
      <c r="J68" s="33">
        <v>0</v>
      </c>
      <c r="K68" s="33">
        <v>3015122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51959</v>
      </c>
      <c r="U68" s="56">
        <v>98601.292549999998</v>
      </c>
      <c r="V68" s="56">
        <v>8055</v>
      </c>
      <c r="W68" s="56">
        <v>20860.212940000001</v>
      </c>
      <c r="X68" s="56">
        <v>0</v>
      </c>
      <c r="Y68" s="56">
        <v>0</v>
      </c>
      <c r="Z68" s="56">
        <v>371502</v>
      </c>
      <c r="AA68" s="56">
        <v>1865050.25875</v>
      </c>
      <c r="AB68" s="56">
        <v>0</v>
      </c>
      <c r="AC68" s="56">
        <v>0</v>
      </c>
      <c r="AE68" s="10">
        <f t="shared" si="0"/>
        <v>371502</v>
      </c>
    </row>
    <row r="69" spans="1:31" x14ac:dyDescent="0.25">
      <c r="B69" s="92">
        <v>56</v>
      </c>
      <c r="C69" s="91" t="s">
        <v>72</v>
      </c>
      <c r="D69" s="33">
        <v>13</v>
      </c>
      <c r="E69" s="33">
        <v>1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396434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6066</v>
      </c>
      <c r="U69" s="56">
        <v>8733.1431599999996</v>
      </c>
      <c r="V69" s="56">
        <v>0</v>
      </c>
      <c r="W69" s="56">
        <v>0</v>
      </c>
      <c r="X69" s="56">
        <v>0</v>
      </c>
      <c r="Y69" s="56">
        <v>0</v>
      </c>
      <c r="Z69" s="56">
        <v>46573</v>
      </c>
      <c r="AA69" s="56">
        <v>196581.2</v>
      </c>
      <c r="AB69" s="56">
        <v>0</v>
      </c>
      <c r="AC69" s="56">
        <v>0</v>
      </c>
      <c r="AE69" s="10">
        <f t="shared" si="0"/>
        <v>46573</v>
      </c>
    </row>
    <row r="70" spans="1:31" x14ac:dyDescent="0.25">
      <c r="B70" s="92">
        <v>57</v>
      </c>
      <c r="C70" s="91" t="s">
        <v>73</v>
      </c>
      <c r="D70" s="33">
        <v>27</v>
      </c>
      <c r="E70" s="33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82588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5375</v>
      </c>
      <c r="U70" s="56">
        <v>12534.248710000002</v>
      </c>
      <c r="V70" s="56">
        <v>4244</v>
      </c>
      <c r="W70" s="56">
        <v>17443.766640000002</v>
      </c>
      <c r="X70" s="56">
        <v>0</v>
      </c>
      <c r="Y70" s="56">
        <v>0</v>
      </c>
      <c r="Z70" s="56">
        <v>37107</v>
      </c>
      <c r="AA70" s="56">
        <v>195620.1</v>
      </c>
      <c r="AB70" s="56">
        <v>0</v>
      </c>
      <c r="AC70" s="56">
        <v>0</v>
      </c>
      <c r="AE70" s="10">
        <f t="shared" si="0"/>
        <v>37107</v>
      </c>
    </row>
    <row r="71" spans="1:31" x14ac:dyDescent="0.25">
      <c r="B71" s="92">
        <v>58</v>
      </c>
      <c r="C71" s="91" t="s">
        <v>46</v>
      </c>
      <c r="D71" s="33">
        <v>0</v>
      </c>
      <c r="E71" s="33">
        <v>0</v>
      </c>
      <c r="F71" s="33">
        <v>0</v>
      </c>
      <c r="G71" s="33">
        <v>67</v>
      </c>
      <c r="H71" s="33">
        <v>0</v>
      </c>
      <c r="I71" s="33">
        <v>0</v>
      </c>
      <c r="J71" s="33">
        <v>0</v>
      </c>
      <c r="K71" s="33">
        <v>696552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28708</v>
      </c>
      <c r="U71" s="56">
        <v>34391.275740000005</v>
      </c>
      <c r="V71" s="56">
        <v>699</v>
      </c>
      <c r="W71" s="56">
        <v>2449.7332299999998</v>
      </c>
      <c r="X71" s="56">
        <v>0</v>
      </c>
      <c r="Y71" s="56">
        <v>0</v>
      </c>
      <c r="Z71" s="56">
        <v>310297</v>
      </c>
      <c r="AA71" s="56">
        <v>961286.93</v>
      </c>
      <c r="AB71" s="56">
        <v>0</v>
      </c>
      <c r="AC71" s="56">
        <v>0</v>
      </c>
      <c r="AE71" s="10">
        <f t="shared" si="0"/>
        <v>310297</v>
      </c>
    </row>
    <row r="72" spans="1:31" ht="13" x14ac:dyDescent="0.3">
      <c r="B72" s="92">
        <v>59</v>
      </c>
      <c r="C72" s="91" t="s">
        <v>74</v>
      </c>
      <c r="D72" s="33">
        <v>553</v>
      </c>
      <c r="E72" s="33">
        <v>4</v>
      </c>
      <c r="F72" s="33">
        <v>0</v>
      </c>
      <c r="G72" s="33">
        <v>0</v>
      </c>
      <c r="H72" s="33">
        <v>0</v>
      </c>
      <c r="I72" s="33">
        <v>540441</v>
      </c>
      <c r="J72" s="33">
        <v>0</v>
      </c>
      <c r="K72" s="33">
        <v>9665815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248205</v>
      </c>
      <c r="U72" s="56">
        <v>431759.6482</v>
      </c>
      <c r="V72" s="56">
        <v>90270</v>
      </c>
      <c r="W72" s="56">
        <v>228151.59511000002</v>
      </c>
      <c r="X72" s="56">
        <v>0</v>
      </c>
      <c r="Y72" s="56">
        <v>0</v>
      </c>
      <c r="Z72" s="56">
        <v>3702376</v>
      </c>
      <c r="AA72" s="56">
        <v>15883934.304</v>
      </c>
      <c r="AB72" s="56">
        <v>52</v>
      </c>
      <c r="AC72" s="56">
        <v>35.4</v>
      </c>
      <c r="AE72" s="341">
        <f t="shared" si="0"/>
        <v>3702428</v>
      </c>
    </row>
    <row r="73" spans="1:31" x14ac:dyDescent="0.25">
      <c r="B73" s="92">
        <v>60</v>
      </c>
      <c r="C73" s="91" t="s">
        <v>75</v>
      </c>
      <c r="D73" s="33">
        <v>231</v>
      </c>
      <c r="E73" s="33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6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3</v>
      </c>
      <c r="U73" s="56">
        <v>3.0000000000000001E-3</v>
      </c>
      <c r="V73" s="56">
        <v>1</v>
      </c>
      <c r="W73" s="56">
        <v>1.9E-2</v>
      </c>
      <c r="X73" s="56">
        <v>0</v>
      </c>
      <c r="Y73" s="56">
        <v>0</v>
      </c>
      <c r="Z73" s="56">
        <v>21</v>
      </c>
      <c r="AA73" s="56">
        <v>57.7</v>
      </c>
      <c r="AB73" s="56">
        <v>0</v>
      </c>
      <c r="AC73" s="56">
        <v>0</v>
      </c>
    </row>
    <row r="74" spans="1:31" x14ac:dyDescent="0.25">
      <c r="B74" s="92">
        <v>61</v>
      </c>
      <c r="C74" s="91" t="s">
        <v>36</v>
      </c>
      <c r="D74" s="33">
        <v>307</v>
      </c>
      <c r="E74" s="33">
        <v>7</v>
      </c>
      <c r="F74" s="33">
        <v>0</v>
      </c>
      <c r="G74" s="33">
        <v>566</v>
      </c>
      <c r="H74" s="33">
        <v>0</v>
      </c>
      <c r="I74" s="33">
        <v>30831</v>
      </c>
      <c r="J74" s="33">
        <v>99</v>
      </c>
      <c r="K74" s="33">
        <v>1763248</v>
      </c>
      <c r="L74" s="56">
        <v>92</v>
      </c>
      <c r="M74" s="56">
        <v>374.99245999999999</v>
      </c>
      <c r="N74" s="56">
        <v>67</v>
      </c>
      <c r="O74" s="56">
        <v>458.01796000000002</v>
      </c>
      <c r="P74" s="56">
        <v>0</v>
      </c>
      <c r="Q74" s="56">
        <v>0</v>
      </c>
      <c r="R74" s="56">
        <v>0</v>
      </c>
      <c r="S74" s="56">
        <v>0</v>
      </c>
      <c r="T74" s="56">
        <v>38475</v>
      </c>
      <c r="U74" s="56">
        <v>76778.006920000029</v>
      </c>
      <c r="V74" s="56">
        <v>11655</v>
      </c>
      <c r="W74" s="56">
        <v>27882.988919999636</v>
      </c>
      <c r="X74" s="56">
        <v>15</v>
      </c>
      <c r="Y74" s="56">
        <v>115.247</v>
      </c>
      <c r="Z74" s="56">
        <v>373025</v>
      </c>
      <c r="AA74" s="56">
        <v>1600493.68349</v>
      </c>
      <c r="AB74" s="56">
        <v>0</v>
      </c>
      <c r="AC74" s="56">
        <v>0</v>
      </c>
    </row>
    <row r="75" spans="1:31" s="51" customFormat="1" ht="13" x14ac:dyDescent="0.3">
      <c r="A75" s="109"/>
      <c r="B75" s="280" t="s">
        <v>76</v>
      </c>
      <c r="C75" s="111" t="s">
        <v>76</v>
      </c>
      <c r="D75" s="11">
        <f t="shared" ref="D75:AC75" si="1">SUM(D10:D74)</f>
        <v>125969</v>
      </c>
      <c r="E75" s="11">
        <f t="shared" si="1"/>
        <v>93771</v>
      </c>
      <c r="F75" s="11">
        <f t="shared" si="1"/>
        <v>8348085</v>
      </c>
      <c r="G75" s="11">
        <f t="shared" si="1"/>
        <v>1530287</v>
      </c>
      <c r="H75" s="11">
        <f t="shared" si="1"/>
        <v>5974796</v>
      </c>
      <c r="I75" s="11">
        <f t="shared" si="1"/>
        <v>301720198</v>
      </c>
      <c r="J75" s="11">
        <f t="shared" si="1"/>
        <v>94710817</v>
      </c>
      <c r="K75" s="11">
        <f t="shared" si="1"/>
        <v>980170746</v>
      </c>
      <c r="L75" s="11">
        <f t="shared" si="1"/>
        <v>159674344</v>
      </c>
      <c r="M75" s="11">
        <f t="shared" si="1"/>
        <v>577743547.83770561</v>
      </c>
      <c r="N75" s="11">
        <f t="shared" si="1"/>
        <v>160372331</v>
      </c>
      <c r="O75" s="11">
        <f t="shared" si="1"/>
        <v>1207944028.0782683</v>
      </c>
      <c r="P75" s="11">
        <f t="shared" si="1"/>
        <v>1038</v>
      </c>
      <c r="Q75" s="11">
        <f t="shared" si="1"/>
        <v>3691.92</v>
      </c>
      <c r="R75" s="11">
        <f t="shared" si="1"/>
        <v>853926</v>
      </c>
      <c r="S75" s="11">
        <f t="shared" si="1"/>
        <v>4126373.2474300005</v>
      </c>
      <c r="T75" s="11">
        <f t="shared" si="1"/>
        <v>137528480</v>
      </c>
      <c r="U75" s="11">
        <f t="shared" si="1"/>
        <v>337308256.54672027</v>
      </c>
      <c r="V75" s="11">
        <f t="shared" si="1"/>
        <v>52743879</v>
      </c>
      <c r="W75" s="11">
        <f t="shared" si="1"/>
        <v>181388555.99566981</v>
      </c>
      <c r="X75" s="11">
        <f t="shared" si="1"/>
        <v>151120</v>
      </c>
      <c r="Y75" s="11">
        <f t="shared" si="1"/>
        <v>2314596.4840000006</v>
      </c>
      <c r="Z75" s="11">
        <f t="shared" si="1"/>
        <v>568338459</v>
      </c>
      <c r="AA75" s="11">
        <f t="shared" si="1"/>
        <v>2762893257.9010081</v>
      </c>
      <c r="AB75" s="11">
        <f t="shared" si="1"/>
        <v>84182</v>
      </c>
      <c r="AC75" s="11">
        <f t="shared" si="1"/>
        <v>82649.976110000018</v>
      </c>
    </row>
    <row r="76" spans="1:31" ht="13" x14ac:dyDescent="0.25">
      <c r="A76" s="106" t="s">
        <v>235</v>
      </c>
      <c r="B76" s="448" t="s">
        <v>236</v>
      </c>
      <c r="C76" s="449"/>
      <c r="D76" s="449"/>
      <c r="E76" s="449"/>
      <c r="F76" s="449"/>
      <c r="G76" s="449"/>
      <c r="H76" s="449"/>
      <c r="I76" s="449"/>
      <c r="J76" s="449"/>
      <c r="K76" s="449"/>
      <c r="L76" s="449"/>
      <c r="M76" s="449"/>
      <c r="N76" s="449"/>
      <c r="O76" s="449"/>
      <c r="P76" s="449"/>
      <c r="Q76" s="449"/>
      <c r="R76" s="449"/>
      <c r="S76" s="449"/>
      <c r="T76" s="449"/>
      <c r="U76" s="449"/>
      <c r="V76" s="449"/>
      <c r="W76" s="449"/>
      <c r="X76" s="449"/>
      <c r="Y76" s="449"/>
      <c r="Z76" s="449"/>
      <c r="AA76" s="449"/>
      <c r="AB76" s="449"/>
      <c r="AC76" s="450"/>
    </row>
    <row r="77" spans="1:31" x14ac:dyDescent="0.25">
      <c r="A77" s="92">
        <v>1</v>
      </c>
      <c r="B77" s="448" t="s">
        <v>314</v>
      </c>
      <c r="C77" s="449"/>
      <c r="D77" s="449"/>
      <c r="E77" s="449"/>
      <c r="F77" s="449"/>
      <c r="G77" s="449"/>
      <c r="H77" s="449"/>
      <c r="I77" s="449"/>
      <c r="J77" s="449"/>
      <c r="K77" s="449"/>
      <c r="L77" s="449"/>
      <c r="M77" s="449"/>
      <c r="N77" s="449"/>
      <c r="O77" s="449"/>
      <c r="P77" s="449"/>
      <c r="Q77" s="449"/>
      <c r="R77" s="449"/>
      <c r="S77" s="449"/>
      <c r="T77" s="449"/>
      <c r="U77" s="449"/>
      <c r="V77" s="449"/>
      <c r="W77" s="449"/>
      <c r="X77" s="449"/>
      <c r="Y77" s="449"/>
      <c r="Z77" s="449"/>
      <c r="AA77" s="449"/>
      <c r="AB77" s="449"/>
      <c r="AC77" s="450"/>
    </row>
    <row r="78" spans="1:31" ht="12.65" customHeight="1" x14ac:dyDescent="0.25">
      <c r="A78" s="92">
        <v>2</v>
      </c>
      <c r="B78" s="282" t="s">
        <v>315</v>
      </c>
      <c r="C78" s="283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3"/>
    </row>
    <row r="79" spans="1:31" s="42" customFormat="1" x14ac:dyDescent="0.25">
      <c r="A79" s="92">
        <v>3</v>
      </c>
      <c r="B79" s="448" t="s">
        <v>239</v>
      </c>
      <c r="C79" s="449"/>
      <c r="D79" s="449"/>
      <c r="E79" s="449"/>
      <c r="F79" s="449"/>
      <c r="G79" s="449"/>
      <c r="H79" s="449"/>
      <c r="I79" s="449"/>
      <c r="J79" s="449"/>
      <c r="K79" s="449"/>
      <c r="L79" s="449"/>
      <c r="M79" s="449"/>
      <c r="N79" s="449"/>
      <c r="O79" s="449"/>
      <c r="P79" s="449"/>
      <c r="Q79" s="449"/>
      <c r="R79" s="449"/>
      <c r="S79" s="449"/>
      <c r="T79" s="449"/>
      <c r="U79" s="449"/>
      <c r="V79" s="449"/>
      <c r="W79" s="449"/>
      <c r="X79" s="449"/>
      <c r="Y79" s="449"/>
      <c r="Z79" s="449"/>
      <c r="AA79" s="449"/>
      <c r="AB79" s="449"/>
      <c r="AC79" s="450"/>
    </row>
    <row r="80" spans="1:31" s="42" customFormat="1" x14ac:dyDescent="0.25">
      <c r="A80" s="92">
        <v>4</v>
      </c>
      <c r="B80" s="448" t="s">
        <v>240</v>
      </c>
      <c r="C80" s="449"/>
      <c r="D80" s="449"/>
      <c r="E80" s="449"/>
      <c r="F80" s="449"/>
      <c r="G80" s="449"/>
      <c r="H80" s="449"/>
      <c r="I80" s="449"/>
      <c r="J80" s="449"/>
      <c r="K80" s="449"/>
      <c r="L80" s="449"/>
      <c r="M80" s="449"/>
      <c r="N80" s="449"/>
      <c r="O80" s="449"/>
      <c r="P80" s="449"/>
      <c r="Q80" s="449"/>
      <c r="R80" s="449"/>
      <c r="S80" s="449"/>
      <c r="T80" s="449"/>
      <c r="U80" s="449"/>
      <c r="V80" s="449"/>
      <c r="W80" s="449"/>
      <c r="X80" s="449"/>
      <c r="Y80" s="449"/>
      <c r="Z80" s="449"/>
      <c r="AA80" s="449"/>
      <c r="AB80" s="449"/>
      <c r="AC80" s="450"/>
    </row>
    <row r="81" spans="1:31" s="42" customFormat="1" x14ac:dyDescent="0.25">
      <c r="A81" s="92">
        <v>5</v>
      </c>
      <c r="B81" s="448" t="s">
        <v>241</v>
      </c>
      <c r="C81" s="449"/>
      <c r="D81" s="449"/>
      <c r="E81" s="449"/>
      <c r="F81" s="449"/>
      <c r="G81" s="449"/>
      <c r="H81" s="449"/>
      <c r="I81" s="449"/>
      <c r="J81" s="449"/>
      <c r="K81" s="449"/>
      <c r="L81" s="449"/>
      <c r="M81" s="449"/>
      <c r="N81" s="449"/>
      <c r="O81" s="449"/>
      <c r="P81" s="449"/>
      <c r="Q81" s="449"/>
      <c r="R81" s="449"/>
      <c r="S81" s="449"/>
      <c r="T81" s="449"/>
      <c r="U81" s="449"/>
      <c r="V81" s="449"/>
      <c r="W81" s="449"/>
      <c r="X81" s="449"/>
      <c r="Y81" s="449"/>
      <c r="Z81" s="449"/>
      <c r="AA81" s="449"/>
      <c r="AB81" s="449"/>
      <c r="AC81" s="450"/>
    </row>
    <row r="82" spans="1:31" s="42" customFormat="1" x14ac:dyDescent="0.25">
      <c r="A82" s="92">
        <v>6</v>
      </c>
      <c r="B82" s="448" t="s">
        <v>242</v>
      </c>
      <c r="C82" s="449"/>
      <c r="D82" s="449"/>
      <c r="E82" s="449"/>
      <c r="F82" s="449"/>
      <c r="G82" s="449"/>
      <c r="H82" s="449"/>
      <c r="I82" s="449"/>
      <c r="J82" s="449"/>
      <c r="K82" s="449"/>
      <c r="L82" s="449"/>
      <c r="M82" s="449"/>
      <c r="N82" s="449"/>
      <c r="O82" s="449"/>
      <c r="P82" s="449"/>
      <c r="Q82" s="449"/>
      <c r="R82" s="449"/>
      <c r="S82" s="449"/>
      <c r="T82" s="449"/>
      <c r="U82" s="449"/>
      <c r="V82" s="449"/>
      <c r="W82" s="449"/>
      <c r="X82" s="449"/>
      <c r="Y82" s="449"/>
      <c r="Z82" s="449"/>
      <c r="AA82" s="449"/>
      <c r="AB82" s="449"/>
      <c r="AC82" s="450"/>
    </row>
    <row r="83" spans="1:31" s="42" customFormat="1" x14ac:dyDescent="0.25">
      <c r="A83" s="92">
        <v>7</v>
      </c>
      <c r="B83" s="448" t="s">
        <v>243</v>
      </c>
      <c r="C83" s="449"/>
      <c r="D83" s="449"/>
      <c r="E83" s="449"/>
      <c r="F83" s="449"/>
      <c r="G83" s="449"/>
      <c r="H83" s="449"/>
      <c r="I83" s="449"/>
      <c r="J83" s="449"/>
      <c r="K83" s="449"/>
      <c r="L83" s="449"/>
      <c r="M83" s="449"/>
      <c r="N83" s="449"/>
      <c r="O83" s="449"/>
      <c r="P83" s="449"/>
      <c r="Q83" s="449"/>
      <c r="R83" s="449"/>
      <c r="S83" s="449"/>
      <c r="T83" s="449"/>
      <c r="U83" s="449"/>
      <c r="V83" s="449"/>
      <c r="W83" s="449"/>
      <c r="X83" s="449"/>
      <c r="Y83" s="449"/>
      <c r="Z83" s="449"/>
      <c r="AA83" s="449"/>
      <c r="AB83" s="449"/>
      <c r="AC83" s="450"/>
    </row>
    <row r="84" spans="1:31" s="42" customFormat="1" x14ac:dyDescent="0.25">
      <c r="A84" s="92">
        <v>8</v>
      </c>
      <c r="B84" s="448" t="s">
        <v>244</v>
      </c>
      <c r="C84" s="449"/>
      <c r="D84" s="449"/>
      <c r="E84" s="449"/>
      <c r="F84" s="449"/>
      <c r="G84" s="449"/>
      <c r="H84" s="449"/>
      <c r="I84" s="449"/>
      <c r="J84" s="449"/>
      <c r="K84" s="449"/>
      <c r="L84" s="449"/>
      <c r="M84" s="449"/>
      <c r="N84" s="449"/>
      <c r="O84" s="449"/>
      <c r="P84" s="449"/>
      <c r="Q84" s="449"/>
      <c r="R84" s="449"/>
      <c r="S84" s="449"/>
      <c r="T84" s="449"/>
      <c r="U84" s="449"/>
      <c r="V84" s="449"/>
      <c r="W84" s="449"/>
      <c r="X84" s="449"/>
      <c r="Y84" s="449"/>
      <c r="Z84" s="449"/>
      <c r="AA84" s="449"/>
      <c r="AB84" s="449"/>
      <c r="AC84" s="450"/>
    </row>
    <row r="85" spans="1:31" s="42" customFormat="1" x14ac:dyDescent="0.25">
      <c r="A85" s="92">
        <v>9</v>
      </c>
      <c r="B85" s="448" t="s">
        <v>245</v>
      </c>
      <c r="C85" s="449"/>
      <c r="D85" s="449"/>
      <c r="E85" s="449"/>
      <c r="F85" s="449"/>
      <c r="G85" s="449"/>
      <c r="H85" s="449"/>
      <c r="I85" s="449"/>
      <c r="J85" s="449"/>
      <c r="K85" s="449"/>
      <c r="L85" s="449"/>
      <c r="M85" s="449"/>
      <c r="N85" s="449"/>
      <c r="O85" s="449"/>
      <c r="P85" s="449"/>
      <c r="Q85" s="449"/>
      <c r="R85" s="449"/>
      <c r="S85" s="449"/>
      <c r="T85" s="449"/>
      <c r="U85" s="449"/>
      <c r="V85" s="449"/>
      <c r="W85" s="449"/>
      <c r="X85" s="449"/>
      <c r="Y85" s="449"/>
      <c r="Z85" s="449"/>
      <c r="AA85" s="449"/>
      <c r="AB85" s="449"/>
      <c r="AC85" s="450"/>
      <c r="AD85" s="46"/>
    </row>
    <row r="86" spans="1:31" s="42" customFormat="1" x14ac:dyDescent="0.25">
      <c r="A86" s="92">
        <v>10</v>
      </c>
      <c r="B86" s="448" t="s">
        <v>246</v>
      </c>
      <c r="C86" s="449"/>
      <c r="D86" s="449"/>
      <c r="E86" s="449"/>
      <c r="F86" s="449"/>
      <c r="G86" s="449"/>
      <c r="H86" s="449"/>
      <c r="I86" s="449"/>
      <c r="J86" s="449"/>
      <c r="K86" s="449"/>
      <c r="L86" s="449"/>
      <c r="M86" s="449"/>
      <c r="N86" s="449"/>
      <c r="O86" s="449"/>
      <c r="P86" s="449"/>
      <c r="Q86" s="449"/>
      <c r="R86" s="449"/>
      <c r="S86" s="449"/>
      <c r="T86" s="449"/>
      <c r="U86" s="449"/>
      <c r="V86" s="449"/>
      <c r="W86" s="449"/>
      <c r="X86" s="449"/>
      <c r="Y86" s="449"/>
      <c r="Z86" s="449"/>
      <c r="AA86" s="449"/>
      <c r="AB86" s="449"/>
      <c r="AC86" s="450"/>
    </row>
    <row r="87" spans="1:31" s="42" customFormat="1" x14ac:dyDescent="0.25">
      <c r="A87" s="92">
        <v>11</v>
      </c>
      <c r="B87" s="448" t="s">
        <v>247</v>
      </c>
      <c r="C87" s="449"/>
      <c r="D87" s="449"/>
      <c r="E87" s="449"/>
      <c r="F87" s="449"/>
      <c r="G87" s="449"/>
      <c r="H87" s="449"/>
      <c r="I87" s="449"/>
      <c r="J87" s="449"/>
      <c r="K87" s="449"/>
      <c r="L87" s="449"/>
      <c r="M87" s="449"/>
      <c r="N87" s="449"/>
      <c r="O87" s="449"/>
      <c r="P87" s="449"/>
      <c r="Q87" s="449"/>
      <c r="R87" s="449"/>
      <c r="S87" s="449"/>
      <c r="T87" s="449"/>
      <c r="U87" s="449"/>
      <c r="V87" s="449"/>
      <c r="W87" s="449"/>
      <c r="X87" s="449"/>
      <c r="Y87" s="449"/>
      <c r="Z87" s="449"/>
      <c r="AA87" s="449"/>
      <c r="AB87" s="449"/>
      <c r="AC87" s="450"/>
      <c r="AD87" s="46"/>
    </row>
    <row r="88" spans="1:31" s="42" customFormat="1" x14ac:dyDescent="0.25">
      <c r="A88" s="92">
        <v>12</v>
      </c>
      <c r="B88" s="448" t="s">
        <v>248</v>
      </c>
      <c r="C88" s="449"/>
      <c r="D88" s="449"/>
      <c r="E88" s="449"/>
      <c r="F88" s="449"/>
      <c r="G88" s="449"/>
      <c r="H88" s="449"/>
      <c r="I88" s="449"/>
      <c r="J88" s="449"/>
      <c r="K88" s="449"/>
      <c r="L88" s="449"/>
      <c r="M88" s="449"/>
      <c r="N88" s="449"/>
      <c r="O88" s="449"/>
      <c r="P88" s="449"/>
      <c r="Q88" s="449"/>
      <c r="R88" s="449"/>
      <c r="S88" s="449"/>
      <c r="T88" s="449"/>
      <c r="U88" s="449"/>
      <c r="V88" s="449"/>
      <c r="W88" s="449"/>
      <c r="X88" s="449"/>
      <c r="Y88" s="449"/>
      <c r="Z88" s="449"/>
      <c r="AA88" s="449"/>
      <c r="AB88" s="449"/>
      <c r="AC88" s="450"/>
    </row>
    <row r="89" spans="1:31" s="42" customFormat="1" x14ac:dyDescent="0.25">
      <c r="A89" s="92">
        <v>13</v>
      </c>
      <c r="B89" s="448" t="s">
        <v>249</v>
      </c>
      <c r="C89" s="449"/>
      <c r="D89" s="449"/>
      <c r="E89" s="449"/>
      <c r="F89" s="449"/>
      <c r="G89" s="449"/>
      <c r="H89" s="449"/>
      <c r="I89" s="449"/>
      <c r="J89" s="449"/>
      <c r="K89" s="449"/>
      <c r="L89" s="449"/>
      <c r="M89" s="449"/>
      <c r="N89" s="449"/>
      <c r="O89" s="449"/>
      <c r="P89" s="449"/>
      <c r="Q89" s="449"/>
      <c r="R89" s="449"/>
      <c r="S89" s="449"/>
      <c r="T89" s="449"/>
      <c r="U89" s="449"/>
      <c r="V89" s="449"/>
      <c r="W89" s="449"/>
      <c r="X89" s="449"/>
      <c r="Y89" s="449"/>
      <c r="Z89" s="449"/>
      <c r="AA89" s="449"/>
      <c r="AB89" s="449"/>
      <c r="AC89" s="450"/>
    </row>
    <row r="90" spans="1:31" s="42" customFormat="1" x14ac:dyDescent="0.25">
      <c r="A90" s="92">
        <v>14</v>
      </c>
      <c r="B90" s="448" t="s">
        <v>250</v>
      </c>
      <c r="C90" s="449"/>
      <c r="D90" s="449"/>
      <c r="E90" s="449"/>
      <c r="F90" s="449"/>
      <c r="G90" s="449"/>
      <c r="H90" s="449"/>
      <c r="I90" s="449"/>
      <c r="J90" s="449"/>
      <c r="K90" s="449"/>
      <c r="L90" s="449"/>
      <c r="M90" s="449"/>
      <c r="N90" s="449"/>
      <c r="O90" s="449"/>
      <c r="P90" s="449"/>
      <c r="Q90" s="449"/>
      <c r="R90" s="449"/>
      <c r="S90" s="449"/>
      <c r="T90" s="449"/>
      <c r="U90" s="449"/>
      <c r="V90" s="449"/>
      <c r="W90" s="449"/>
      <c r="X90" s="449"/>
      <c r="Y90" s="449"/>
      <c r="Z90" s="449"/>
      <c r="AA90" s="449"/>
      <c r="AB90" s="449"/>
      <c r="AC90" s="450"/>
    </row>
    <row r="91" spans="1:31" s="42" customFormat="1" x14ac:dyDescent="0.25">
      <c r="A91" s="92">
        <v>15</v>
      </c>
      <c r="B91" s="448" t="s">
        <v>251</v>
      </c>
      <c r="C91" s="449"/>
      <c r="D91" s="449"/>
      <c r="E91" s="449"/>
      <c r="F91" s="449"/>
      <c r="G91" s="449"/>
      <c r="H91" s="449"/>
      <c r="I91" s="449"/>
      <c r="J91" s="449"/>
      <c r="K91" s="449"/>
      <c r="L91" s="449"/>
      <c r="M91" s="449"/>
      <c r="N91" s="449"/>
      <c r="O91" s="449"/>
      <c r="P91" s="449"/>
      <c r="Q91" s="449"/>
      <c r="R91" s="449"/>
      <c r="S91" s="449"/>
      <c r="T91" s="449"/>
      <c r="U91" s="449"/>
      <c r="V91" s="449"/>
      <c r="W91" s="449"/>
      <c r="X91" s="449"/>
      <c r="Y91" s="449"/>
      <c r="Z91" s="449"/>
      <c r="AA91" s="449"/>
      <c r="AB91" s="449"/>
      <c r="AC91" s="450"/>
    </row>
    <row r="92" spans="1:31" s="42" customFormat="1" x14ac:dyDescent="0.25">
      <c r="A92" s="92">
        <v>16</v>
      </c>
      <c r="B92" s="448" t="s">
        <v>252</v>
      </c>
      <c r="C92" s="449"/>
      <c r="D92" s="449"/>
      <c r="E92" s="449"/>
      <c r="F92" s="449"/>
      <c r="G92" s="449"/>
      <c r="H92" s="449"/>
      <c r="I92" s="449"/>
      <c r="J92" s="449"/>
      <c r="K92" s="449"/>
      <c r="L92" s="449"/>
      <c r="M92" s="449"/>
      <c r="N92" s="449"/>
      <c r="O92" s="449"/>
      <c r="P92" s="449"/>
      <c r="Q92" s="449"/>
      <c r="R92" s="449"/>
      <c r="S92" s="449"/>
      <c r="T92" s="449"/>
      <c r="U92" s="449"/>
      <c r="V92" s="449"/>
      <c r="W92" s="449"/>
      <c r="X92" s="449"/>
      <c r="Y92" s="449"/>
      <c r="Z92" s="449"/>
      <c r="AA92" s="449"/>
      <c r="AB92" s="449"/>
      <c r="AC92" s="450"/>
    </row>
    <row r="93" spans="1:31" s="42" customFormat="1" x14ac:dyDescent="0.25">
      <c r="A93" s="92">
        <v>17</v>
      </c>
      <c r="B93" s="448" t="s">
        <v>253</v>
      </c>
      <c r="C93" s="449"/>
      <c r="D93" s="449"/>
      <c r="E93" s="449"/>
      <c r="F93" s="449"/>
      <c r="G93" s="449"/>
      <c r="H93" s="449"/>
      <c r="I93" s="449"/>
      <c r="J93" s="449"/>
      <c r="K93" s="449"/>
      <c r="L93" s="449"/>
      <c r="M93" s="449"/>
      <c r="N93" s="449"/>
      <c r="O93" s="449"/>
      <c r="P93" s="449"/>
      <c r="Q93" s="449"/>
      <c r="R93" s="449"/>
      <c r="S93" s="449"/>
      <c r="T93" s="449"/>
      <c r="U93" s="449"/>
      <c r="V93" s="449"/>
      <c r="W93" s="449"/>
      <c r="X93" s="449"/>
      <c r="Y93" s="449"/>
      <c r="Z93" s="449"/>
      <c r="AA93" s="449"/>
      <c r="AB93" s="449"/>
      <c r="AC93" s="450"/>
    </row>
    <row r="94" spans="1:31" s="42" customFormat="1" x14ac:dyDescent="0.25">
      <c r="A94" s="92">
        <v>18</v>
      </c>
      <c r="B94" s="448" t="s">
        <v>254</v>
      </c>
      <c r="C94" s="449"/>
      <c r="D94" s="449"/>
      <c r="E94" s="449"/>
      <c r="F94" s="449"/>
      <c r="G94" s="449"/>
      <c r="H94" s="449"/>
      <c r="I94" s="449"/>
      <c r="J94" s="449"/>
      <c r="K94" s="449"/>
      <c r="L94" s="449"/>
      <c r="M94" s="449"/>
      <c r="N94" s="449"/>
      <c r="O94" s="449"/>
      <c r="P94" s="449"/>
      <c r="Q94" s="449"/>
      <c r="R94" s="449"/>
      <c r="S94" s="449"/>
      <c r="T94" s="449"/>
      <c r="U94" s="449"/>
      <c r="V94" s="449"/>
      <c r="W94" s="449"/>
      <c r="X94" s="449"/>
      <c r="Y94" s="449"/>
      <c r="Z94" s="449"/>
      <c r="AA94" s="449"/>
      <c r="AB94" s="449"/>
      <c r="AC94" s="450"/>
    </row>
    <row r="95" spans="1:31" s="42" customFormat="1" x14ac:dyDescent="0.25">
      <c r="A95" s="92">
        <v>19</v>
      </c>
      <c r="B95" s="448" t="s">
        <v>255</v>
      </c>
      <c r="C95" s="449"/>
      <c r="D95" s="449"/>
      <c r="E95" s="449"/>
      <c r="F95" s="449"/>
      <c r="G95" s="449"/>
      <c r="H95" s="449"/>
      <c r="I95" s="449"/>
      <c r="J95" s="449"/>
      <c r="K95" s="449"/>
      <c r="L95" s="449"/>
      <c r="M95" s="449"/>
      <c r="N95" s="449"/>
      <c r="O95" s="449"/>
      <c r="P95" s="449"/>
      <c r="Q95" s="449"/>
      <c r="R95" s="449"/>
      <c r="S95" s="449"/>
      <c r="T95" s="449"/>
      <c r="U95" s="449"/>
      <c r="V95" s="449"/>
      <c r="W95" s="449"/>
      <c r="X95" s="449"/>
      <c r="Y95" s="449"/>
      <c r="Z95" s="449"/>
      <c r="AA95" s="449"/>
      <c r="AB95" s="449"/>
      <c r="AC95" s="450"/>
    </row>
    <row r="96" spans="1:31" s="42" customFormat="1" x14ac:dyDescent="0.25">
      <c r="A96" s="127">
        <v>20</v>
      </c>
      <c r="B96" s="448" t="s">
        <v>256</v>
      </c>
      <c r="C96" s="449"/>
      <c r="D96" s="449"/>
      <c r="E96" s="449"/>
      <c r="F96" s="449"/>
      <c r="G96" s="449"/>
      <c r="H96" s="449"/>
      <c r="I96" s="449"/>
      <c r="J96" s="449"/>
      <c r="K96" s="449"/>
      <c r="L96" s="449"/>
      <c r="M96" s="449"/>
      <c r="N96" s="449"/>
      <c r="O96" s="449"/>
      <c r="P96" s="449"/>
      <c r="Q96" s="449"/>
      <c r="R96" s="449"/>
      <c r="S96" s="449"/>
      <c r="T96" s="449"/>
      <c r="U96" s="449"/>
      <c r="V96" s="449"/>
      <c r="W96" s="449"/>
      <c r="X96" s="449"/>
      <c r="Y96" s="449"/>
      <c r="Z96" s="449"/>
      <c r="AA96" s="449"/>
      <c r="AB96" s="449"/>
      <c r="AC96" s="450"/>
      <c r="AD96" s="44"/>
      <c r="AE96" s="44"/>
    </row>
    <row r="97" spans="1:29" s="42" customFormat="1" x14ac:dyDescent="0.25">
      <c r="A97" s="92">
        <v>21</v>
      </c>
      <c r="B97" s="448" t="s">
        <v>257</v>
      </c>
      <c r="C97" s="449"/>
      <c r="D97" s="449"/>
      <c r="E97" s="449"/>
      <c r="F97" s="449"/>
      <c r="G97" s="449"/>
      <c r="H97" s="449"/>
      <c r="I97" s="449"/>
      <c r="J97" s="449"/>
      <c r="K97" s="449"/>
      <c r="L97" s="449"/>
      <c r="M97" s="449"/>
      <c r="N97" s="449"/>
      <c r="O97" s="449"/>
      <c r="P97" s="449"/>
      <c r="Q97" s="449"/>
      <c r="R97" s="449"/>
      <c r="S97" s="449"/>
      <c r="T97" s="449"/>
      <c r="U97" s="449"/>
      <c r="V97" s="449"/>
      <c r="W97" s="449"/>
      <c r="X97" s="449"/>
      <c r="Y97" s="449"/>
      <c r="Z97" s="449"/>
      <c r="AA97" s="449"/>
      <c r="AB97" s="449"/>
      <c r="AC97" s="450"/>
    </row>
    <row r="98" spans="1:29" s="42" customFormat="1" x14ac:dyDescent="0.25">
      <c r="A98" s="92">
        <v>22</v>
      </c>
      <c r="B98" s="448" t="s">
        <v>258</v>
      </c>
      <c r="C98" s="449"/>
      <c r="D98" s="449"/>
      <c r="E98" s="449"/>
      <c r="F98" s="449"/>
      <c r="G98" s="449"/>
      <c r="H98" s="449"/>
      <c r="I98" s="449"/>
      <c r="J98" s="449"/>
      <c r="K98" s="449"/>
      <c r="L98" s="449"/>
      <c r="M98" s="449"/>
      <c r="N98" s="449"/>
      <c r="O98" s="449"/>
      <c r="P98" s="449"/>
      <c r="Q98" s="449"/>
      <c r="R98" s="449"/>
      <c r="S98" s="449"/>
      <c r="T98" s="449"/>
      <c r="U98" s="449"/>
      <c r="V98" s="449"/>
      <c r="W98" s="449"/>
      <c r="X98" s="449"/>
      <c r="Y98" s="449"/>
      <c r="Z98" s="449"/>
      <c r="AA98" s="449"/>
      <c r="AB98" s="449"/>
      <c r="AC98" s="450"/>
    </row>
    <row r="99" spans="1:29" s="42" customFormat="1" x14ac:dyDescent="0.25">
      <c r="A99" s="92">
        <v>23</v>
      </c>
      <c r="B99" s="448" t="s">
        <v>259</v>
      </c>
      <c r="C99" s="449"/>
      <c r="D99" s="449"/>
      <c r="E99" s="449"/>
      <c r="F99" s="449"/>
      <c r="G99" s="449"/>
      <c r="H99" s="449"/>
      <c r="I99" s="449"/>
      <c r="J99" s="449"/>
      <c r="K99" s="449"/>
      <c r="L99" s="449"/>
      <c r="M99" s="449"/>
      <c r="N99" s="449"/>
      <c r="O99" s="449"/>
      <c r="P99" s="449"/>
      <c r="Q99" s="449"/>
      <c r="R99" s="449"/>
      <c r="S99" s="449"/>
      <c r="T99" s="449"/>
      <c r="U99" s="449"/>
      <c r="V99" s="449"/>
      <c r="W99" s="449"/>
      <c r="X99" s="449"/>
      <c r="Y99" s="449"/>
      <c r="Z99" s="449"/>
      <c r="AA99" s="449"/>
      <c r="AB99" s="449"/>
      <c r="AC99" s="450"/>
    </row>
    <row r="100" spans="1:29" s="42" customFormat="1" x14ac:dyDescent="0.25">
      <c r="A100" s="92">
        <v>24</v>
      </c>
      <c r="B100" s="448" t="s">
        <v>260</v>
      </c>
      <c r="C100" s="449"/>
      <c r="D100" s="449"/>
      <c r="E100" s="449"/>
      <c r="F100" s="449"/>
      <c r="G100" s="449"/>
      <c r="H100" s="449"/>
      <c r="I100" s="449"/>
      <c r="J100" s="449"/>
      <c r="K100" s="449"/>
      <c r="L100" s="449"/>
      <c r="M100" s="449"/>
      <c r="N100" s="449"/>
      <c r="O100" s="449"/>
      <c r="P100" s="449"/>
      <c r="Q100" s="449"/>
      <c r="R100" s="449"/>
      <c r="S100" s="449"/>
      <c r="T100" s="449"/>
      <c r="U100" s="449"/>
      <c r="V100" s="449"/>
      <c r="W100" s="449"/>
      <c r="X100" s="449"/>
      <c r="Y100" s="449"/>
      <c r="Z100" s="449"/>
      <c r="AA100" s="449"/>
      <c r="AB100" s="449"/>
      <c r="AC100" s="450"/>
    </row>
    <row r="101" spans="1:29" s="42" customFormat="1" x14ac:dyDescent="0.25">
      <c r="A101" s="92">
        <v>25</v>
      </c>
      <c r="B101" s="448" t="s">
        <v>261</v>
      </c>
      <c r="C101" s="449"/>
      <c r="D101" s="449"/>
      <c r="E101" s="449"/>
      <c r="F101" s="449"/>
      <c r="G101" s="449"/>
      <c r="H101" s="449"/>
      <c r="I101" s="449"/>
      <c r="J101" s="449"/>
      <c r="K101" s="449"/>
      <c r="L101" s="449"/>
      <c r="M101" s="449"/>
      <c r="N101" s="449"/>
      <c r="O101" s="449"/>
      <c r="P101" s="449"/>
      <c r="Q101" s="449"/>
      <c r="R101" s="449"/>
      <c r="S101" s="449"/>
      <c r="T101" s="449"/>
      <c r="U101" s="449"/>
      <c r="V101" s="449"/>
      <c r="W101" s="449"/>
      <c r="X101" s="449"/>
      <c r="Y101" s="449"/>
      <c r="Z101" s="449"/>
      <c r="AA101" s="449"/>
      <c r="AB101" s="449"/>
      <c r="AC101" s="450"/>
    </row>
    <row r="102" spans="1:29" s="42" customFormat="1" x14ac:dyDescent="0.25">
      <c r="A102" s="92">
        <v>26</v>
      </c>
      <c r="B102" s="448" t="s">
        <v>262</v>
      </c>
      <c r="C102" s="449"/>
      <c r="D102" s="449"/>
      <c r="E102" s="449"/>
      <c r="F102" s="449"/>
      <c r="G102" s="449"/>
      <c r="H102" s="449"/>
      <c r="I102" s="449"/>
      <c r="J102" s="449"/>
      <c r="K102" s="449"/>
      <c r="L102" s="449"/>
      <c r="M102" s="449"/>
      <c r="N102" s="449"/>
      <c r="O102" s="449"/>
      <c r="P102" s="449"/>
      <c r="Q102" s="449"/>
      <c r="R102" s="449"/>
      <c r="S102" s="449"/>
      <c r="T102" s="449"/>
      <c r="U102" s="449"/>
      <c r="V102" s="449"/>
      <c r="W102" s="449"/>
      <c r="X102" s="449"/>
      <c r="Y102" s="449"/>
      <c r="Z102" s="449"/>
      <c r="AA102" s="449"/>
      <c r="AB102" s="449"/>
      <c r="AC102" s="450"/>
    </row>
  </sheetData>
  <mergeCells count="54">
    <mergeCell ref="B102:AC102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89:AC89"/>
    <mergeCell ref="B100:AC100"/>
    <mergeCell ref="B101:AC101"/>
    <mergeCell ref="B76:AC76"/>
    <mergeCell ref="B77:AC77"/>
    <mergeCell ref="B90:AC90"/>
    <mergeCell ref="B79:AC79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1:AC1"/>
    <mergeCell ref="B2:B6"/>
    <mergeCell ref="C2:C6"/>
    <mergeCell ref="D2:K2"/>
    <mergeCell ref="L2:AC2"/>
    <mergeCell ref="J4:J6"/>
    <mergeCell ref="K4:K6"/>
    <mergeCell ref="R4:S4"/>
    <mergeCell ref="T4:Y4"/>
    <mergeCell ref="Z4:AC4"/>
    <mergeCell ref="L5:M5"/>
    <mergeCell ref="N5:O5"/>
    <mergeCell ref="P5:Q5"/>
    <mergeCell ref="R5:S5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T5:U5"/>
    <mergeCell ref="V5:W5"/>
    <mergeCell ref="X5:Y5"/>
    <mergeCell ref="L4:Q4"/>
  </mergeCells>
  <pageMargins left="7.874015748031496E-2" right="3.937007874015748E-2" top="0.19685039370078741" bottom="0.15748031496062992" header="7.874015748031496E-2" footer="7.874015748031496E-2"/>
  <pageSetup scale="48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D184-105E-44D0-B467-EE68222C7429}">
  <dimension ref="A2:AF104"/>
  <sheetViews>
    <sheetView topLeftCell="A49" zoomScaleNormal="100" workbookViewId="0">
      <selection activeCell="AE72" sqref="AE72"/>
    </sheetView>
  </sheetViews>
  <sheetFormatPr defaultColWidth="8.81640625" defaultRowHeight="12.5" x14ac:dyDescent="0.25"/>
  <cols>
    <col min="1" max="1" width="2.81640625" style="40" customWidth="1"/>
    <col min="2" max="2" width="8.81640625" style="38" customWidth="1"/>
    <col min="3" max="3" width="44" style="38" bestFit="1" customWidth="1"/>
    <col min="4" max="4" width="9.453125" style="39" customWidth="1"/>
    <col min="5" max="5" width="9.1796875" style="39" customWidth="1"/>
    <col min="6" max="6" width="9.81640625" style="38" customWidth="1"/>
    <col min="7" max="7" width="9.1796875" style="38" customWidth="1"/>
    <col min="8" max="8" width="10.453125" style="38" customWidth="1"/>
    <col min="9" max="9" width="11.453125" style="38" customWidth="1"/>
    <col min="10" max="10" width="11" style="38" customWidth="1"/>
    <col min="11" max="11" width="10.81640625" style="38" customWidth="1"/>
    <col min="12" max="12" width="10.1796875" style="38" bestFit="1" customWidth="1"/>
    <col min="13" max="13" width="12" style="38" bestFit="1" customWidth="1"/>
    <col min="14" max="14" width="10" style="38" bestFit="1" customWidth="1"/>
    <col min="15" max="15" width="12" style="38" bestFit="1" customWidth="1"/>
    <col min="16" max="16" width="10.81640625" style="38" customWidth="1"/>
    <col min="17" max="17" width="10" style="38" bestFit="1" customWidth="1"/>
    <col min="18" max="18" width="10" style="38" customWidth="1"/>
    <col min="19" max="19" width="12" style="38" bestFit="1" customWidth="1"/>
    <col min="20" max="20" width="10" style="38" bestFit="1" customWidth="1"/>
    <col min="21" max="23" width="12" style="38" bestFit="1" customWidth="1"/>
    <col min="24" max="24" width="10.81640625" style="38" customWidth="1"/>
    <col min="25" max="25" width="12" style="38" bestFit="1" customWidth="1"/>
    <col min="26" max="26" width="10" style="38" bestFit="1" customWidth="1"/>
    <col min="27" max="27" width="11" style="38" bestFit="1" customWidth="1"/>
    <col min="28" max="28" width="10.1796875" style="38" customWidth="1"/>
    <col min="29" max="29" width="12" style="38" bestFit="1" customWidth="1"/>
    <col min="30" max="30" width="12.1796875" style="38" customWidth="1"/>
    <col min="31" max="31" width="12" style="38" customWidth="1"/>
    <col min="32" max="16384" width="8.81640625" style="38"/>
  </cols>
  <sheetData>
    <row r="2" spans="1:32" ht="13" x14ac:dyDescent="0.25">
      <c r="B2" s="407" t="s">
        <v>332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07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07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32" ht="13" x14ac:dyDescent="0.25">
      <c r="B5" s="407"/>
      <c r="C5" s="407"/>
      <c r="D5" s="442" t="s">
        <v>216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32" ht="13" x14ac:dyDescent="0.25">
      <c r="B6" s="407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32" s="73" customFormat="1" ht="39" x14ac:dyDescent="0.35">
      <c r="A7" s="75"/>
      <c r="B7" s="407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02" t="s">
        <v>233</v>
      </c>
      <c r="M7" s="102" t="s">
        <v>234</v>
      </c>
      <c r="N7" s="102" t="s">
        <v>233</v>
      </c>
      <c r="O7" s="102" t="s">
        <v>234</v>
      </c>
      <c r="P7" s="102" t="s">
        <v>233</v>
      </c>
      <c r="Q7" s="102" t="s">
        <v>234</v>
      </c>
      <c r="R7" s="102" t="s">
        <v>233</v>
      </c>
      <c r="S7" s="102" t="s">
        <v>234</v>
      </c>
      <c r="T7" s="102" t="s">
        <v>233</v>
      </c>
      <c r="U7" s="102" t="s">
        <v>234</v>
      </c>
      <c r="V7" s="102" t="s">
        <v>233</v>
      </c>
      <c r="W7" s="102" t="s">
        <v>234</v>
      </c>
      <c r="X7" s="102" t="s">
        <v>233</v>
      </c>
      <c r="Y7" s="102" t="s">
        <v>234</v>
      </c>
      <c r="Z7" s="102" t="s">
        <v>233</v>
      </c>
      <c r="AA7" s="102" t="s">
        <v>234</v>
      </c>
      <c r="AB7" s="102" t="s">
        <v>233</v>
      </c>
      <c r="AC7" s="102" t="s">
        <v>234</v>
      </c>
    </row>
    <row r="8" spans="1:32" ht="13" x14ac:dyDescent="0.2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32" ht="13" x14ac:dyDescent="0.2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ht="13" x14ac:dyDescent="0.25">
      <c r="B10" s="111" t="s">
        <v>158</v>
      </c>
      <c r="C10" s="110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38">
        <f>Z10+AB10</f>
        <v>0</v>
      </c>
    </row>
    <row r="11" spans="1:32" x14ac:dyDescent="0.25">
      <c r="B11" s="92">
        <v>1</v>
      </c>
      <c r="C11" s="91" t="s">
        <v>16</v>
      </c>
      <c r="D11" s="33">
        <v>8444</v>
      </c>
      <c r="E11" s="33">
        <v>2564</v>
      </c>
      <c r="F11" s="33">
        <v>32865</v>
      </c>
      <c r="G11" s="33">
        <v>45071</v>
      </c>
      <c r="H11" s="33">
        <v>11208</v>
      </c>
      <c r="I11" s="33">
        <v>1472139</v>
      </c>
      <c r="J11" s="33">
        <v>2183629</v>
      </c>
      <c r="K11" s="33">
        <v>92992617</v>
      </c>
      <c r="L11" s="56">
        <v>2393488</v>
      </c>
      <c r="M11" s="56">
        <v>8765422.1959600002</v>
      </c>
      <c r="N11" s="56">
        <v>2337803</v>
      </c>
      <c r="O11" s="56">
        <v>14420620.664100001</v>
      </c>
      <c r="P11" s="56">
        <v>0</v>
      </c>
      <c r="Q11" s="56">
        <v>0</v>
      </c>
      <c r="R11" s="56">
        <v>16696</v>
      </c>
      <c r="S11" s="56">
        <v>78885.8</v>
      </c>
      <c r="T11" s="56">
        <v>4637322</v>
      </c>
      <c r="U11" s="56">
        <v>10980198.547780003</v>
      </c>
      <c r="V11" s="56">
        <v>857973</v>
      </c>
      <c r="W11" s="56">
        <v>3391134.9022400002</v>
      </c>
      <c r="X11" s="56">
        <v>10</v>
      </c>
      <c r="Y11" s="56">
        <v>14.72</v>
      </c>
      <c r="Z11" s="56">
        <v>25378506</v>
      </c>
      <c r="AA11" s="56">
        <v>124180193.037</v>
      </c>
      <c r="AB11" s="56">
        <v>481</v>
      </c>
      <c r="AC11" s="56">
        <v>478.27600000000001</v>
      </c>
      <c r="AE11" s="38">
        <f t="shared" ref="AE11:AE72" si="0">Z11+AB11</f>
        <v>25378987</v>
      </c>
      <c r="AF11" s="10"/>
    </row>
    <row r="12" spans="1:32" x14ac:dyDescent="0.25">
      <c r="B12" s="92">
        <v>2</v>
      </c>
      <c r="C12" s="91" t="s">
        <v>35</v>
      </c>
      <c r="D12" s="33">
        <v>5327</v>
      </c>
      <c r="E12" s="33">
        <v>2901</v>
      </c>
      <c r="F12" s="33">
        <v>43141</v>
      </c>
      <c r="G12" s="33">
        <v>17731</v>
      </c>
      <c r="H12" s="33">
        <v>0</v>
      </c>
      <c r="I12" s="33">
        <v>915853</v>
      </c>
      <c r="J12" s="33">
        <v>72537</v>
      </c>
      <c r="K12" s="33">
        <v>48665137</v>
      </c>
      <c r="L12" s="56">
        <v>148764</v>
      </c>
      <c r="M12" s="56">
        <v>563301.04163999995</v>
      </c>
      <c r="N12" s="56">
        <v>62399</v>
      </c>
      <c r="O12" s="56">
        <v>262707.82646000001</v>
      </c>
      <c r="P12" s="56">
        <v>0</v>
      </c>
      <c r="Q12" s="56">
        <v>0</v>
      </c>
      <c r="R12" s="56">
        <v>9371</v>
      </c>
      <c r="S12" s="56">
        <v>57663.641939999994</v>
      </c>
      <c r="T12" s="56">
        <v>3349053</v>
      </c>
      <c r="U12" s="56">
        <v>7168896.3435399998</v>
      </c>
      <c r="V12" s="56">
        <v>1065412</v>
      </c>
      <c r="W12" s="56">
        <v>1669060.6611800001</v>
      </c>
      <c r="X12" s="56">
        <v>0</v>
      </c>
      <c r="Y12" s="56">
        <v>0</v>
      </c>
      <c r="Z12" s="56">
        <v>17157100</v>
      </c>
      <c r="AA12" s="56">
        <v>70626117.067000002</v>
      </c>
      <c r="AB12" s="56">
        <v>2548</v>
      </c>
      <c r="AC12" s="56">
        <v>2542.5700000000002</v>
      </c>
      <c r="AE12" s="38">
        <f t="shared" si="0"/>
        <v>17159648</v>
      </c>
    </row>
    <row r="13" spans="1:32" x14ac:dyDescent="0.25">
      <c r="B13" s="92">
        <v>3</v>
      </c>
      <c r="C13" s="113" t="s">
        <v>40</v>
      </c>
      <c r="D13" s="68">
        <v>1995</v>
      </c>
      <c r="E13" s="68">
        <v>361</v>
      </c>
      <c r="F13" s="68">
        <v>1786</v>
      </c>
      <c r="G13" s="68">
        <v>1908</v>
      </c>
      <c r="H13" s="68">
        <v>355014</v>
      </c>
      <c r="I13" s="68">
        <v>1214061</v>
      </c>
      <c r="J13" s="68">
        <v>33103</v>
      </c>
      <c r="K13" s="68">
        <v>13532409</v>
      </c>
      <c r="L13" s="56">
        <v>53631</v>
      </c>
      <c r="M13" s="56">
        <v>231459.58022000003</v>
      </c>
      <c r="N13" s="56">
        <v>20717</v>
      </c>
      <c r="O13" s="56">
        <v>112148.76423999999</v>
      </c>
      <c r="P13" s="56">
        <v>0</v>
      </c>
      <c r="Q13" s="56">
        <v>0</v>
      </c>
      <c r="R13" s="56">
        <v>881</v>
      </c>
      <c r="S13" s="56">
        <v>3998.0684500000002</v>
      </c>
      <c r="T13" s="56">
        <v>1486317</v>
      </c>
      <c r="U13" s="56">
        <v>2865849.3521999996</v>
      </c>
      <c r="V13" s="56">
        <v>422246</v>
      </c>
      <c r="W13" s="56">
        <v>739806.57632000011</v>
      </c>
      <c r="X13" s="56">
        <v>6251</v>
      </c>
      <c r="Y13" s="56">
        <v>68856.023700000005</v>
      </c>
      <c r="Z13" s="56">
        <v>6089301</v>
      </c>
      <c r="AA13" s="56">
        <v>27575902.731080003</v>
      </c>
      <c r="AB13" s="56">
        <v>0</v>
      </c>
      <c r="AC13" s="56">
        <v>0</v>
      </c>
      <c r="AE13" s="38">
        <f t="shared" si="0"/>
        <v>6089301</v>
      </c>
    </row>
    <row r="14" spans="1:32" x14ac:dyDescent="0.25">
      <c r="B14" s="92">
        <v>4</v>
      </c>
      <c r="C14" s="91" t="s">
        <v>23</v>
      </c>
      <c r="D14" s="33">
        <v>8140</v>
      </c>
      <c r="E14" s="33">
        <v>4026</v>
      </c>
      <c r="F14" s="33">
        <v>68053</v>
      </c>
      <c r="G14" s="33">
        <v>13427</v>
      </c>
      <c r="H14" s="33">
        <v>1</v>
      </c>
      <c r="I14" s="33">
        <v>2654919</v>
      </c>
      <c r="J14" s="33">
        <v>829561</v>
      </c>
      <c r="K14" s="33">
        <v>56420528</v>
      </c>
      <c r="L14" s="56">
        <v>925134</v>
      </c>
      <c r="M14" s="56">
        <v>3316019.6744799996</v>
      </c>
      <c r="N14" s="56">
        <v>385089</v>
      </c>
      <c r="O14" s="56">
        <v>1888638.1783699999</v>
      </c>
      <c r="P14" s="56">
        <v>0</v>
      </c>
      <c r="Q14" s="56">
        <v>0</v>
      </c>
      <c r="R14" s="56">
        <v>83909</v>
      </c>
      <c r="S14" s="56">
        <v>455535.75</v>
      </c>
      <c r="T14" s="56">
        <v>7384746</v>
      </c>
      <c r="U14" s="56">
        <v>18782545.235880002</v>
      </c>
      <c r="V14" s="56">
        <v>1448851</v>
      </c>
      <c r="W14" s="56">
        <v>4132141.6455199998</v>
      </c>
      <c r="X14" s="56">
        <v>3958</v>
      </c>
      <c r="Y14" s="56">
        <v>61951.684000000001</v>
      </c>
      <c r="Z14" s="56">
        <v>34288108</v>
      </c>
      <c r="AA14" s="56">
        <v>160629104.71900001</v>
      </c>
      <c r="AB14" s="56">
        <v>879</v>
      </c>
      <c r="AC14" s="56">
        <v>699.27700000000004</v>
      </c>
      <c r="AE14" s="38">
        <f t="shared" si="0"/>
        <v>34288987</v>
      </c>
    </row>
    <row r="15" spans="1:32" x14ac:dyDescent="0.25">
      <c r="B15" s="92">
        <v>5</v>
      </c>
      <c r="C15" s="91" t="s">
        <v>49</v>
      </c>
      <c r="D15" s="33">
        <v>2857</v>
      </c>
      <c r="E15" s="33">
        <v>964</v>
      </c>
      <c r="F15" s="33">
        <v>2600</v>
      </c>
      <c r="G15" s="33">
        <v>9254</v>
      </c>
      <c r="H15" s="33">
        <v>5650</v>
      </c>
      <c r="I15" s="33">
        <v>1093444</v>
      </c>
      <c r="J15" s="33">
        <v>0</v>
      </c>
      <c r="K15" s="33">
        <v>28858313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1804416</v>
      </c>
      <c r="U15" s="56">
        <v>4585415.6009999998</v>
      </c>
      <c r="V15" s="56">
        <v>300873</v>
      </c>
      <c r="W15" s="56">
        <v>967095.97</v>
      </c>
      <c r="X15" s="56">
        <v>0</v>
      </c>
      <c r="Y15" s="56">
        <v>0</v>
      </c>
      <c r="Z15" s="56">
        <v>9167335</v>
      </c>
      <c r="AA15" s="56">
        <v>43198988.608000003</v>
      </c>
      <c r="AB15" s="56">
        <v>6738</v>
      </c>
      <c r="AC15" s="56">
        <v>6930.7470000000003</v>
      </c>
      <c r="AE15" s="38">
        <f t="shared" si="0"/>
        <v>9174073</v>
      </c>
    </row>
    <row r="16" spans="1:32" x14ac:dyDescent="0.25">
      <c r="B16" s="92">
        <v>6</v>
      </c>
      <c r="C16" s="91" t="s">
        <v>31</v>
      </c>
      <c r="D16" s="33">
        <v>4296</v>
      </c>
      <c r="E16" s="33">
        <v>590</v>
      </c>
      <c r="F16" s="33">
        <v>22679</v>
      </c>
      <c r="G16" s="33">
        <v>10835</v>
      </c>
      <c r="H16" s="33">
        <v>0</v>
      </c>
      <c r="I16" s="33">
        <v>3548847</v>
      </c>
      <c r="J16" s="33">
        <v>184416</v>
      </c>
      <c r="K16" s="33">
        <v>33303082</v>
      </c>
      <c r="L16" s="56">
        <v>135941</v>
      </c>
      <c r="M16" s="56">
        <v>567138.27800000005</v>
      </c>
      <c r="N16" s="56">
        <v>69299</v>
      </c>
      <c r="O16" s="56">
        <v>526831.36199999996</v>
      </c>
      <c r="P16" s="56">
        <v>0</v>
      </c>
      <c r="Q16" s="56">
        <v>0</v>
      </c>
      <c r="R16" s="56">
        <v>3888</v>
      </c>
      <c r="S16" s="56">
        <v>27960.12</v>
      </c>
      <c r="T16" s="56">
        <v>4068324</v>
      </c>
      <c r="U16" s="56">
        <v>9116712.8132699989</v>
      </c>
      <c r="V16" s="56">
        <v>1146212</v>
      </c>
      <c r="W16" s="56">
        <v>2300083.1032700003</v>
      </c>
      <c r="X16" s="56">
        <v>3334</v>
      </c>
      <c r="Y16" s="56">
        <v>53283.04578</v>
      </c>
      <c r="Z16" s="56">
        <v>21484201</v>
      </c>
      <c r="AA16" s="56">
        <v>99714323.089609995</v>
      </c>
      <c r="AB16" s="56">
        <v>15580</v>
      </c>
      <c r="AC16" s="56">
        <v>15498.749</v>
      </c>
      <c r="AE16" s="38">
        <f t="shared" si="0"/>
        <v>21499781</v>
      </c>
    </row>
    <row r="17" spans="2:31" x14ac:dyDescent="0.25">
      <c r="B17" s="92">
        <v>7</v>
      </c>
      <c r="C17" s="91" t="s">
        <v>37</v>
      </c>
      <c r="D17" s="33">
        <v>2787</v>
      </c>
      <c r="E17" s="33">
        <v>730</v>
      </c>
      <c r="F17" s="33">
        <v>0</v>
      </c>
      <c r="G17" s="33">
        <v>0</v>
      </c>
      <c r="H17" s="33">
        <v>0</v>
      </c>
      <c r="I17" s="33">
        <v>315044</v>
      </c>
      <c r="J17" s="33">
        <v>84957</v>
      </c>
      <c r="K17" s="33">
        <v>18359700</v>
      </c>
      <c r="L17" s="56">
        <v>74714</v>
      </c>
      <c r="M17" s="56">
        <v>216742.33327999999</v>
      </c>
      <c r="N17" s="56">
        <v>21989</v>
      </c>
      <c r="O17" s="56">
        <v>74712.773799999995</v>
      </c>
      <c r="P17" s="56">
        <v>0</v>
      </c>
      <c r="Q17" s="56">
        <v>0</v>
      </c>
      <c r="R17" s="56">
        <v>2498</v>
      </c>
      <c r="S17" s="56">
        <v>12362.07703</v>
      </c>
      <c r="T17" s="56">
        <v>2776905</v>
      </c>
      <c r="U17" s="56">
        <v>6077379.6236099992</v>
      </c>
      <c r="V17" s="56">
        <v>617395</v>
      </c>
      <c r="W17" s="56">
        <v>1289591.7796400001</v>
      </c>
      <c r="X17" s="56">
        <v>0</v>
      </c>
      <c r="Y17" s="56">
        <v>0</v>
      </c>
      <c r="Z17" s="56">
        <v>12068356</v>
      </c>
      <c r="AA17" s="56">
        <v>51229665.310249999</v>
      </c>
      <c r="AB17" s="56">
        <v>0</v>
      </c>
      <c r="AC17" s="56">
        <v>0</v>
      </c>
      <c r="AE17" s="38">
        <f t="shared" si="0"/>
        <v>12068356</v>
      </c>
    </row>
    <row r="18" spans="2:31" x14ac:dyDescent="0.25">
      <c r="B18" s="92">
        <v>8</v>
      </c>
      <c r="C18" s="91" t="s">
        <v>50</v>
      </c>
      <c r="D18" s="33">
        <v>899</v>
      </c>
      <c r="E18" s="33">
        <v>26</v>
      </c>
      <c r="F18" s="33">
        <v>559</v>
      </c>
      <c r="G18" s="33">
        <v>190</v>
      </c>
      <c r="H18" s="33">
        <v>706</v>
      </c>
      <c r="I18" s="33">
        <v>96681</v>
      </c>
      <c r="J18" s="33">
        <v>0</v>
      </c>
      <c r="K18" s="33">
        <v>4049859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527727</v>
      </c>
      <c r="U18" s="56">
        <v>1343572.2247899999</v>
      </c>
      <c r="V18" s="56">
        <v>84841</v>
      </c>
      <c r="W18" s="56">
        <v>321428.90594999999</v>
      </c>
      <c r="X18" s="56">
        <v>0</v>
      </c>
      <c r="Y18" s="56">
        <v>0</v>
      </c>
      <c r="Z18" s="56">
        <v>1572971</v>
      </c>
      <c r="AA18" s="56">
        <v>7649054.5</v>
      </c>
      <c r="AB18" s="56">
        <v>0</v>
      </c>
      <c r="AC18" s="56">
        <v>0</v>
      </c>
      <c r="AE18" s="38">
        <f t="shared" si="0"/>
        <v>1572971</v>
      </c>
    </row>
    <row r="19" spans="2:31" x14ac:dyDescent="0.25">
      <c r="B19" s="92">
        <v>9</v>
      </c>
      <c r="C19" s="91" t="s">
        <v>27</v>
      </c>
      <c r="D19" s="33">
        <v>8138</v>
      </c>
      <c r="E19" s="33">
        <v>4467</v>
      </c>
      <c r="F19" s="33">
        <v>40562</v>
      </c>
      <c r="G19" s="33">
        <v>11265</v>
      </c>
      <c r="H19" s="33">
        <v>659214</v>
      </c>
      <c r="I19" s="33">
        <v>492677</v>
      </c>
      <c r="J19" s="33">
        <v>467584</v>
      </c>
      <c r="K19" s="33">
        <v>40106166</v>
      </c>
      <c r="L19" s="56">
        <v>559235</v>
      </c>
      <c r="M19" s="56">
        <v>2306107.82883</v>
      </c>
      <c r="N19" s="56">
        <v>255800</v>
      </c>
      <c r="O19" s="56">
        <v>1159095.94108</v>
      </c>
      <c r="P19" s="56">
        <v>3</v>
      </c>
      <c r="Q19" s="56">
        <v>125.449</v>
      </c>
      <c r="R19" s="56">
        <v>7699</v>
      </c>
      <c r="S19" s="56">
        <v>22376.332569999999</v>
      </c>
      <c r="T19" s="56">
        <v>5480788</v>
      </c>
      <c r="U19" s="56">
        <v>14620658.952059999</v>
      </c>
      <c r="V19" s="56">
        <v>2042236</v>
      </c>
      <c r="W19" s="56">
        <v>4663204.1688000001</v>
      </c>
      <c r="X19" s="56">
        <v>0</v>
      </c>
      <c r="Y19" s="56">
        <v>0</v>
      </c>
      <c r="Z19" s="56">
        <v>28028244</v>
      </c>
      <c r="AA19" s="56">
        <v>142590537.95941001</v>
      </c>
      <c r="AB19" s="56">
        <v>0</v>
      </c>
      <c r="AC19" s="56">
        <v>0</v>
      </c>
      <c r="AE19" s="38">
        <f t="shared" si="0"/>
        <v>28028244</v>
      </c>
    </row>
    <row r="20" spans="2:31" x14ac:dyDescent="0.25">
      <c r="B20" s="92">
        <v>10</v>
      </c>
      <c r="C20" s="91" t="s">
        <v>9</v>
      </c>
      <c r="D20" s="33">
        <v>25545</v>
      </c>
      <c r="E20" s="33">
        <v>39338</v>
      </c>
      <c r="F20" s="33">
        <v>1248729</v>
      </c>
      <c r="G20" s="33">
        <v>54594</v>
      </c>
      <c r="H20" s="33">
        <v>836027</v>
      </c>
      <c r="I20" s="33">
        <v>3266716</v>
      </c>
      <c r="J20" s="33">
        <v>18251184</v>
      </c>
      <c r="K20" s="33">
        <v>245706873</v>
      </c>
      <c r="L20" s="56">
        <v>27126972</v>
      </c>
      <c r="M20" s="56">
        <v>101552543.075</v>
      </c>
      <c r="N20" s="56">
        <v>23061303</v>
      </c>
      <c r="O20" s="56">
        <v>212523183.53299999</v>
      </c>
      <c r="P20" s="56">
        <v>0</v>
      </c>
      <c r="Q20" s="56">
        <v>0</v>
      </c>
      <c r="R20" s="56">
        <v>128217</v>
      </c>
      <c r="S20" s="56">
        <v>515498.51199999999</v>
      </c>
      <c r="T20" s="56">
        <v>39879371</v>
      </c>
      <c r="U20" s="56">
        <v>98337750.127739996</v>
      </c>
      <c r="V20" s="56">
        <v>10428419</v>
      </c>
      <c r="W20" s="56">
        <v>25487003.488959998</v>
      </c>
      <c r="X20" s="56">
        <v>1280</v>
      </c>
      <c r="Y20" s="56">
        <v>18055.809739999997</v>
      </c>
      <c r="Z20" s="56">
        <v>179218098</v>
      </c>
      <c r="AA20" s="56">
        <v>921203945.53587997</v>
      </c>
      <c r="AB20" s="56">
        <v>25709</v>
      </c>
      <c r="AC20" s="56">
        <v>24372.41331</v>
      </c>
      <c r="AE20" s="38">
        <f t="shared" si="0"/>
        <v>179243807</v>
      </c>
    </row>
    <row r="21" spans="2:31" x14ac:dyDescent="0.25">
      <c r="B21" s="92">
        <v>11</v>
      </c>
      <c r="C21" s="91" t="s">
        <v>51</v>
      </c>
      <c r="D21" s="33">
        <v>2245</v>
      </c>
      <c r="E21" s="33">
        <v>227</v>
      </c>
      <c r="F21" s="33">
        <v>11064</v>
      </c>
      <c r="G21" s="33">
        <v>3568</v>
      </c>
      <c r="H21" s="33">
        <v>772</v>
      </c>
      <c r="I21" s="33">
        <v>925845</v>
      </c>
      <c r="J21" s="33">
        <v>0</v>
      </c>
      <c r="K21" s="33">
        <v>12803771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1462730</v>
      </c>
      <c r="U21" s="56">
        <v>3530420.4730000002</v>
      </c>
      <c r="V21" s="56">
        <v>293002</v>
      </c>
      <c r="W21" s="56">
        <v>816644.32400000002</v>
      </c>
      <c r="X21" s="56">
        <v>800</v>
      </c>
      <c r="Y21" s="56">
        <v>14296.06934</v>
      </c>
      <c r="Z21" s="56">
        <v>6957989</v>
      </c>
      <c r="AA21" s="56">
        <v>32051792.443</v>
      </c>
      <c r="AB21" s="56">
        <v>638</v>
      </c>
      <c r="AC21" s="56">
        <v>606.89883999999995</v>
      </c>
      <c r="AE21" s="38">
        <f t="shared" si="0"/>
        <v>6958627</v>
      </c>
    </row>
    <row r="22" spans="2:31" x14ac:dyDescent="0.25">
      <c r="B22" s="92">
        <v>12</v>
      </c>
      <c r="C22" s="91" t="s">
        <v>28</v>
      </c>
      <c r="D22" s="33">
        <v>7838</v>
      </c>
      <c r="E22" s="33">
        <v>2239</v>
      </c>
      <c r="F22" s="33">
        <v>40298</v>
      </c>
      <c r="G22" s="33">
        <v>8016</v>
      </c>
      <c r="H22" s="33">
        <v>219418</v>
      </c>
      <c r="I22" s="33">
        <v>280946</v>
      </c>
      <c r="J22" s="33">
        <v>791750</v>
      </c>
      <c r="K22" s="33">
        <v>53584901</v>
      </c>
      <c r="L22" s="56">
        <v>820044</v>
      </c>
      <c r="M22" s="56">
        <v>3450382.966</v>
      </c>
      <c r="N22" s="56">
        <v>1146523</v>
      </c>
      <c r="O22" s="56">
        <v>2903489.8119999999</v>
      </c>
      <c r="P22" s="56">
        <v>0</v>
      </c>
      <c r="Q22" s="56">
        <v>0</v>
      </c>
      <c r="R22" s="56">
        <v>23963</v>
      </c>
      <c r="S22" s="56">
        <v>124270.82</v>
      </c>
      <c r="T22" s="56">
        <v>5873090</v>
      </c>
      <c r="U22" s="56">
        <v>12497573.971000001</v>
      </c>
      <c r="V22" s="56">
        <v>2826728</v>
      </c>
      <c r="W22" s="56">
        <v>5786460.8990000002</v>
      </c>
      <c r="X22" s="56">
        <v>2489</v>
      </c>
      <c r="Y22" s="56">
        <v>9524.8240000000005</v>
      </c>
      <c r="Z22" s="56">
        <v>44223755</v>
      </c>
      <c r="AA22" s="56">
        <v>142928649.616</v>
      </c>
      <c r="AB22" s="56">
        <v>8859</v>
      </c>
      <c r="AC22" s="56">
        <v>8602.17</v>
      </c>
      <c r="AE22" s="38">
        <f t="shared" si="0"/>
        <v>44232614</v>
      </c>
    </row>
    <row r="23" spans="2:31" ht="13" x14ac:dyDescent="0.25">
      <c r="B23" s="111" t="s">
        <v>6</v>
      </c>
      <c r="C23" s="110"/>
      <c r="D23" s="58"/>
      <c r="E23" s="58"/>
      <c r="F23" s="58"/>
      <c r="G23" s="58"/>
      <c r="H23" s="58"/>
      <c r="I23" s="58"/>
      <c r="J23" s="58"/>
      <c r="K23" s="58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38">
        <f t="shared" si="0"/>
        <v>0</v>
      </c>
    </row>
    <row r="24" spans="2:31" x14ac:dyDescent="0.25">
      <c r="B24" s="92">
        <v>13</v>
      </c>
      <c r="C24" s="91" t="s">
        <v>11</v>
      </c>
      <c r="D24" s="33">
        <v>6065</v>
      </c>
      <c r="E24" s="33">
        <v>9817</v>
      </c>
      <c r="F24" s="33">
        <v>1592257</v>
      </c>
      <c r="G24" s="33">
        <v>728</v>
      </c>
      <c r="H24" s="33">
        <v>707830</v>
      </c>
      <c r="I24" s="33">
        <v>71518349</v>
      </c>
      <c r="J24" s="33">
        <v>13437470</v>
      </c>
      <c r="K24" s="33">
        <v>33727730</v>
      </c>
      <c r="L24" s="56">
        <v>26673678</v>
      </c>
      <c r="M24" s="56">
        <v>82832670.084920108</v>
      </c>
      <c r="N24" s="56">
        <v>21634483</v>
      </c>
      <c r="O24" s="56">
        <v>102995751.06674002</v>
      </c>
      <c r="P24" s="56">
        <v>0</v>
      </c>
      <c r="Q24" s="56">
        <v>0</v>
      </c>
      <c r="R24" s="56">
        <v>83079</v>
      </c>
      <c r="S24" s="56">
        <v>377430.22700000001</v>
      </c>
      <c r="T24" s="56">
        <v>6823228</v>
      </c>
      <c r="U24" s="56">
        <v>21484980.150890004</v>
      </c>
      <c r="V24" s="56">
        <v>2904424</v>
      </c>
      <c r="W24" s="56">
        <v>13520890.203590004</v>
      </c>
      <c r="X24" s="56">
        <v>14858</v>
      </c>
      <c r="Y24" s="56">
        <v>378959.80809000006</v>
      </c>
      <c r="Z24" s="56">
        <v>20140478</v>
      </c>
      <c r="AA24" s="56">
        <v>128323883.88276999</v>
      </c>
      <c r="AB24" s="56">
        <v>0</v>
      </c>
      <c r="AC24" s="56">
        <v>0</v>
      </c>
      <c r="AE24" s="38">
        <f t="shared" si="0"/>
        <v>20140478</v>
      </c>
    </row>
    <row r="25" spans="2:31" x14ac:dyDescent="0.25">
      <c r="B25" s="92">
        <v>14</v>
      </c>
      <c r="C25" s="91" t="s">
        <v>52</v>
      </c>
      <c r="D25" s="33">
        <v>433</v>
      </c>
      <c r="E25" s="33">
        <v>5</v>
      </c>
      <c r="F25" s="33">
        <v>48193</v>
      </c>
      <c r="G25" s="33">
        <v>0</v>
      </c>
      <c r="H25" s="33">
        <v>0</v>
      </c>
      <c r="I25" s="33">
        <v>0</v>
      </c>
      <c r="J25" s="33">
        <v>0</v>
      </c>
      <c r="K25" s="33">
        <v>5802074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310982</v>
      </c>
      <c r="U25" s="56">
        <v>1021903.3691600002</v>
      </c>
      <c r="V25" s="56">
        <v>124352</v>
      </c>
      <c r="W25" s="56">
        <v>420297.01154000009</v>
      </c>
      <c r="X25" s="56">
        <v>0</v>
      </c>
      <c r="Y25" s="56">
        <v>0</v>
      </c>
      <c r="Z25" s="56">
        <v>2279917</v>
      </c>
      <c r="AA25" s="56">
        <v>12341944.732000001</v>
      </c>
      <c r="AB25" s="56">
        <v>3600</v>
      </c>
      <c r="AC25" s="56">
        <v>3577.3</v>
      </c>
      <c r="AE25" s="38">
        <f t="shared" si="0"/>
        <v>2283517</v>
      </c>
    </row>
    <row r="26" spans="2:31" x14ac:dyDescent="0.25">
      <c r="B26" s="92">
        <v>15</v>
      </c>
      <c r="C26" s="91" t="s">
        <v>41</v>
      </c>
      <c r="D26" s="33">
        <v>1114</v>
      </c>
      <c r="E26" s="33">
        <v>540</v>
      </c>
      <c r="F26" s="33">
        <v>6289</v>
      </c>
      <c r="G26" s="33">
        <v>54525</v>
      </c>
      <c r="H26" s="33">
        <v>0</v>
      </c>
      <c r="I26" s="33">
        <v>64310</v>
      </c>
      <c r="J26" s="33">
        <v>25519</v>
      </c>
      <c r="K26" s="33">
        <v>2820581</v>
      </c>
      <c r="L26" s="56">
        <v>52985</v>
      </c>
      <c r="M26" s="56">
        <v>217400.04772</v>
      </c>
      <c r="N26" s="56">
        <v>18270</v>
      </c>
      <c r="O26" s="56">
        <v>201359.96473999997</v>
      </c>
      <c r="P26" s="56">
        <v>0</v>
      </c>
      <c r="Q26" s="56">
        <v>0</v>
      </c>
      <c r="R26" s="56">
        <v>535</v>
      </c>
      <c r="S26" s="56">
        <v>2327.8000000000002</v>
      </c>
      <c r="T26" s="56">
        <v>518072</v>
      </c>
      <c r="U26" s="56">
        <v>1298455.7591199998</v>
      </c>
      <c r="V26" s="56">
        <v>65085</v>
      </c>
      <c r="W26" s="56">
        <v>170738.22441</v>
      </c>
      <c r="X26" s="56">
        <v>0</v>
      </c>
      <c r="Y26" s="56">
        <v>0</v>
      </c>
      <c r="Z26" s="56">
        <v>2574375</v>
      </c>
      <c r="AA26" s="56">
        <v>13971753.174760001</v>
      </c>
      <c r="AB26" s="56">
        <v>0</v>
      </c>
      <c r="AC26" s="56">
        <v>0</v>
      </c>
      <c r="AE26" s="38">
        <f t="shared" si="0"/>
        <v>2574375</v>
      </c>
    </row>
    <row r="27" spans="2:31" x14ac:dyDescent="0.25">
      <c r="B27" s="92">
        <v>16</v>
      </c>
      <c r="C27" s="91" t="s">
        <v>33</v>
      </c>
      <c r="D27" s="33">
        <v>498</v>
      </c>
      <c r="E27" s="33">
        <v>51</v>
      </c>
      <c r="F27" s="33">
        <v>0</v>
      </c>
      <c r="G27" s="33">
        <v>0</v>
      </c>
      <c r="H27" s="33">
        <v>9448</v>
      </c>
      <c r="I27" s="33">
        <v>0</v>
      </c>
      <c r="J27" s="33">
        <v>48585</v>
      </c>
      <c r="K27" s="33">
        <v>895355</v>
      </c>
      <c r="L27" s="56">
        <v>97819</v>
      </c>
      <c r="M27" s="56">
        <v>444356.20376</v>
      </c>
      <c r="N27" s="56">
        <v>84793</v>
      </c>
      <c r="O27" s="56">
        <v>864880.82864999992</v>
      </c>
      <c r="P27" s="56">
        <v>0</v>
      </c>
      <c r="Q27" s="56">
        <v>0</v>
      </c>
      <c r="R27" s="56">
        <v>0</v>
      </c>
      <c r="S27" s="56">
        <v>0</v>
      </c>
      <c r="T27" s="56">
        <v>192650</v>
      </c>
      <c r="U27" s="56">
        <v>381802.32848999999</v>
      </c>
      <c r="V27" s="56">
        <v>15990</v>
      </c>
      <c r="W27" s="56">
        <v>48454.080280000002</v>
      </c>
      <c r="X27" s="56">
        <v>16</v>
      </c>
      <c r="Y27" s="56">
        <v>119</v>
      </c>
      <c r="Z27" s="56">
        <v>467273</v>
      </c>
      <c r="AA27" s="56">
        <v>2238241.4500000002</v>
      </c>
      <c r="AB27" s="56">
        <v>6</v>
      </c>
      <c r="AC27" s="56">
        <v>3.8</v>
      </c>
      <c r="AE27" s="38">
        <f t="shared" si="0"/>
        <v>467279</v>
      </c>
    </row>
    <row r="28" spans="2:31" x14ac:dyDescent="0.25">
      <c r="B28" s="92">
        <v>17</v>
      </c>
      <c r="C28" s="91" t="s">
        <v>45</v>
      </c>
      <c r="D28" s="33">
        <v>411</v>
      </c>
      <c r="E28" s="33">
        <v>5</v>
      </c>
      <c r="F28" s="33">
        <v>8149</v>
      </c>
      <c r="G28" s="33">
        <v>0</v>
      </c>
      <c r="H28" s="33">
        <v>9773</v>
      </c>
      <c r="I28" s="33">
        <v>0</v>
      </c>
      <c r="J28" s="33">
        <v>0</v>
      </c>
      <c r="K28" s="33">
        <v>767294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108629</v>
      </c>
      <c r="U28" s="56">
        <v>314108.47151999996</v>
      </c>
      <c r="V28" s="56">
        <v>20399</v>
      </c>
      <c r="W28" s="56">
        <v>94229.027349999989</v>
      </c>
      <c r="X28" s="56">
        <v>255</v>
      </c>
      <c r="Y28" s="56">
        <v>7999.3590000000004</v>
      </c>
      <c r="Z28" s="56">
        <v>345666</v>
      </c>
      <c r="AA28" s="56">
        <v>1462919.51602</v>
      </c>
      <c r="AB28" s="56">
        <v>0</v>
      </c>
      <c r="AC28" s="56">
        <v>0</v>
      </c>
      <c r="AE28" s="38">
        <f t="shared" si="0"/>
        <v>345666</v>
      </c>
    </row>
    <row r="29" spans="2:31" x14ac:dyDescent="0.25">
      <c r="B29" s="92">
        <v>18</v>
      </c>
      <c r="C29" s="91" t="s">
        <v>42</v>
      </c>
      <c r="D29" s="33">
        <v>235</v>
      </c>
      <c r="E29" s="33">
        <v>41</v>
      </c>
      <c r="F29" s="33">
        <v>1569</v>
      </c>
      <c r="G29" s="33">
        <v>0</v>
      </c>
      <c r="H29" s="33">
        <v>0</v>
      </c>
      <c r="I29" s="33">
        <v>31409</v>
      </c>
      <c r="J29" s="33">
        <v>10621</v>
      </c>
      <c r="K29" s="33">
        <v>549536</v>
      </c>
      <c r="L29" s="56">
        <v>22023</v>
      </c>
      <c r="M29" s="56">
        <v>52760.689700000003</v>
      </c>
      <c r="N29" s="56">
        <v>6123</v>
      </c>
      <c r="O29" s="56">
        <v>23353.873179999999</v>
      </c>
      <c r="P29" s="56">
        <v>1</v>
      </c>
      <c r="Q29" s="56">
        <v>115.29300000000001</v>
      </c>
      <c r="R29" s="56">
        <v>225</v>
      </c>
      <c r="S29" s="56">
        <v>765.9</v>
      </c>
      <c r="T29" s="56">
        <v>182702</v>
      </c>
      <c r="U29" s="56">
        <v>330879.21473000024</v>
      </c>
      <c r="V29" s="56">
        <v>10577</v>
      </c>
      <c r="W29" s="56">
        <v>27211.287600000003</v>
      </c>
      <c r="X29" s="56">
        <v>0</v>
      </c>
      <c r="Y29" s="56">
        <v>0</v>
      </c>
      <c r="Z29" s="56">
        <v>468219</v>
      </c>
      <c r="AA29" s="56">
        <v>2014960.5791199999</v>
      </c>
      <c r="AB29" s="56">
        <v>0</v>
      </c>
      <c r="AC29" s="56">
        <v>0</v>
      </c>
      <c r="AE29" s="38">
        <f t="shared" si="0"/>
        <v>468219</v>
      </c>
    </row>
    <row r="30" spans="2:31" x14ac:dyDescent="0.25">
      <c r="B30" s="92">
        <v>19</v>
      </c>
      <c r="C30" s="91" t="s">
        <v>20</v>
      </c>
      <c r="D30" s="33">
        <v>1626</v>
      </c>
      <c r="E30" s="33">
        <v>303</v>
      </c>
      <c r="F30" s="33">
        <v>19161</v>
      </c>
      <c r="G30" s="33">
        <v>934</v>
      </c>
      <c r="H30" s="33">
        <v>9598</v>
      </c>
      <c r="I30" s="33">
        <v>4636493</v>
      </c>
      <c r="J30" s="33">
        <v>791267</v>
      </c>
      <c r="K30" s="33">
        <v>13337114</v>
      </c>
      <c r="L30" s="56">
        <v>1443432</v>
      </c>
      <c r="M30" s="56">
        <v>4624857.9440000001</v>
      </c>
      <c r="N30" s="56">
        <v>1408359</v>
      </c>
      <c r="O30" s="56">
        <v>8637206.9710000008</v>
      </c>
      <c r="P30" s="56">
        <v>0</v>
      </c>
      <c r="Q30" s="56">
        <v>0</v>
      </c>
      <c r="R30" s="56">
        <v>3886</v>
      </c>
      <c r="S30" s="56">
        <v>18237.8</v>
      </c>
      <c r="T30" s="56">
        <v>3598724</v>
      </c>
      <c r="U30" s="56">
        <v>7753095.4440000001</v>
      </c>
      <c r="V30" s="56">
        <v>1410619</v>
      </c>
      <c r="W30" s="56">
        <v>5001912.3080000002</v>
      </c>
      <c r="X30" s="56">
        <v>2534</v>
      </c>
      <c r="Y30" s="56">
        <v>33326.250999999997</v>
      </c>
      <c r="Z30" s="56">
        <v>8465715</v>
      </c>
      <c r="AA30" s="56">
        <v>41686100.071999997</v>
      </c>
      <c r="AB30" s="56">
        <v>169</v>
      </c>
      <c r="AC30" s="56">
        <v>164.64500000000001</v>
      </c>
      <c r="AE30" s="38">
        <f t="shared" si="0"/>
        <v>8465884</v>
      </c>
    </row>
    <row r="31" spans="2:31" x14ac:dyDescent="0.25">
      <c r="B31" s="92">
        <v>20</v>
      </c>
      <c r="C31" s="91" t="s">
        <v>7</v>
      </c>
      <c r="D31" s="33">
        <v>11237</v>
      </c>
      <c r="E31" s="33">
        <v>9451</v>
      </c>
      <c r="F31" s="33">
        <v>1519857</v>
      </c>
      <c r="G31" s="33">
        <v>4574</v>
      </c>
      <c r="H31" s="33">
        <v>1917259</v>
      </c>
      <c r="I31" s="33">
        <v>0</v>
      </c>
      <c r="J31" s="33">
        <v>19512140</v>
      </c>
      <c r="K31" s="33">
        <v>52959912</v>
      </c>
      <c r="L31" s="56">
        <v>46604833</v>
      </c>
      <c r="M31" s="56">
        <v>161055969.99075001</v>
      </c>
      <c r="N31" s="56">
        <v>29847723</v>
      </c>
      <c r="O31" s="56">
        <v>259437228.0512</v>
      </c>
      <c r="P31" s="56">
        <v>0</v>
      </c>
      <c r="Q31" s="56">
        <v>0</v>
      </c>
      <c r="R31" s="56">
        <v>190200</v>
      </c>
      <c r="S31" s="56">
        <v>1157356.2716199998</v>
      </c>
      <c r="T31" s="56">
        <v>14835196</v>
      </c>
      <c r="U31" s="56">
        <v>50246084.364680007</v>
      </c>
      <c r="V31" s="56">
        <v>9389527</v>
      </c>
      <c r="W31" s="56">
        <v>35090626.947899997</v>
      </c>
      <c r="X31" s="56">
        <v>91800</v>
      </c>
      <c r="Y31" s="56">
        <v>1278536.7701799998</v>
      </c>
      <c r="Z31" s="56">
        <v>40968130</v>
      </c>
      <c r="AA31" s="56">
        <v>258865444.352</v>
      </c>
      <c r="AB31" s="56">
        <v>8310</v>
      </c>
      <c r="AC31" s="56">
        <v>8238.7630000000008</v>
      </c>
      <c r="AE31" s="38">
        <f t="shared" si="0"/>
        <v>40976440</v>
      </c>
    </row>
    <row r="32" spans="2:31" x14ac:dyDescent="0.25">
      <c r="B32" s="92">
        <v>21</v>
      </c>
      <c r="C32" s="91" t="s">
        <v>10</v>
      </c>
      <c r="D32" s="33">
        <v>9794</v>
      </c>
      <c r="E32" s="33">
        <v>7165</v>
      </c>
      <c r="F32" s="33">
        <v>1530987</v>
      </c>
      <c r="G32" s="33">
        <v>9896</v>
      </c>
      <c r="H32" s="33">
        <v>579681</v>
      </c>
      <c r="I32" s="33">
        <v>3345289</v>
      </c>
      <c r="J32" s="33">
        <v>16206426</v>
      </c>
      <c r="K32" s="33">
        <v>32501109</v>
      </c>
      <c r="L32" s="56">
        <v>19620347</v>
      </c>
      <c r="M32" s="56">
        <v>85782288.168829948</v>
      </c>
      <c r="N32" s="56">
        <v>36660885</v>
      </c>
      <c r="O32" s="56">
        <v>191943998.59862971</v>
      </c>
      <c r="P32" s="56">
        <v>36</v>
      </c>
      <c r="Q32" s="56">
        <v>2487.2440000000001</v>
      </c>
      <c r="R32" s="56">
        <v>59127</v>
      </c>
      <c r="S32" s="56">
        <v>282625.3</v>
      </c>
      <c r="T32" s="56">
        <v>9469617</v>
      </c>
      <c r="U32" s="56">
        <v>33381476.735140171</v>
      </c>
      <c r="V32" s="56">
        <v>3773803</v>
      </c>
      <c r="W32" s="56">
        <v>19918221.516640007</v>
      </c>
      <c r="X32" s="56">
        <v>20616</v>
      </c>
      <c r="Y32" s="56">
        <v>210108.4497</v>
      </c>
      <c r="Z32" s="56">
        <v>19546695</v>
      </c>
      <c r="AA32" s="56">
        <v>134335095.86899999</v>
      </c>
      <c r="AB32" s="56">
        <v>1</v>
      </c>
      <c r="AC32" s="56">
        <v>0.5</v>
      </c>
      <c r="AE32" s="38">
        <f t="shared" si="0"/>
        <v>19546696</v>
      </c>
    </row>
    <row r="33" spans="2:31" x14ac:dyDescent="0.25">
      <c r="B33" s="92">
        <v>22</v>
      </c>
      <c r="C33" s="91" t="s">
        <v>38</v>
      </c>
      <c r="D33" s="33">
        <v>2273</v>
      </c>
      <c r="E33" s="33">
        <v>1040</v>
      </c>
      <c r="F33" s="33">
        <v>21629</v>
      </c>
      <c r="G33" s="33">
        <v>121</v>
      </c>
      <c r="H33" s="33">
        <v>10456</v>
      </c>
      <c r="I33" s="33">
        <v>281004</v>
      </c>
      <c r="J33" s="33">
        <v>33806</v>
      </c>
      <c r="K33" s="33">
        <v>11647059</v>
      </c>
      <c r="L33" s="56">
        <v>73807</v>
      </c>
      <c r="M33" s="56">
        <v>270832.31349000003</v>
      </c>
      <c r="N33" s="56">
        <v>47637</v>
      </c>
      <c r="O33" s="56">
        <v>176520.51053</v>
      </c>
      <c r="P33" s="56">
        <v>0</v>
      </c>
      <c r="Q33" s="56">
        <v>0</v>
      </c>
      <c r="R33" s="56">
        <v>400</v>
      </c>
      <c r="S33" s="56">
        <v>2232.5921499999999</v>
      </c>
      <c r="T33" s="56">
        <v>1588391</v>
      </c>
      <c r="U33" s="56">
        <v>3865189.1081999796</v>
      </c>
      <c r="V33" s="56">
        <v>293768</v>
      </c>
      <c r="W33" s="56">
        <v>850357.63040999556</v>
      </c>
      <c r="X33" s="56">
        <v>0</v>
      </c>
      <c r="Y33" s="56">
        <v>0</v>
      </c>
      <c r="Z33" s="56">
        <v>5921335</v>
      </c>
      <c r="AA33" s="56">
        <v>30100026.480599999</v>
      </c>
      <c r="AB33" s="56">
        <v>372</v>
      </c>
      <c r="AC33" s="56">
        <v>357.94833</v>
      </c>
      <c r="AE33" s="38">
        <f t="shared" si="0"/>
        <v>5921707</v>
      </c>
    </row>
    <row r="34" spans="2:31" x14ac:dyDescent="0.25">
      <c r="B34" s="92">
        <v>23</v>
      </c>
      <c r="C34" s="91" t="s">
        <v>14</v>
      </c>
      <c r="D34" s="33">
        <v>813</v>
      </c>
      <c r="E34" s="33">
        <v>311</v>
      </c>
      <c r="F34" s="33">
        <v>40665</v>
      </c>
      <c r="G34" s="33">
        <v>11161</v>
      </c>
      <c r="H34" s="33">
        <v>0</v>
      </c>
      <c r="I34" s="33">
        <v>38079</v>
      </c>
      <c r="J34" s="33">
        <v>2116838</v>
      </c>
      <c r="K34" s="33">
        <v>6656381</v>
      </c>
      <c r="L34" s="56">
        <v>3377127</v>
      </c>
      <c r="M34" s="56">
        <v>11409548.403999999</v>
      </c>
      <c r="N34" s="56">
        <v>2015722</v>
      </c>
      <c r="O34" s="56">
        <v>13698102.185000001</v>
      </c>
      <c r="P34" s="56">
        <v>0</v>
      </c>
      <c r="Q34" s="56">
        <v>0</v>
      </c>
      <c r="R34" s="56">
        <v>25638</v>
      </c>
      <c r="S34" s="56">
        <v>108224.5</v>
      </c>
      <c r="T34" s="56">
        <v>832571</v>
      </c>
      <c r="U34" s="56">
        <v>2490684.7697100001</v>
      </c>
      <c r="V34" s="56">
        <v>304118</v>
      </c>
      <c r="W34" s="56">
        <v>3161304.9490100001</v>
      </c>
      <c r="X34" s="56">
        <v>0</v>
      </c>
      <c r="Y34" s="56">
        <v>0</v>
      </c>
      <c r="Z34" s="56">
        <v>4278512</v>
      </c>
      <c r="AA34" s="56">
        <v>21340872.004000001</v>
      </c>
      <c r="AB34" s="56">
        <v>0</v>
      </c>
      <c r="AC34" s="56">
        <v>0</v>
      </c>
      <c r="AE34" s="38">
        <f t="shared" si="0"/>
        <v>4278512</v>
      </c>
    </row>
    <row r="35" spans="2:31" x14ac:dyDescent="0.25">
      <c r="B35" s="92">
        <v>24</v>
      </c>
      <c r="C35" s="91" t="s">
        <v>15</v>
      </c>
      <c r="D35" s="33">
        <v>1779</v>
      </c>
      <c r="E35" s="33">
        <v>1153</v>
      </c>
      <c r="F35" s="33">
        <v>215002</v>
      </c>
      <c r="G35" s="33">
        <v>146</v>
      </c>
      <c r="H35" s="33">
        <v>59197</v>
      </c>
      <c r="I35" s="33">
        <v>3717013</v>
      </c>
      <c r="J35" s="33">
        <v>2659808</v>
      </c>
      <c r="K35" s="33">
        <v>9216472</v>
      </c>
      <c r="L35" s="56">
        <v>3857753</v>
      </c>
      <c r="M35" s="56">
        <v>20188065.717</v>
      </c>
      <c r="N35" s="56">
        <v>2489789</v>
      </c>
      <c r="O35" s="56">
        <v>60648313.792309999</v>
      </c>
      <c r="P35" s="56">
        <v>0</v>
      </c>
      <c r="Q35" s="56">
        <v>0</v>
      </c>
      <c r="R35" s="56">
        <v>25137</v>
      </c>
      <c r="S35" s="56">
        <v>130722.446</v>
      </c>
      <c r="T35" s="56">
        <v>1015087</v>
      </c>
      <c r="U35" s="56">
        <v>2916980.3089999999</v>
      </c>
      <c r="V35" s="56">
        <v>639478</v>
      </c>
      <c r="W35" s="56">
        <v>3475623.5520000001</v>
      </c>
      <c r="X35" s="56">
        <v>921</v>
      </c>
      <c r="Y35" s="56">
        <v>57007.388270000003</v>
      </c>
      <c r="Z35" s="56">
        <v>4144529</v>
      </c>
      <c r="AA35" s="56">
        <v>28598236.094929025</v>
      </c>
      <c r="AB35" s="56">
        <v>0</v>
      </c>
      <c r="AC35" s="56">
        <v>0</v>
      </c>
      <c r="AE35" s="38">
        <f t="shared" si="0"/>
        <v>4144529</v>
      </c>
    </row>
    <row r="36" spans="2:31" x14ac:dyDescent="0.25">
      <c r="B36" s="92">
        <v>25</v>
      </c>
      <c r="C36" s="91" t="s">
        <v>34</v>
      </c>
      <c r="D36" s="33">
        <v>932</v>
      </c>
      <c r="E36" s="33">
        <v>629</v>
      </c>
      <c r="F36" s="33">
        <v>13077</v>
      </c>
      <c r="G36" s="33">
        <v>942</v>
      </c>
      <c r="H36" s="33">
        <v>0</v>
      </c>
      <c r="I36" s="33">
        <v>333002</v>
      </c>
      <c r="J36" s="33">
        <v>110095</v>
      </c>
      <c r="K36" s="33">
        <v>4155962</v>
      </c>
      <c r="L36" s="56">
        <v>182151</v>
      </c>
      <c r="M36" s="56">
        <v>1434123.6917699999</v>
      </c>
      <c r="N36" s="56">
        <v>104208</v>
      </c>
      <c r="O36" s="56">
        <v>376434.63131000003</v>
      </c>
      <c r="P36" s="56">
        <v>0</v>
      </c>
      <c r="Q36" s="56">
        <v>0</v>
      </c>
      <c r="R36" s="56">
        <v>7973</v>
      </c>
      <c r="S36" s="56">
        <v>33468.126850000001</v>
      </c>
      <c r="T36" s="56">
        <v>1458301</v>
      </c>
      <c r="U36" s="56">
        <v>2997214.5551399998</v>
      </c>
      <c r="V36" s="56">
        <v>1356983</v>
      </c>
      <c r="W36" s="56">
        <v>688583.98872000002</v>
      </c>
      <c r="X36" s="56">
        <v>0</v>
      </c>
      <c r="Y36" s="56">
        <v>0</v>
      </c>
      <c r="Z36" s="56">
        <v>5678204</v>
      </c>
      <c r="AA36" s="56">
        <v>30963966.186000001</v>
      </c>
      <c r="AB36" s="56">
        <v>1</v>
      </c>
      <c r="AC36" s="56">
        <v>0.1</v>
      </c>
      <c r="AE36" s="38">
        <f t="shared" si="0"/>
        <v>5678205</v>
      </c>
    </row>
    <row r="37" spans="2:31" x14ac:dyDescent="0.25">
      <c r="B37" s="92">
        <v>26</v>
      </c>
      <c r="C37" s="91" t="s">
        <v>53</v>
      </c>
      <c r="D37" s="33">
        <v>900</v>
      </c>
      <c r="E37" s="33">
        <v>585</v>
      </c>
      <c r="F37" s="33">
        <v>9789</v>
      </c>
      <c r="G37" s="33">
        <v>0</v>
      </c>
      <c r="H37" s="33">
        <v>0</v>
      </c>
      <c r="I37" s="33">
        <v>69678</v>
      </c>
      <c r="J37" s="33">
        <v>0</v>
      </c>
      <c r="K37" s="33">
        <v>5061984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943948</v>
      </c>
      <c r="U37" s="56">
        <v>1904777.7955</v>
      </c>
      <c r="V37" s="56">
        <v>96471</v>
      </c>
      <c r="W37" s="56">
        <v>250227.59067999999</v>
      </c>
      <c r="X37" s="56">
        <v>0</v>
      </c>
      <c r="Y37" s="56">
        <v>0</v>
      </c>
      <c r="Z37" s="56">
        <v>3953392</v>
      </c>
      <c r="AA37" s="56">
        <v>18407947.947999999</v>
      </c>
      <c r="AB37" s="56">
        <v>0</v>
      </c>
      <c r="AC37" s="56">
        <v>0</v>
      </c>
      <c r="AE37" s="38">
        <f t="shared" si="0"/>
        <v>3953392</v>
      </c>
    </row>
    <row r="38" spans="2:31" x14ac:dyDescent="0.25">
      <c r="B38" s="92">
        <v>27</v>
      </c>
      <c r="C38" s="91" t="s">
        <v>43</v>
      </c>
      <c r="D38" s="33">
        <v>1447</v>
      </c>
      <c r="E38" s="33">
        <v>810</v>
      </c>
      <c r="F38" s="33">
        <v>8733</v>
      </c>
      <c r="G38" s="33">
        <v>0</v>
      </c>
      <c r="H38" s="33">
        <v>0</v>
      </c>
      <c r="I38" s="33">
        <v>30834</v>
      </c>
      <c r="J38" s="33">
        <v>10743</v>
      </c>
      <c r="K38" s="33">
        <v>4604230</v>
      </c>
      <c r="L38" s="56">
        <v>31019</v>
      </c>
      <c r="M38" s="56">
        <v>197434.00493999862</v>
      </c>
      <c r="N38" s="56">
        <v>9699</v>
      </c>
      <c r="O38" s="56">
        <v>121635.52627</v>
      </c>
      <c r="P38" s="56">
        <v>0</v>
      </c>
      <c r="Q38" s="56">
        <v>0</v>
      </c>
      <c r="R38" s="56">
        <v>804</v>
      </c>
      <c r="S38" s="56">
        <v>6448.7</v>
      </c>
      <c r="T38" s="56">
        <v>1293446</v>
      </c>
      <c r="U38" s="56">
        <v>3163016.252180004</v>
      </c>
      <c r="V38" s="56">
        <v>213915</v>
      </c>
      <c r="W38" s="56">
        <v>773329.54001999903</v>
      </c>
      <c r="X38" s="56">
        <v>0</v>
      </c>
      <c r="Y38" s="56">
        <v>939.39800000000002</v>
      </c>
      <c r="Z38" s="56">
        <v>4480076</v>
      </c>
      <c r="AA38" s="56">
        <v>21934842.020270001</v>
      </c>
      <c r="AB38" s="56">
        <v>0</v>
      </c>
      <c r="AC38" s="56">
        <v>0</v>
      </c>
      <c r="AE38" s="38">
        <f t="shared" si="0"/>
        <v>4480076</v>
      </c>
    </row>
    <row r="39" spans="2:31" x14ac:dyDescent="0.25">
      <c r="B39" s="92">
        <v>28</v>
      </c>
      <c r="C39" s="91" t="s">
        <v>13</v>
      </c>
      <c r="D39" s="33">
        <v>1700</v>
      </c>
      <c r="E39" s="33">
        <v>1497</v>
      </c>
      <c r="F39" s="33">
        <v>87125</v>
      </c>
      <c r="G39" s="33">
        <v>13886</v>
      </c>
      <c r="H39" s="33">
        <v>96347</v>
      </c>
      <c r="I39" s="33">
        <v>506637</v>
      </c>
      <c r="J39" s="33">
        <v>5666441</v>
      </c>
      <c r="K39" s="33">
        <v>31786794</v>
      </c>
      <c r="L39" s="56">
        <v>7752409</v>
      </c>
      <c r="M39" s="56">
        <v>26199939.995999999</v>
      </c>
      <c r="N39" s="56">
        <v>4415267</v>
      </c>
      <c r="O39" s="56">
        <v>37410901.564379998</v>
      </c>
      <c r="P39" s="56">
        <v>0</v>
      </c>
      <c r="Q39" s="56">
        <v>0</v>
      </c>
      <c r="R39" s="56">
        <v>39466</v>
      </c>
      <c r="S39" s="56">
        <v>175476.90437999999</v>
      </c>
      <c r="T39" s="56">
        <v>2952273</v>
      </c>
      <c r="U39" s="56">
        <v>7320101.4400000004</v>
      </c>
      <c r="V39" s="56">
        <v>2084189</v>
      </c>
      <c r="W39" s="56">
        <v>5885790.5130000003</v>
      </c>
      <c r="X39" s="56">
        <v>0</v>
      </c>
      <c r="Y39" s="56">
        <v>0</v>
      </c>
      <c r="Z39" s="56">
        <v>13200498</v>
      </c>
      <c r="AA39" s="56">
        <v>57813410.627659999</v>
      </c>
      <c r="AB39" s="56">
        <v>0</v>
      </c>
      <c r="AC39" s="56">
        <v>0</v>
      </c>
      <c r="AE39" s="38">
        <f t="shared" si="0"/>
        <v>13200498</v>
      </c>
    </row>
    <row r="40" spans="2:31" x14ac:dyDescent="0.25">
      <c r="B40" s="92">
        <v>29</v>
      </c>
      <c r="C40" s="91" t="s">
        <v>54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232985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19610</v>
      </c>
      <c r="U40" s="56">
        <v>41974.970600000001</v>
      </c>
      <c r="V40" s="56">
        <v>9049</v>
      </c>
      <c r="W40" s="56">
        <v>22976.23285</v>
      </c>
      <c r="X40" s="56">
        <v>0</v>
      </c>
      <c r="Y40" s="56">
        <v>0</v>
      </c>
      <c r="Z40" s="56">
        <v>81460</v>
      </c>
      <c r="AA40" s="56">
        <v>395579.342</v>
      </c>
      <c r="AB40" s="56">
        <v>20</v>
      </c>
      <c r="AC40" s="56">
        <v>15.5</v>
      </c>
      <c r="AE40" s="38">
        <f t="shared" si="0"/>
        <v>81480</v>
      </c>
    </row>
    <row r="41" spans="2:31" x14ac:dyDescent="0.25">
      <c r="B41" s="92">
        <v>30</v>
      </c>
      <c r="C41" s="91" t="s">
        <v>12</v>
      </c>
      <c r="D41" s="33">
        <v>371</v>
      </c>
      <c r="E41" s="33">
        <v>37</v>
      </c>
      <c r="F41" s="33">
        <v>937659</v>
      </c>
      <c r="G41" s="33">
        <v>0</v>
      </c>
      <c r="H41" s="33">
        <v>47498</v>
      </c>
      <c r="I41" s="33">
        <v>104867</v>
      </c>
      <c r="J41" s="33">
        <v>4944182</v>
      </c>
      <c r="K41" s="33">
        <v>1447901</v>
      </c>
      <c r="L41" s="56">
        <v>7130376</v>
      </c>
      <c r="M41" s="56">
        <v>33872955.897660002</v>
      </c>
      <c r="N41" s="56">
        <v>3073571</v>
      </c>
      <c r="O41" s="56">
        <v>34005116.598640002</v>
      </c>
      <c r="P41" s="56">
        <v>0</v>
      </c>
      <c r="Q41" s="56">
        <v>0</v>
      </c>
      <c r="R41" s="56">
        <v>41099</v>
      </c>
      <c r="S41" s="56">
        <v>150049.86179</v>
      </c>
      <c r="T41" s="56">
        <v>218453</v>
      </c>
      <c r="U41" s="56">
        <v>608335.46569000045</v>
      </c>
      <c r="V41" s="56">
        <v>102167</v>
      </c>
      <c r="W41" s="56">
        <v>699051.11816999537</v>
      </c>
      <c r="X41" s="56">
        <v>80</v>
      </c>
      <c r="Y41" s="56">
        <v>4085.1487000000002</v>
      </c>
      <c r="Z41" s="56">
        <v>722131</v>
      </c>
      <c r="AA41" s="56">
        <v>3545313.503</v>
      </c>
      <c r="AB41" s="56">
        <v>0</v>
      </c>
      <c r="AC41" s="56">
        <v>0</v>
      </c>
      <c r="AE41" s="38">
        <f t="shared" si="0"/>
        <v>722131</v>
      </c>
    </row>
    <row r="42" spans="2:31" x14ac:dyDescent="0.25">
      <c r="B42" s="92">
        <v>31</v>
      </c>
      <c r="C42" s="91" t="s">
        <v>30</v>
      </c>
      <c r="D42" s="33">
        <v>893</v>
      </c>
      <c r="E42" s="33">
        <v>419</v>
      </c>
      <c r="F42" s="33">
        <v>16267</v>
      </c>
      <c r="G42" s="33">
        <v>0</v>
      </c>
      <c r="H42" s="33">
        <v>8529</v>
      </c>
      <c r="I42" s="33">
        <v>86747</v>
      </c>
      <c r="J42" s="33">
        <v>361531</v>
      </c>
      <c r="K42" s="33">
        <v>3799093</v>
      </c>
      <c r="L42" s="56">
        <v>726643</v>
      </c>
      <c r="M42" s="56">
        <v>2570055.2089999998</v>
      </c>
      <c r="N42" s="56">
        <v>680089</v>
      </c>
      <c r="O42" s="56">
        <v>4829728.9280000003</v>
      </c>
      <c r="P42" s="56">
        <v>0</v>
      </c>
      <c r="Q42" s="56">
        <v>0</v>
      </c>
      <c r="R42" s="56">
        <v>0</v>
      </c>
      <c r="S42" s="56">
        <v>0</v>
      </c>
      <c r="T42" s="56">
        <v>1245499</v>
      </c>
      <c r="U42" s="56">
        <v>2694763.5265499996</v>
      </c>
      <c r="V42" s="56">
        <v>201587</v>
      </c>
      <c r="W42" s="56">
        <v>784989.36702000001</v>
      </c>
      <c r="X42" s="56">
        <v>0</v>
      </c>
      <c r="Y42" s="56">
        <v>0</v>
      </c>
      <c r="Z42" s="56">
        <v>3028009</v>
      </c>
      <c r="AA42" s="56">
        <v>14112624.948880002</v>
      </c>
      <c r="AB42" s="56">
        <v>0</v>
      </c>
      <c r="AC42" s="56">
        <v>0</v>
      </c>
      <c r="AE42" s="38">
        <f t="shared" si="0"/>
        <v>3028009</v>
      </c>
    </row>
    <row r="43" spans="2:31" x14ac:dyDescent="0.25">
      <c r="B43" s="92">
        <v>32</v>
      </c>
      <c r="C43" s="91" t="s">
        <v>39</v>
      </c>
      <c r="D43" s="33">
        <v>491</v>
      </c>
      <c r="E43" s="33">
        <v>662</v>
      </c>
      <c r="F43" s="33">
        <v>1980</v>
      </c>
      <c r="G43" s="33">
        <v>0</v>
      </c>
      <c r="H43" s="33">
        <v>0</v>
      </c>
      <c r="I43" s="33">
        <v>114238</v>
      </c>
      <c r="J43" s="33">
        <v>32575</v>
      </c>
      <c r="K43" s="33">
        <v>2297510</v>
      </c>
      <c r="L43" s="56">
        <v>44900</v>
      </c>
      <c r="M43" s="56">
        <v>199572.48316999999</v>
      </c>
      <c r="N43" s="56">
        <v>16157</v>
      </c>
      <c r="O43" s="56">
        <v>106768.68979999999</v>
      </c>
      <c r="P43" s="56">
        <v>0</v>
      </c>
      <c r="Q43" s="56">
        <v>0</v>
      </c>
      <c r="R43" s="56">
        <v>1912</v>
      </c>
      <c r="S43" s="56">
        <v>7828.4275299999999</v>
      </c>
      <c r="T43" s="56">
        <v>393838</v>
      </c>
      <c r="U43" s="56">
        <v>1012525.2491499999</v>
      </c>
      <c r="V43" s="56">
        <v>59241</v>
      </c>
      <c r="W43" s="56">
        <v>140799.39697999999</v>
      </c>
      <c r="X43" s="56">
        <v>89</v>
      </c>
      <c r="Y43" s="56">
        <v>252.75200000000001</v>
      </c>
      <c r="Z43" s="56">
        <v>4995579</v>
      </c>
      <c r="AA43" s="56">
        <v>21387563.899999999</v>
      </c>
      <c r="AB43" s="56">
        <v>0</v>
      </c>
      <c r="AC43" s="56">
        <v>0</v>
      </c>
      <c r="AE43" s="38">
        <f t="shared" si="0"/>
        <v>4995579</v>
      </c>
    </row>
    <row r="44" spans="2:31" x14ac:dyDescent="0.25">
      <c r="B44" s="92">
        <v>33</v>
      </c>
      <c r="C44" s="91" t="s">
        <v>17</v>
      </c>
      <c r="D44" s="33">
        <v>1112</v>
      </c>
      <c r="E44" s="33">
        <v>169</v>
      </c>
      <c r="F44" s="33">
        <v>74492</v>
      </c>
      <c r="G44" s="33">
        <v>90194</v>
      </c>
      <c r="H44" s="33">
        <v>267829</v>
      </c>
      <c r="I44" s="33">
        <v>166700564</v>
      </c>
      <c r="J44" s="33">
        <v>1751652</v>
      </c>
      <c r="K44" s="33">
        <v>5074514</v>
      </c>
      <c r="L44" s="56">
        <v>3225686</v>
      </c>
      <c r="M44" s="56">
        <v>9989918.6349400021</v>
      </c>
      <c r="N44" s="56">
        <v>933625</v>
      </c>
      <c r="O44" s="56">
        <v>10451041.38301</v>
      </c>
      <c r="P44" s="56">
        <v>0</v>
      </c>
      <c r="Q44" s="56">
        <v>0</v>
      </c>
      <c r="R44" s="56">
        <v>18065</v>
      </c>
      <c r="S44" s="56">
        <v>85347.1</v>
      </c>
      <c r="T44" s="56">
        <v>836006</v>
      </c>
      <c r="U44" s="56">
        <v>2224365.8065000246</v>
      </c>
      <c r="V44" s="56">
        <v>248565</v>
      </c>
      <c r="W44" s="56">
        <v>1049579.5260699887</v>
      </c>
      <c r="X44" s="56">
        <v>65</v>
      </c>
      <c r="Y44" s="56">
        <v>1159.3030000000001</v>
      </c>
      <c r="Z44" s="56">
        <v>3127933</v>
      </c>
      <c r="AA44" s="56">
        <v>14669392.767000001</v>
      </c>
      <c r="AB44" s="56">
        <v>236</v>
      </c>
      <c r="AC44" s="56">
        <v>235.5</v>
      </c>
      <c r="AE44" s="38">
        <f t="shared" si="0"/>
        <v>3128169</v>
      </c>
    </row>
    <row r="45" spans="2:31" ht="13" x14ac:dyDescent="0.25">
      <c r="B45" s="111" t="s">
        <v>18</v>
      </c>
      <c r="C45" s="110"/>
      <c r="D45" s="58"/>
      <c r="E45" s="58"/>
      <c r="F45" s="58"/>
      <c r="G45" s="58"/>
      <c r="H45" s="58"/>
      <c r="I45" s="58"/>
      <c r="J45" s="58"/>
      <c r="K45" s="58"/>
      <c r="L45" s="53"/>
      <c r="M45" s="53"/>
      <c r="N45" s="53"/>
      <c r="O45" s="53"/>
      <c r="P45" s="53"/>
      <c r="Q45" s="53"/>
      <c r="R45" s="53"/>
      <c r="S45" s="53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E45" s="38">
        <f t="shared" si="0"/>
        <v>0</v>
      </c>
    </row>
    <row r="46" spans="2:31" x14ac:dyDescent="0.25">
      <c r="B46" s="92">
        <v>34</v>
      </c>
      <c r="C46" s="91" t="s">
        <v>19</v>
      </c>
      <c r="D46" s="33">
        <v>0</v>
      </c>
      <c r="E46" s="33">
        <v>0</v>
      </c>
      <c r="F46" s="33">
        <v>52437</v>
      </c>
      <c r="G46" s="33">
        <v>0</v>
      </c>
      <c r="H46" s="33">
        <v>0</v>
      </c>
      <c r="I46" s="33">
        <v>0</v>
      </c>
      <c r="J46" s="33">
        <v>1356020</v>
      </c>
      <c r="K46" s="33">
        <v>0</v>
      </c>
      <c r="L46" s="56">
        <v>1248731</v>
      </c>
      <c r="M46" s="56">
        <v>11181549.615</v>
      </c>
      <c r="N46" s="56">
        <v>3346612</v>
      </c>
      <c r="O46" s="56">
        <v>30009337.068999998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8">
        <f t="shared" si="0"/>
        <v>0</v>
      </c>
    </row>
    <row r="47" spans="2:31" x14ac:dyDescent="0.25">
      <c r="B47" s="92">
        <v>35</v>
      </c>
      <c r="C47" s="91" t="s">
        <v>55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  <c r="AE47" s="38">
        <f t="shared" si="0"/>
        <v>0</v>
      </c>
    </row>
    <row r="48" spans="2:31" x14ac:dyDescent="0.25">
      <c r="B48" s="92">
        <v>36</v>
      </c>
      <c r="C48" s="91" t="s">
        <v>57</v>
      </c>
      <c r="D48" s="33">
        <v>0</v>
      </c>
      <c r="E48" s="33">
        <v>0</v>
      </c>
      <c r="F48" s="33">
        <v>0</v>
      </c>
      <c r="G48" s="33">
        <v>0</v>
      </c>
      <c r="H48" s="33">
        <v>1</v>
      </c>
      <c r="I48" s="33">
        <v>0</v>
      </c>
      <c r="J48" s="33">
        <v>0</v>
      </c>
      <c r="K48" s="33">
        <v>840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41</v>
      </c>
      <c r="U48" s="56">
        <v>357.83168999999998</v>
      </c>
      <c r="V48" s="56">
        <v>6</v>
      </c>
      <c r="W48" s="56">
        <v>5.8470000000000004</v>
      </c>
      <c r="X48" s="56">
        <v>0</v>
      </c>
      <c r="Y48" s="56">
        <v>0</v>
      </c>
      <c r="Z48" s="56">
        <v>401</v>
      </c>
      <c r="AA48" s="56">
        <v>3622.6</v>
      </c>
      <c r="AB48" s="56">
        <v>0</v>
      </c>
      <c r="AC48" s="56">
        <v>0</v>
      </c>
      <c r="AE48" s="38">
        <f t="shared" si="0"/>
        <v>401</v>
      </c>
    </row>
    <row r="49" spans="1:31" x14ac:dyDescent="0.25">
      <c r="B49" s="92">
        <v>37</v>
      </c>
      <c r="C49" s="91" t="s">
        <v>32</v>
      </c>
      <c r="D49" s="33">
        <v>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178479</v>
      </c>
      <c r="K49" s="33">
        <v>0</v>
      </c>
      <c r="L49" s="56">
        <v>114337</v>
      </c>
      <c r="M49" s="56">
        <v>701988.72143998661</v>
      </c>
      <c r="N49" s="56">
        <v>179012</v>
      </c>
      <c r="O49" s="56">
        <v>2258396.1544299596</v>
      </c>
      <c r="P49" s="56">
        <v>0</v>
      </c>
      <c r="Q49" s="56">
        <v>0</v>
      </c>
      <c r="R49" s="56">
        <v>593</v>
      </c>
      <c r="S49" s="56">
        <v>4313.3999999999996</v>
      </c>
      <c r="T49" s="56">
        <v>0</v>
      </c>
      <c r="U49" s="56">
        <v>0</v>
      </c>
      <c r="V49" s="56">
        <v>0</v>
      </c>
      <c r="W49" s="56">
        <v>0</v>
      </c>
      <c r="X49" s="56">
        <v>0</v>
      </c>
      <c r="Y49" s="56">
        <v>0</v>
      </c>
      <c r="Z49" s="56">
        <v>0</v>
      </c>
      <c r="AA49" s="56">
        <v>0</v>
      </c>
      <c r="AB49" s="56">
        <v>0</v>
      </c>
      <c r="AC49" s="56">
        <v>0</v>
      </c>
      <c r="AE49" s="38">
        <f t="shared" si="0"/>
        <v>0</v>
      </c>
    </row>
    <row r="50" spans="1:31" x14ac:dyDescent="0.25">
      <c r="B50" s="92">
        <v>38</v>
      </c>
      <c r="C50" s="91" t="s">
        <v>29</v>
      </c>
      <c r="D50" s="33">
        <v>424</v>
      </c>
      <c r="E50" s="33">
        <v>484</v>
      </c>
      <c r="F50" s="33">
        <v>549</v>
      </c>
      <c r="G50" s="33">
        <v>104</v>
      </c>
      <c r="H50" s="33">
        <v>0</v>
      </c>
      <c r="I50" s="33">
        <v>4910</v>
      </c>
      <c r="J50" s="33">
        <v>463595</v>
      </c>
      <c r="K50" s="33">
        <v>2021315</v>
      </c>
      <c r="L50" s="56">
        <v>413651</v>
      </c>
      <c r="M50" s="56">
        <v>1866663.47009</v>
      </c>
      <c r="N50" s="56">
        <v>228610</v>
      </c>
      <c r="O50" s="56">
        <v>1934413.35418</v>
      </c>
      <c r="P50" s="56">
        <v>0</v>
      </c>
      <c r="Q50" s="56">
        <v>0</v>
      </c>
      <c r="R50" s="56">
        <v>3349</v>
      </c>
      <c r="S50" s="56">
        <v>10245</v>
      </c>
      <c r="T50" s="56">
        <v>294677</v>
      </c>
      <c r="U50" s="56">
        <v>650590.04877000023</v>
      </c>
      <c r="V50" s="56">
        <v>108536</v>
      </c>
      <c r="W50" s="56">
        <v>313357.98751999997</v>
      </c>
      <c r="X50" s="56">
        <v>0</v>
      </c>
      <c r="Y50" s="56">
        <v>0</v>
      </c>
      <c r="Z50" s="56">
        <v>895208</v>
      </c>
      <c r="AA50" s="56">
        <v>4494995.6349999998</v>
      </c>
      <c r="AB50" s="56">
        <v>0</v>
      </c>
      <c r="AC50" s="56">
        <v>0</v>
      </c>
      <c r="AE50" s="38">
        <f t="shared" si="0"/>
        <v>895208</v>
      </c>
    </row>
    <row r="51" spans="1:31" x14ac:dyDescent="0.25">
      <c r="B51" s="92">
        <v>39</v>
      </c>
      <c r="C51" s="91" t="s">
        <v>58</v>
      </c>
      <c r="D51" s="33">
        <v>13</v>
      </c>
      <c r="E51" s="33">
        <v>4</v>
      </c>
      <c r="F51" s="33">
        <v>0</v>
      </c>
      <c r="G51" s="33">
        <v>0</v>
      </c>
      <c r="H51" s="33">
        <v>0</v>
      </c>
      <c r="I51" s="33">
        <v>3</v>
      </c>
      <c r="J51" s="33">
        <v>0</v>
      </c>
      <c r="K51" s="33">
        <v>119383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0</v>
      </c>
      <c r="S51" s="56">
        <v>0</v>
      </c>
      <c r="T51" s="56">
        <v>35734</v>
      </c>
      <c r="U51" s="56">
        <v>120056.61898999968</v>
      </c>
      <c r="V51" s="56">
        <v>15157</v>
      </c>
      <c r="W51" s="56">
        <v>57609.272539999984</v>
      </c>
      <c r="X51" s="56">
        <v>0</v>
      </c>
      <c r="Y51" s="56">
        <v>0</v>
      </c>
      <c r="Z51" s="56">
        <v>38447</v>
      </c>
      <c r="AA51" s="56">
        <v>229866.71799999999</v>
      </c>
      <c r="AB51" s="56">
        <v>0</v>
      </c>
      <c r="AC51" s="56">
        <v>0</v>
      </c>
      <c r="AE51" s="38">
        <f t="shared" si="0"/>
        <v>38447</v>
      </c>
    </row>
    <row r="52" spans="1:31" x14ac:dyDescent="0.25">
      <c r="B52" s="92">
        <v>40</v>
      </c>
      <c r="C52" s="91" t="s">
        <v>25</v>
      </c>
      <c r="D52" s="33">
        <v>46</v>
      </c>
      <c r="E52" s="33">
        <v>28</v>
      </c>
      <c r="F52" s="33">
        <v>0</v>
      </c>
      <c r="G52" s="33">
        <v>0</v>
      </c>
      <c r="H52" s="33">
        <v>0</v>
      </c>
      <c r="I52" s="33">
        <v>0</v>
      </c>
      <c r="J52" s="33">
        <v>629851</v>
      </c>
      <c r="K52" s="33">
        <v>670484</v>
      </c>
      <c r="L52" s="56">
        <v>781371</v>
      </c>
      <c r="M52" s="56">
        <v>3021145.5988295558</v>
      </c>
      <c r="N52" s="56">
        <v>1061503</v>
      </c>
      <c r="O52" s="56">
        <v>5382974.246239352</v>
      </c>
      <c r="P52" s="56">
        <v>0</v>
      </c>
      <c r="Q52" s="56">
        <v>0</v>
      </c>
      <c r="R52" s="56">
        <v>1708</v>
      </c>
      <c r="S52" s="56">
        <v>12606.679029999999</v>
      </c>
      <c r="T52" s="56">
        <v>255879</v>
      </c>
      <c r="U52" s="56">
        <v>1047989.96709</v>
      </c>
      <c r="V52" s="56">
        <v>0</v>
      </c>
      <c r="W52" s="56">
        <v>0</v>
      </c>
      <c r="X52" s="56">
        <v>0</v>
      </c>
      <c r="Y52" s="56">
        <v>0</v>
      </c>
      <c r="Z52" s="56">
        <v>242471</v>
      </c>
      <c r="AA52" s="56">
        <v>1426736.9826800004</v>
      </c>
      <c r="AB52" s="56">
        <v>0</v>
      </c>
      <c r="AC52" s="56">
        <v>0</v>
      </c>
      <c r="AE52" s="38">
        <f t="shared" si="0"/>
        <v>242471</v>
      </c>
    </row>
    <row r="53" spans="1:31" x14ac:dyDescent="0.25">
      <c r="A53" s="40" t="s">
        <v>159</v>
      </c>
      <c r="B53" s="92">
        <v>41</v>
      </c>
      <c r="C53" s="91" t="s">
        <v>26</v>
      </c>
      <c r="D53" s="33">
        <v>0</v>
      </c>
      <c r="E53" s="33">
        <v>0</v>
      </c>
      <c r="F53" s="33">
        <v>0</v>
      </c>
      <c r="G53" s="33">
        <v>2163</v>
      </c>
      <c r="H53" s="33">
        <v>0</v>
      </c>
      <c r="I53" s="33">
        <v>0</v>
      </c>
      <c r="J53" s="33">
        <v>946146</v>
      </c>
      <c r="K53" s="33">
        <v>740025</v>
      </c>
      <c r="L53" s="56">
        <v>330172</v>
      </c>
      <c r="M53" s="56">
        <v>429708.15169999725</v>
      </c>
      <c r="N53" s="56">
        <v>554060</v>
      </c>
      <c r="O53" s="56">
        <v>862858.62993000005</v>
      </c>
      <c r="P53" s="56">
        <v>0</v>
      </c>
      <c r="Q53" s="56">
        <v>0</v>
      </c>
      <c r="R53" s="56">
        <v>1787</v>
      </c>
      <c r="S53" s="56">
        <v>5144.5718900000002</v>
      </c>
      <c r="T53" s="56">
        <v>12274</v>
      </c>
      <c r="U53" s="56">
        <v>39305.517619999999</v>
      </c>
      <c r="V53" s="56">
        <v>12347</v>
      </c>
      <c r="W53" s="56">
        <v>38151.892869999996</v>
      </c>
      <c r="X53" s="56">
        <v>0</v>
      </c>
      <c r="Y53" s="56">
        <v>0</v>
      </c>
      <c r="Z53" s="56">
        <v>163979</v>
      </c>
      <c r="AA53" s="56">
        <v>296836.20299999998</v>
      </c>
      <c r="AB53" s="56">
        <v>0</v>
      </c>
      <c r="AC53" s="56">
        <v>0</v>
      </c>
      <c r="AE53" s="38">
        <f t="shared" si="0"/>
        <v>163979</v>
      </c>
    </row>
    <row r="54" spans="1:31" x14ac:dyDescent="0.25">
      <c r="B54" s="92">
        <v>42</v>
      </c>
      <c r="C54" s="110" t="s">
        <v>24</v>
      </c>
      <c r="D54" s="33">
        <v>102</v>
      </c>
      <c r="E54" s="33">
        <v>64</v>
      </c>
      <c r="F54" s="33">
        <v>0</v>
      </c>
      <c r="G54" s="33">
        <v>0</v>
      </c>
      <c r="H54" s="33">
        <v>0</v>
      </c>
      <c r="I54" s="33">
        <v>0</v>
      </c>
      <c r="J54" s="33">
        <v>1027563</v>
      </c>
      <c r="K54" s="33">
        <v>1108599</v>
      </c>
      <c r="L54" s="56">
        <v>1361575</v>
      </c>
      <c r="M54" s="56">
        <v>4747136.8864281895</v>
      </c>
      <c r="N54" s="56">
        <v>1332951</v>
      </c>
      <c r="O54" s="56">
        <v>6136184.6436206689</v>
      </c>
      <c r="P54" s="56">
        <v>0</v>
      </c>
      <c r="Q54" s="56">
        <v>0</v>
      </c>
      <c r="R54" s="56">
        <v>2363</v>
      </c>
      <c r="S54" s="56">
        <v>14726.393199999928</v>
      </c>
      <c r="T54" s="56">
        <v>632678</v>
      </c>
      <c r="U54" s="56">
        <v>1788502.5988899942</v>
      </c>
      <c r="V54" s="56">
        <v>71193</v>
      </c>
      <c r="W54" s="56">
        <v>436063.33213000011</v>
      </c>
      <c r="X54" s="56">
        <v>29</v>
      </c>
      <c r="Y54" s="56">
        <v>351.68799999999999</v>
      </c>
      <c r="Z54" s="56">
        <v>771354</v>
      </c>
      <c r="AA54" s="56">
        <v>3914859.4114500033</v>
      </c>
      <c r="AB54" s="56">
        <v>0</v>
      </c>
      <c r="AC54" s="56">
        <v>0</v>
      </c>
      <c r="AE54" s="38">
        <f t="shared" si="0"/>
        <v>771354</v>
      </c>
    </row>
    <row r="55" spans="1:31" x14ac:dyDescent="0.25">
      <c r="B55" s="92">
        <v>43</v>
      </c>
      <c r="C55" s="110" t="s">
        <v>62</v>
      </c>
      <c r="D55" s="33">
        <v>0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1103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2988</v>
      </c>
      <c r="U55" s="56">
        <v>10650.514529999999</v>
      </c>
      <c r="V55" s="56">
        <v>1104</v>
      </c>
      <c r="W55" s="56">
        <v>4105.1772099999998</v>
      </c>
      <c r="X55" s="56">
        <v>0</v>
      </c>
      <c r="Y55" s="56">
        <v>0</v>
      </c>
      <c r="Z55" s="56">
        <v>864</v>
      </c>
      <c r="AA55" s="56">
        <v>6302.6</v>
      </c>
      <c r="AB55" s="56">
        <v>0</v>
      </c>
      <c r="AC55" s="56">
        <v>0</v>
      </c>
      <c r="AE55" s="38">
        <f t="shared" si="0"/>
        <v>864</v>
      </c>
    </row>
    <row r="56" spans="1:31" ht="13" x14ac:dyDescent="0.25">
      <c r="B56" s="111" t="s">
        <v>63</v>
      </c>
      <c r="C56" s="110"/>
      <c r="D56" s="33"/>
      <c r="E56" s="33"/>
      <c r="F56" s="33"/>
      <c r="G56" s="33"/>
      <c r="H56" s="33"/>
      <c r="I56" s="33"/>
      <c r="J56" s="33"/>
      <c r="K56" s="33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E56" s="38">
        <f t="shared" si="0"/>
        <v>0</v>
      </c>
    </row>
    <row r="57" spans="1:31" s="59" customFormat="1" x14ac:dyDescent="0.25">
      <c r="A57" s="65"/>
      <c r="B57" s="96">
        <v>44</v>
      </c>
      <c r="C57" s="99" t="s">
        <v>64</v>
      </c>
      <c r="D57" s="62">
        <v>0</v>
      </c>
      <c r="E57" s="62">
        <v>0</v>
      </c>
      <c r="F57" s="62">
        <v>0</v>
      </c>
      <c r="G57" s="62">
        <v>103803</v>
      </c>
      <c r="H57" s="62">
        <v>0</v>
      </c>
      <c r="I57" s="62">
        <v>3490565</v>
      </c>
      <c r="J57" s="62">
        <v>0</v>
      </c>
      <c r="K57" s="62">
        <v>7342325</v>
      </c>
      <c r="L57" s="60">
        <v>0</v>
      </c>
      <c r="M57" s="60">
        <v>0</v>
      </c>
      <c r="N57" s="60">
        <v>0</v>
      </c>
      <c r="O57" s="60">
        <v>0</v>
      </c>
      <c r="P57" s="60">
        <v>0</v>
      </c>
      <c r="Q57" s="60">
        <v>0</v>
      </c>
      <c r="R57" s="60">
        <v>0</v>
      </c>
      <c r="S57" s="60">
        <v>0</v>
      </c>
      <c r="T57" s="60">
        <v>6171</v>
      </c>
      <c r="U57" s="60">
        <v>10679.668729999999</v>
      </c>
      <c r="V57" s="60">
        <v>188232</v>
      </c>
      <c r="W57" s="60">
        <v>254855.23681</v>
      </c>
      <c r="X57" s="60">
        <v>0</v>
      </c>
      <c r="Y57" s="60">
        <v>0</v>
      </c>
      <c r="Z57" s="60">
        <v>56723</v>
      </c>
      <c r="AA57" s="60">
        <v>266658.65000000002</v>
      </c>
      <c r="AB57" s="60">
        <v>0</v>
      </c>
      <c r="AC57" s="60">
        <v>0</v>
      </c>
      <c r="AE57" s="38">
        <f t="shared" si="0"/>
        <v>56723</v>
      </c>
    </row>
    <row r="58" spans="1:31" s="59" customFormat="1" x14ac:dyDescent="0.25">
      <c r="A58" s="65"/>
      <c r="B58" s="96">
        <v>45</v>
      </c>
      <c r="C58" s="99" t="s">
        <v>65</v>
      </c>
      <c r="D58" s="62">
        <v>0</v>
      </c>
      <c r="E58" s="62">
        <v>0</v>
      </c>
      <c r="F58" s="62">
        <v>0</v>
      </c>
      <c r="G58" s="62">
        <v>399550</v>
      </c>
      <c r="H58" s="62">
        <v>0</v>
      </c>
      <c r="I58" s="62">
        <v>17612</v>
      </c>
      <c r="J58" s="62">
        <v>0</v>
      </c>
      <c r="K58" s="62">
        <v>8289039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60">
        <v>0</v>
      </c>
      <c r="S58" s="60">
        <v>0</v>
      </c>
      <c r="T58" s="60">
        <v>164967</v>
      </c>
      <c r="U58" s="60">
        <v>332935.10514</v>
      </c>
      <c r="V58" s="60">
        <v>8935</v>
      </c>
      <c r="W58" s="60">
        <v>11150.666509999999</v>
      </c>
      <c r="X58" s="60">
        <v>0</v>
      </c>
      <c r="Y58" s="60">
        <v>0</v>
      </c>
      <c r="Z58" s="60">
        <v>2196063</v>
      </c>
      <c r="AA58" s="60">
        <v>7200507.8789999997</v>
      </c>
      <c r="AB58" s="60">
        <v>167</v>
      </c>
      <c r="AC58" s="60">
        <v>103.31</v>
      </c>
      <c r="AE58" s="38">
        <f t="shared" si="0"/>
        <v>2196230</v>
      </c>
    </row>
    <row r="59" spans="1:31" s="59" customFormat="1" x14ac:dyDescent="0.25">
      <c r="A59" s="65"/>
      <c r="B59" s="96">
        <v>46</v>
      </c>
      <c r="C59" s="99" t="s">
        <v>66</v>
      </c>
      <c r="D59" s="62">
        <v>0</v>
      </c>
      <c r="E59" s="62">
        <v>0</v>
      </c>
      <c r="F59" s="62">
        <v>0</v>
      </c>
      <c r="G59" s="62">
        <v>236945</v>
      </c>
      <c r="H59" s="62">
        <v>0</v>
      </c>
      <c r="I59" s="62">
        <v>574290</v>
      </c>
      <c r="J59" s="62">
        <v>0</v>
      </c>
      <c r="K59" s="62">
        <v>13587491</v>
      </c>
      <c r="L59" s="60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339820</v>
      </c>
      <c r="W59" s="60">
        <v>106602.79225</v>
      </c>
      <c r="X59" s="60">
        <v>0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E59" s="38">
        <f t="shared" si="0"/>
        <v>0</v>
      </c>
    </row>
    <row r="60" spans="1:31" s="59" customFormat="1" x14ac:dyDescent="0.25">
      <c r="A60" s="65"/>
      <c r="B60" s="96">
        <v>47</v>
      </c>
      <c r="C60" s="99" t="s">
        <v>67</v>
      </c>
      <c r="D60" s="62">
        <v>0</v>
      </c>
      <c r="E60" s="62">
        <v>0</v>
      </c>
      <c r="F60" s="62">
        <v>0</v>
      </c>
      <c r="G60" s="62">
        <v>0</v>
      </c>
      <c r="H60" s="62">
        <v>0</v>
      </c>
      <c r="I60" s="62">
        <v>15913</v>
      </c>
      <c r="J60" s="62">
        <v>0</v>
      </c>
      <c r="K60" s="62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0</v>
      </c>
      <c r="U60" s="60">
        <v>0</v>
      </c>
      <c r="V60" s="60">
        <v>0</v>
      </c>
      <c r="W60" s="60">
        <v>0</v>
      </c>
      <c r="X60" s="60">
        <v>0</v>
      </c>
      <c r="Y60" s="60">
        <v>0</v>
      </c>
      <c r="Z60" s="60">
        <v>0</v>
      </c>
      <c r="AA60" s="60">
        <v>0</v>
      </c>
      <c r="AB60" s="60">
        <v>0</v>
      </c>
      <c r="AC60" s="60">
        <v>0</v>
      </c>
      <c r="AE60" s="38">
        <f t="shared" si="0"/>
        <v>0</v>
      </c>
    </row>
    <row r="61" spans="1:31" s="59" customFormat="1" x14ac:dyDescent="0.25">
      <c r="A61" s="65"/>
      <c r="B61" s="96">
        <v>48</v>
      </c>
      <c r="C61" s="99" t="s">
        <v>68</v>
      </c>
      <c r="D61" s="62">
        <v>0</v>
      </c>
      <c r="E61" s="62">
        <v>0</v>
      </c>
      <c r="F61" s="62">
        <v>190</v>
      </c>
      <c r="G61" s="62">
        <v>477224</v>
      </c>
      <c r="H61" s="62">
        <v>0</v>
      </c>
      <c r="I61" s="62">
        <v>0</v>
      </c>
      <c r="J61" s="62">
        <v>0</v>
      </c>
      <c r="K61" s="220">
        <v>783865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1277</v>
      </c>
      <c r="U61" s="60">
        <v>1230.9116999999999</v>
      </c>
      <c r="V61" s="60">
        <v>28295</v>
      </c>
      <c r="W61" s="60">
        <v>21432.956639998265</v>
      </c>
      <c r="X61" s="60">
        <v>0</v>
      </c>
      <c r="Y61" s="60">
        <v>0</v>
      </c>
      <c r="Z61" s="60">
        <v>8551</v>
      </c>
      <c r="AA61" s="60">
        <v>39343.165999999997</v>
      </c>
      <c r="AB61" s="60">
        <v>0</v>
      </c>
      <c r="AC61" s="60">
        <v>0</v>
      </c>
      <c r="AE61" s="38">
        <f t="shared" si="0"/>
        <v>8551</v>
      </c>
    </row>
    <row r="62" spans="1:31" s="59" customFormat="1" x14ac:dyDescent="0.25">
      <c r="A62" s="65"/>
      <c r="B62" s="96">
        <v>49</v>
      </c>
      <c r="C62" s="112" t="s">
        <v>69</v>
      </c>
      <c r="D62" s="62">
        <v>1</v>
      </c>
      <c r="E62" s="62">
        <v>10</v>
      </c>
      <c r="F62" s="62">
        <v>688151</v>
      </c>
      <c r="G62" s="62">
        <v>0</v>
      </c>
      <c r="H62" s="62">
        <v>0</v>
      </c>
      <c r="I62" s="62">
        <v>34535520</v>
      </c>
      <c r="J62" s="62">
        <v>0</v>
      </c>
      <c r="K62" s="62">
        <v>32249647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248727</v>
      </c>
      <c r="U62" s="60">
        <v>375783.17347000004</v>
      </c>
      <c r="V62" s="60">
        <v>745934</v>
      </c>
      <c r="W62" s="60">
        <v>1482727.2490999999</v>
      </c>
      <c r="X62" s="60">
        <v>0</v>
      </c>
      <c r="Y62" s="60">
        <v>0</v>
      </c>
      <c r="Z62" s="60">
        <v>1163249</v>
      </c>
      <c r="AA62" s="60">
        <v>5197248.6500000004</v>
      </c>
      <c r="AB62" s="60">
        <v>0</v>
      </c>
      <c r="AC62" s="60">
        <v>0</v>
      </c>
      <c r="AE62" s="38">
        <f t="shared" si="0"/>
        <v>1163249</v>
      </c>
    </row>
    <row r="63" spans="1:31" ht="13" x14ac:dyDescent="0.25">
      <c r="B63" s="111" t="s">
        <v>21</v>
      </c>
      <c r="C63" s="110"/>
      <c r="D63" s="58"/>
      <c r="E63" s="58"/>
      <c r="F63" s="58"/>
      <c r="G63" s="58"/>
      <c r="H63" s="58"/>
      <c r="I63" s="58"/>
      <c r="J63" s="58"/>
      <c r="K63" s="58"/>
      <c r="L63" s="53"/>
      <c r="M63" s="53"/>
      <c r="N63" s="53"/>
      <c r="O63" s="53"/>
      <c r="P63" s="53"/>
      <c r="Q63" s="53"/>
      <c r="R63" s="53"/>
      <c r="S63" s="53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E63" s="38">
        <f t="shared" si="0"/>
        <v>0</v>
      </c>
    </row>
    <row r="64" spans="1:31" x14ac:dyDescent="0.25">
      <c r="B64" s="92">
        <v>50</v>
      </c>
      <c r="C64" s="91" t="s">
        <v>22</v>
      </c>
      <c r="D64" s="33">
        <v>493</v>
      </c>
      <c r="E64" s="33">
        <v>2</v>
      </c>
      <c r="F64" s="33">
        <v>0</v>
      </c>
      <c r="G64" s="33">
        <v>392</v>
      </c>
      <c r="H64" s="33">
        <v>0</v>
      </c>
      <c r="I64" s="33">
        <v>1120133</v>
      </c>
      <c r="J64" s="33">
        <v>781173</v>
      </c>
      <c r="K64" s="33">
        <v>2832277</v>
      </c>
      <c r="L64" s="56">
        <v>960742</v>
      </c>
      <c r="M64" s="56">
        <v>5888899.7777163405</v>
      </c>
      <c r="N64" s="56">
        <v>1212998</v>
      </c>
      <c r="O64" s="56">
        <v>9902968.9358378109</v>
      </c>
      <c r="P64" s="56">
        <v>890</v>
      </c>
      <c r="Q64" s="56">
        <v>517.26900000000001</v>
      </c>
      <c r="R64" s="56">
        <v>4872</v>
      </c>
      <c r="S64" s="56">
        <v>28176.7</v>
      </c>
      <c r="T64" s="56">
        <v>198497</v>
      </c>
      <c r="U64" s="56">
        <v>595311.60164999752</v>
      </c>
      <c r="V64" s="56">
        <v>268278</v>
      </c>
      <c r="W64" s="56">
        <v>1033832.7286400198</v>
      </c>
      <c r="X64" s="56">
        <v>267</v>
      </c>
      <c r="Y64" s="56">
        <v>4052.8850000000002</v>
      </c>
      <c r="Z64" s="56">
        <v>1052158</v>
      </c>
      <c r="AA64" s="56">
        <v>7035869.1500000004</v>
      </c>
      <c r="AB64" s="56">
        <v>447</v>
      </c>
      <c r="AC64" s="56">
        <v>450.5</v>
      </c>
      <c r="AE64" s="38">
        <f t="shared" si="0"/>
        <v>1052605</v>
      </c>
    </row>
    <row r="65" spans="1:31" x14ac:dyDescent="0.25">
      <c r="B65" s="92">
        <v>51</v>
      </c>
      <c r="C65" s="91" t="s">
        <v>70</v>
      </c>
      <c r="D65" s="33">
        <v>174</v>
      </c>
      <c r="E65" s="33">
        <v>2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277244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33144</v>
      </c>
      <c r="U65" s="56">
        <v>121068.83020000003</v>
      </c>
      <c r="V65" s="56">
        <v>5938</v>
      </c>
      <c r="W65" s="56">
        <v>20925.222759999971</v>
      </c>
      <c r="X65" s="56">
        <v>0</v>
      </c>
      <c r="Y65" s="56">
        <v>0</v>
      </c>
      <c r="Z65" s="56">
        <v>124995</v>
      </c>
      <c r="AA65" s="56">
        <v>734267.42299999995</v>
      </c>
      <c r="AB65" s="56">
        <v>0</v>
      </c>
      <c r="AC65" s="56">
        <v>0</v>
      </c>
      <c r="AE65" s="38">
        <f t="shared" si="0"/>
        <v>124995</v>
      </c>
    </row>
    <row r="66" spans="1:31" x14ac:dyDescent="0.25">
      <c r="B66" s="92">
        <v>52</v>
      </c>
      <c r="C66" s="91" t="s">
        <v>47</v>
      </c>
      <c r="D66" s="33">
        <v>359</v>
      </c>
      <c r="E66" s="33">
        <v>3</v>
      </c>
      <c r="F66" s="33">
        <v>25645</v>
      </c>
      <c r="G66" s="33">
        <v>302</v>
      </c>
      <c r="H66" s="33">
        <v>62621</v>
      </c>
      <c r="I66" s="33">
        <v>0</v>
      </c>
      <c r="J66" s="33">
        <v>0</v>
      </c>
      <c r="K66" s="33">
        <v>2299201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161634</v>
      </c>
      <c r="U66" s="56">
        <v>349057.26562000002</v>
      </c>
      <c r="V66" s="56">
        <v>42167</v>
      </c>
      <c r="W66" s="56">
        <v>178945.93182</v>
      </c>
      <c r="X66" s="56">
        <v>0</v>
      </c>
      <c r="Y66" s="56">
        <v>0</v>
      </c>
      <c r="Z66" s="56">
        <v>2974213</v>
      </c>
      <c r="AA66" s="56">
        <v>8636021.5749999993</v>
      </c>
      <c r="AB66" s="56">
        <v>0</v>
      </c>
      <c r="AC66" s="56">
        <v>0</v>
      </c>
      <c r="AE66" s="38">
        <f t="shared" si="0"/>
        <v>2974213</v>
      </c>
    </row>
    <row r="67" spans="1:31" x14ac:dyDescent="0.25">
      <c r="B67" s="92">
        <v>53</v>
      </c>
      <c r="C67" s="91" t="s">
        <v>44</v>
      </c>
      <c r="D67" s="33">
        <v>593</v>
      </c>
      <c r="E67" s="33">
        <v>2</v>
      </c>
      <c r="F67" s="33">
        <v>0</v>
      </c>
      <c r="G67" s="33">
        <v>2521</v>
      </c>
      <c r="H67" s="33">
        <v>0</v>
      </c>
      <c r="I67" s="33">
        <v>0</v>
      </c>
      <c r="J67" s="33">
        <v>0</v>
      </c>
      <c r="K67" s="33">
        <v>5414652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187714</v>
      </c>
      <c r="U67" s="56">
        <v>296959.76741000003</v>
      </c>
      <c r="V67" s="56">
        <v>14744</v>
      </c>
      <c r="W67" s="56">
        <v>35538.480969999997</v>
      </c>
      <c r="X67" s="56">
        <v>0</v>
      </c>
      <c r="Y67" s="56">
        <v>0</v>
      </c>
      <c r="Z67" s="56">
        <v>1015219</v>
      </c>
      <c r="AA67" s="56">
        <v>5050863.5470000003</v>
      </c>
      <c r="AB67" s="56">
        <v>19</v>
      </c>
      <c r="AC67" s="56">
        <v>9.4</v>
      </c>
      <c r="AE67" s="38">
        <f t="shared" si="0"/>
        <v>1015238</v>
      </c>
    </row>
    <row r="68" spans="1:31" x14ac:dyDescent="0.25">
      <c r="B68" s="92">
        <v>54</v>
      </c>
      <c r="C68" s="91" t="s">
        <v>313</v>
      </c>
      <c r="D68" s="33">
        <v>170</v>
      </c>
      <c r="E68" s="33">
        <v>0</v>
      </c>
      <c r="F68" s="33">
        <v>0</v>
      </c>
      <c r="G68" s="33">
        <v>436</v>
      </c>
      <c r="H68" s="33">
        <v>0</v>
      </c>
      <c r="I68" s="33">
        <v>46699</v>
      </c>
      <c r="J68" s="33">
        <v>0</v>
      </c>
      <c r="K68" s="33">
        <v>5295272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41520</v>
      </c>
      <c r="U68" s="56">
        <v>58115.835299999999</v>
      </c>
      <c r="V68" s="56">
        <v>8394</v>
      </c>
      <c r="W68" s="56">
        <v>26010.06135</v>
      </c>
      <c r="X68" s="56">
        <v>0</v>
      </c>
      <c r="Y68" s="56">
        <v>0</v>
      </c>
      <c r="Z68" s="56">
        <v>916452</v>
      </c>
      <c r="AA68" s="56">
        <v>4520536.1940000001</v>
      </c>
      <c r="AB68" s="56">
        <v>0</v>
      </c>
      <c r="AC68" s="56">
        <v>0</v>
      </c>
      <c r="AE68" s="38">
        <f t="shared" si="0"/>
        <v>916452</v>
      </c>
    </row>
    <row r="69" spans="1:31" x14ac:dyDescent="0.25">
      <c r="B69" s="92">
        <v>55</v>
      </c>
      <c r="C69" s="91" t="s">
        <v>71</v>
      </c>
      <c r="D69" s="33">
        <v>59</v>
      </c>
      <c r="E69" s="33">
        <v>2</v>
      </c>
      <c r="F69" s="33">
        <v>0</v>
      </c>
      <c r="G69" s="33">
        <v>162</v>
      </c>
      <c r="H69" s="33">
        <v>0</v>
      </c>
      <c r="I69" s="33">
        <v>495276</v>
      </c>
      <c r="J69" s="33">
        <v>0</v>
      </c>
      <c r="K69" s="33">
        <v>3048414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48896</v>
      </c>
      <c r="U69" s="56">
        <v>98179.189079999996</v>
      </c>
      <c r="V69" s="56">
        <v>7429</v>
      </c>
      <c r="W69" s="56">
        <v>19638.725170000002</v>
      </c>
      <c r="X69" s="56">
        <v>0</v>
      </c>
      <c r="Y69" s="56">
        <v>0</v>
      </c>
      <c r="Z69" s="56">
        <v>405703</v>
      </c>
      <c r="AA69" s="56">
        <v>2145602.10714</v>
      </c>
      <c r="AB69" s="56">
        <v>0</v>
      </c>
      <c r="AC69" s="56">
        <v>0</v>
      </c>
      <c r="AE69" s="38">
        <f t="shared" si="0"/>
        <v>405703</v>
      </c>
    </row>
    <row r="70" spans="1:31" x14ac:dyDescent="0.25">
      <c r="B70" s="92">
        <v>56</v>
      </c>
      <c r="C70" s="91" t="s">
        <v>72</v>
      </c>
      <c r="D70" s="33">
        <v>13</v>
      </c>
      <c r="E70" s="33">
        <v>1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405842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6451</v>
      </c>
      <c r="U70" s="56">
        <v>8427.3747899999998</v>
      </c>
      <c r="V70" s="56">
        <v>0</v>
      </c>
      <c r="W70" s="56">
        <v>0</v>
      </c>
      <c r="X70" s="56">
        <v>0</v>
      </c>
      <c r="Y70" s="56">
        <v>0</v>
      </c>
      <c r="Z70" s="56">
        <v>45447</v>
      </c>
      <c r="AA70" s="56">
        <v>198682.7</v>
      </c>
      <c r="AB70" s="56">
        <v>0</v>
      </c>
      <c r="AC70" s="56">
        <v>0</v>
      </c>
      <c r="AE70" s="38">
        <f t="shared" si="0"/>
        <v>45447</v>
      </c>
    </row>
    <row r="71" spans="1:31" x14ac:dyDescent="0.25">
      <c r="B71" s="92">
        <v>57</v>
      </c>
      <c r="C71" s="91" t="s">
        <v>73</v>
      </c>
      <c r="D71" s="33">
        <v>27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83364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4736</v>
      </c>
      <c r="U71" s="56">
        <v>12250.180259999999</v>
      </c>
      <c r="V71" s="56">
        <v>4118</v>
      </c>
      <c r="W71" s="56">
        <v>16069.534220000001</v>
      </c>
      <c r="X71" s="56">
        <v>0</v>
      </c>
      <c r="Y71" s="56">
        <v>0</v>
      </c>
      <c r="Z71" s="56">
        <v>34695</v>
      </c>
      <c r="AA71" s="56">
        <v>186555.2</v>
      </c>
      <c r="AB71" s="56">
        <v>0</v>
      </c>
      <c r="AC71" s="56">
        <v>0</v>
      </c>
      <c r="AE71" s="38">
        <f t="shared" si="0"/>
        <v>34695</v>
      </c>
    </row>
    <row r="72" spans="1:31" ht="13" x14ac:dyDescent="0.3">
      <c r="B72" s="92">
        <v>58</v>
      </c>
      <c r="C72" s="91" t="s">
        <v>46</v>
      </c>
      <c r="D72" s="33">
        <v>0</v>
      </c>
      <c r="E72" s="33">
        <v>0</v>
      </c>
      <c r="F72" s="33">
        <v>0</v>
      </c>
      <c r="G72" s="33">
        <v>67</v>
      </c>
      <c r="H72" s="33">
        <v>0</v>
      </c>
      <c r="I72" s="33">
        <v>0</v>
      </c>
      <c r="J72" s="33">
        <v>0</v>
      </c>
      <c r="K72" s="33">
        <v>709978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34367</v>
      </c>
      <c r="U72" s="56">
        <v>41555.01253</v>
      </c>
      <c r="V72" s="56">
        <v>698</v>
      </c>
      <c r="W72" s="56">
        <v>2229.6764199999998</v>
      </c>
      <c r="X72" s="56">
        <v>0</v>
      </c>
      <c r="Y72" s="56">
        <v>0</v>
      </c>
      <c r="Z72" s="56">
        <v>327721</v>
      </c>
      <c r="AA72" s="56">
        <v>1031113.013</v>
      </c>
      <c r="AB72" s="56">
        <v>0</v>
      </c>
      <c r="AC72" s="56">
        <v>0</v>
      </c>
      <c r="AE72" s="23">
        <f t="shared" si="0"/>
        <v>327721</v>
      </c>
    </row>
    <row r="73" spans="1:31" x14ac:dyDescent="0.25">
      <c r="B73" s="92">
        <v>59</v>
      </c>
      <c r="C73" s="91" t="s">
        <v>74</v>
      </c>
      <c r="D73" s="33">
        <v>561</v>
      </c>
      <c r="E73" s="33">
        <v>4</v>
      </c>
      <c r="F73" s="33">
        <v>0</v>
      </c>
      <c r="G73" s="33">
        <v>0</v>
      </c>
      <c r="H73" s="33">
        <v>0</v>
      </c>
      <c r="I73" s="33">
        <v>550110</v>
      </c>
      <c r="J73" s="33">
        <v>0</v>
      </c>
      <c r="K73" s="33">
        <v>9781933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218693</v>
      </c>
      <c r="U73" s="56">
        <v>396100.45961999998</v>
      </c>
      <c r="V73" s="56">
        <v>79803</v>
      </c>
      <c r="W73" s="56">
        <v>224523.76375000001</v>
      </c>
      <c r="X73" s="56">
        <v>0</v>
      </c>
      <c r="Y73" s="56">
        <v>0</v>
      </c>
      <c r="Z73" s="56">
        <v>3280596</v>
      </c>
      <c r="AA73" s="56">
        <v>14074616.911</v>
      </c>
      <c r="AB73" s="56">
        <v>37</v>
      </c>
      <c r="AC73" s="56">
        <v>33.1</v>
      </c>
    </row>
    <row r="74" spans="1:31" x14ac:dyDescent="0.25">
      <c r="B74" s="92">
        <v>60</v>
      </c>
      <c r="C74" s="91" t="s">
        <v>75</v>
      </c>
      <c r="D74" s="33">
        <v>231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10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4</v>
      </c>
      <c r="U74" s="56">
        <v>0.60199999999999998</v>
      </c>
      <c r="V74" s="56">
        <v>2</v>
      </c>
      <c r="W74" s="56">
        <v>0.64403999999999995</v>
      </c>
      <c r="X74" s="56">
        <v>0</v>
      </c>
      <c r="Y74" s="56">
        <v>0</v>
      </c>
      <c r="Z74" s="56">
        <v>32</v>
      </c>
      <c r="AA74" s="56">
        <v>42.9</v>
      </c>
      <c r="AB74" s="56">
        <v>0</v>
      </c>
      <c r="AC74" s="56">
        <v>0</v>
      </c>
    </row>
    <row r="75" spans="1:31" x14ac:dyDescent="0.25">
      <c r="B75" s="92">
        <v>61</v>
      </c>
      <c r="C75" s="91" t="s">
        <v>36</v>
      </c>
      <c r="D75" s="33">
        <v>309</v>
      </c>
      <c r="E75" s="33">
        <v>7</v>
      </c>
      <c r="F75" s="33">
        <v>0</v>
      </c>
      <c r="G75" s="33">
        <v>568</v>
      </c>
      <c r="H75" s="33">
        <v>0</v>
      </c>
      <c r="I75" s="33">
        <v>32138</v>
      </c>
      <c r="J75" s="33">
        <v>135</v>
      </c>
      <c r="K75" s="33">
        <v>1782192</v>
      </c>
      <c r="L75" s="56">
        <v>96</v>
      </c>
      <c r="M75" s="56">
        <v>357.75328999999999</v>
      </c>
      <c r="N75" s="56">
        <v>49</v>
      </c>
      <c r="O75" s="56">
        <v>192.07509999999999</v>
      </c>
      <c r="P75" s="56">
        <v>0</v>
      </c>
      <c r="Q75" s="56">
        <v>0</v>
      </c>
      <c r="R75" s="56">
        <v>1</v>
      </c>
      <c r="S75" s="56">
        <v>8</v>
      </c>
      <c r="T75" s="56">
        <v>35657</v>
      </c>
      <c r="U75" s="56">
        <v>77148.5686800002</v>
      </c>
      <c r="V75" s="56">
        <v>11868</v>
      </c>
      <c r="W75" s="56">
        <v>23884.705569999307</v>
      </c>
      <c r="X75" s="56">
        <v>21</v>
      </c>
      <c r="Y75" s="56">
        <v>175.92565999999999</v>
      </c>
      <c r="Z75" s="56">
        <v>358510</v>
      </c>
      <c r="AA75" s="56">
        <v>1544445.169</v>
      </c>
      <c r="AB75" s="56">
        <v>0</v>
      </c>
      <c r="AC75" s="56">
        <v>0</v>
      </c>
    </row>
    <row r="76" spans="1:31" s="51" customFormat="1" ht="13" x14ac:dyDescent="0.3">
      <c r="A76" s="109"/>
      <c r="B76" s="111" t="s">
        <v>76</v>
      </c>
      <c r="C76" s="111" t="s">
        <v>76</v>
      </c>
      <c r="D76" s="11">
        <f t="shared" ref="D76:AC76" si="1">SUM(D11:D75)</f>
        <v>126210</v>
      </c>
      <c r="E76" s="11">
        <f t="shared" si="1"/>
        <v>93736</v>
      </c>
      <c r="F76" s="11">
        <f t="shared" si="1"/>
        <v>8432188</v>
      </c>
      <c r="G76" s="11">
        <f t="shared" si="1"/>
        <v>1587203</v>
      </c>
      <c r="H76" s="11">
        <f t="shared" si="1"/>
        <v>5874077</v>
      </c>
      <c r="I76" s="11">
        <f t="shared" si="1"/>
        <v>308738854</v>
      </c>
      <c r="J76" s="11">
        <f t="shared" si="1"/>
        <v>96001382</v>
      </c>
      <c r="K76" s="11">
        <f t="shared" si="1"/>
        <v>976569441</v>
      </c>
      <c r="L76" s="11">
        <f t="shared" si="1"/>
        <v>158365586</v>
      </c>
      <c r="M76" s="11">
        <f t="shared" si="1"/>
        <v>590149316.42955422</v>
      </c>
      <c r="N76" s="11">
        <f t="shared" si="1"/>
        <v>138723117</v>
      </c>
      <c r="O76" s="11">
        <f t="shared" si="1"/>
        <v>1016287097.1267773</v>
      </c>
      <c r="P76" s="11">
        <f t="shared" si="1"/>
        <v>930</v>
      </c>
      <c r="Q76" s="11">
        <f t="shared" si="1"/>
        <v>3245.2550000000001</v>
      </c>
      <c r="R76" s="11">
        <f t="shared" si="1"/>
        <v>789341</v>
      </c>
      <c r="S76" s="11">
        <f t="shared" si="1"/>
        <v>3912313.8234299994</v>
      </c>
      <c r="T76" s="11">
        <f t="shared" si="1"/>
        <v>130194738</v>
      </c>
      <c r="U76" s="11">
        <f t="shared" si="1"/>
        <v>343791944.9955802</v>
      </c>
      <c r="V76" s="11">
        <f t="shared" si="1"/>
        <v>46821493</v>
      </c>
      <c r="W76" s="11">
        <f t="shared" si="1"/>
        <v>147946512.32241002</v>
      </c>
      <c r="X76" s="11">
        <f t="shared" si="1"/>
        <v>149673</v>
      </c>
      <c r="Y76" s="11">
        <f t="shared" si="1"/>
        <v>2203056.3031599997</v>
      </c>
      <c r="Z76" s="11">
        <f t="shared" si="1"/>
        <v>550575141</v>
      </c>
      <c r="AA76" s="11">
        <f t="shared" si="1"/>
        <v>2750323988.4505086</v>
      </c>
      <c r="AB76" s="11">
        <f t="shared" si="1"/>
        <v>74817</v>
      </c>
      <c r="AC76" s="11">
        <f t="shared" si="1"/>
        <v>72921.467480000007</v>
      </c>
    </row>
    <row r="77" spans="1:31" s="51" customFormat="1" ht="13" x14ac:dyDescent="0.3">
      <c r="A77" s="109"/>
      <c r="B77" s="111"/>
      <c r="C77" s="1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spans="1:31" ht="13" customHeight="1" x14ac:dyDescent="0.25">
      <c r="A78" s="118"/>
      <c r="B78" s="281" t="s">
        <v>265</v>
      </c>
      <c r="C78" s="281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</row>
    <row r="79" spans="1:31" x14ac:dyDescent="0.25">
      <c r="A79" s="86"/>
      <c r="B79" s="436" t="s">
        <v>333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x14ac:dyDescent="0.25">
      <c r="A80" s="86"/>
      <c r="B80" s="436" t="s">
        <v>334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0" s="42" customFormat="1" x14ac:dyDescent="0.25">
      <c r="A81" s="86"/>
      <c r="B81" s="436" t="s">
        <v>268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s="42" customFormat="1" x14ac:dyDescent="0.25">
      <c r="A82" s="86"/>
      <c r="B82" s="436" t="s">
        <v>269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s="42" customFormat="1" x14ac:dyDescent="0.25">
      <c r="A83" s="86"/>
      <c r="B83" s="436" t="s">
        <v>270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42" customFormat="1" x14ac:dyDescent="0.25">
      <c r="A84" s="86"/>
      <c r="B84" s="436" t="s">
        <v>271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42" customFormat="1" x14ac:dyDescent="0.25">
      <c r="A85" s="86"/>
      <c r="B85" s="436" t="s">
        <v>272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42" customFormat="1" x14ac:dyDescent="0.25">
      <c r="A86" s="86"/>
      <c r="B86" s="436" t="s">
        <v>273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42" customFormat="1" x14ac:dyDescent="0.25">
      <c r="A87" s="86"/>
      <c r="B87" s="436" t="s">
        <v>274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  <c r="AD87" s="46"/>
    </row>
    <row r="88" spans="1:30" s="42" customFormat="1" x14ac:dyDescent="0.25">
      <c r="A88" s="86"/>
      <c r="B88" s="436" t="s">
        <v>275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42" customFormat="1" x14ac:dyDescent="0.25">
      <c r="A89" s="86"/>
      <c r="B89" s="436" t="s">
        <v>276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  <c r="AD89" s="46"/>
    </row>
    <row r="90" spans="1:30" s="42" customFormat="1" x14ac:dyDescent="0.25">
      <c r="A90" s="86"/>
      <c r="B90" s="436" t="s">
        <v>277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s="42" customFormat="1" x14ac:dyDescent="0.25">
      <c r="A91" s="86"/>
      <c r="B91" s="436" t="s">
        <v>278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s="42" customFormat="1" x14ac:dyDescent="0.25">
      <c r="A92" s="86"/>
      <c r="B92" s="436" t="s">
        <v>279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s="42" customFormat="1" x14ac:dyDescent="0.25">
      <c r="A93" s="86"/>
      <c r="B93" s="436" t="s">
        <v>280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42" customFormat="1" x14ac:dyDescent="0.25">
      <c r="A94" s="86"/>
      <c r="B94" s="436" t="s">
        <v>281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42" customFormat="1" x14ac:dyDescent="0.25">
      <c r="A95" s="86"/>
      <c r="B95" s="436" t="s">
        <v>282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42" customFormat="1" x14ac:dyDescent="0.25">
      <c r="A96" s="86"/>
      <c r="B96" s="436" t="s">
        <v>283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42" customFormat="1" x14ac:dyDescent="0.25">
      <c r="A97" s="86"/>
      <c r="B97" s="436" t="s">
        <v>284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42" customFormat="1" x14ac:dyDescent="0.25">
      <c r="A98" s="219"/>
      <c r="B98" s="436" t="s">
        <v>285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  <c r="AD98" s="44"/>
      <c r="AE98" s="44"/>
    </row>
    <row r="99" spans="1:31" s="42" customFormat="1" x14ac:dyDescent="0.25">
      <c r="A99" s="86"/>
      <c r="B99" s="436" t="s">
        <v>286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42" customFormat="1" x14ac:dyDescent="0.25">
      <c r="A100" s="86"/>
      <c r="B100" s="436" t="s">
        <v>287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42" customFormat="1" x14ac:dyDescent="0.25">
      <c r="A101" s="86"/>
      <c r="B101" s="436" t="s">
        <v>288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s="42" customFormat="1" x14ac:dyDescent="0.25">
      <c r="A102" s="86"/>
      <c r="B102" s="436" t="s">
        <v>289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42" customFormat="1" x14ac:dyDescent="0.25">
      <c r="A103" s="86"/>
      <c r="B103" s="436" t="s">
        <v>335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42" customFormat="1" x14ac:dyDescent="0.25">
      <c r="A104" s="86"/>
      <c r="B104" s="436" t="s">
        <v>336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</sheetData>
  <mergeCells count="54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I5:I7"/>
    <mergeCell ref="J5:J7"/>
    <mergeCell ref="K5:K7"/>
    <mergeCell ref="R5:S5"/>
    <mergeCell ref="T5:Y5"/>
    <mergeCell ref="X6:Y6"/>
    <mergeCell ref="B92:AC92"/>
    <mergeCell ref="B81:AC81"/>
    <mergeCell ref="B82:AC82"/>
    <mergeCell ref="B83:AC83"/>
    <mergeCell ref="B84:AC84"/>
    <mergeCell ref="B85:AC85"/>
    <mergeCell ref="B89:AC89"/>
    <mergeCell ref="B90:AC90"/>
    <mergeCell ref="B91:AC91"/>
    <mergeCell ref="L5:Q5"/>
    <mergeCell ref="B79:AC79"/>
    <mergeCell ref="L6:M6"/>
    <mergeCell ref="N6:O6"/>
    <mergeCell ref="P6:Q6"/>
    <mergeCell ref="R6:S6"/>
    <mergeCell ref="T6:U6"/>
    <mergeCell ref="V6:W6"/>
    <mergeCell ref="Z6:AA6"/>
    <mergeCell ref="AB6:AC6"/>
    <mergeCell ref="G5:G7"/>
    <mergeCell ref="H5:H7"/>
    <mergeCell ref="Z5:AC5"/>
    <mergeCell ref="B101:AC101"/>
    <mergeCell ref="B102:AC102"/>
    <mergeCell ref="B103:AC103"/>
    <mergeCell ref="B80:AC80"/>
    <mergeCell ref="B104:AC104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86:AC86"/>
    <mergeCell ref="B87:AC87"/>
    <mergeCell ref="B88:AC88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677E-F0E7-4D81-8C76-A2C66640B007}">
  <dimension ref="A2:AF107"/>
  <sheetViews>
    <sheetView topLeftCell="A72" zoomScaleNormal="100" workbookViewId="0">
      <selection activeCell="AE23" sqref="AE23"/>
    </sheetView>
  </sheetViews>
  <sheetFormatPr defaultColWidth="8.81640625" defaultRowHeight="12.5" x14ac:dyDescent="0.25"/>
  <cols>
    <col min="1" max="1" width="5.1796875" style="40" bestFit="1" customWidth="1"/>
    <col min="2" max="2" width="5" style="38" customWidth="1"/>
    <col min="3" max="3" width="41.1796875" style="38" customWidth="1"/>
    <col min="4" max="4" width="7.81640625" style="39" bestFit="1" customWidth="1"/>
    <col min="5" max="5" width="8" style="39" bestFit="1" customWidth="1"/>
    <col min="6" max="6" width="8.1796875" style="38" bestFit="1" customWidth="1"/>
    <col min="7" max="7" width="8.1796875" style="38" customWidth="1"/>
    <col min="8" max="8" width="8.453125" style="38" customWidth="1"/>
    <col min="9" max="9" width="10.1796875" style="38" customWidth="1"/>
    <col min="10" max="10" width="9.453125" style="38" customWidth="1"/>
    <col min="11" max="11" width="10.81640625" style="38" customWidth="1"/>
    <col min="12" max="12" width="10.1796875" style="38" bestFit="1" customWidth="1"/>
    <col min="13" max="13" width="11" style="38" customWidth="1"/>
    <col min="14" max="14" width="10" style="38" bestFit="1" customWidth="1"/>
    <col min="15" max="15" width="12" style="38" bestFit="1" customWidth="1"/>
    <col min="16" max="16" width="9.1796875" style="38" customWidth="1"/>
    <col min="17" max="17" width="8.453125" style="38" customWidth="1"/>
    <col min="18" max="18" width="8.81640625" style="38" customWidth="1"/>
    <col min="19" max="19" width="9.1796875" style="38" customWidth="1"/>
    <col min="20" max="20" width="10" style="38" bestFit="1" customWidth="1"/>
    <col min="21" max="21" width="10.453125" style="38" customWidth="1"/>
    <col min="22" max="22" width="9.1796875" style="38" customWidth="1"/>
    <col min="23" max="23" width="10.81640625" style="38" customWidth="1"/>
    <col min="24" max="24" width="8.81640625" style="38" customWidth="1"/>
    <col min="25" max="25" width="9.1796875" style="38" customWidth="1"/>
    <col min="26" max="26" width="10" style="38" bestFit="1" customWidth="1"/>
    <col min="27" max="27" width="11" style="38" bestFit="1" customWidth="1"/>
    <col min="28" max="28" width="9" style="38" customWidth="1"/>
    <col min="29" max="29" width="8.1796875" style="38" customWidth="1"/>
    <col min="30" max="30" width="12.1796875" style="38" customWidth="1"/>
    <col min="31" max="31" width="12" style="38" customWidth="1"/>
    <col min="32" max="16384" width="8.81640625" style="38"/>
  </cols>
  <sheetData>
    <row r="2" spans="1:32" ht="13" x14ac:dyDescent="0.25">
      <c r="B2" s="407" t="s">
        <v>337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42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42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32" ht="13" x14ac:dyDescent="0.25">
      <c r="B5" s="442"/>
      <c r="C5" s="407"/>
      <c r="D5" s="442" t="s">
        <v>216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32" ht="13" x14ac:dyDescent="0.25">
      <c r="B6" s="442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32" s="73" customFormat="1" ht="39" x14ac:dyDescent="0.35">
      <c r="A7" s="75"/>
      <c r="B7" s="442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02" t="s">
        <v>233</v>
      </c>
      <c r="M7" s="102" t="s">
        <v>234</v>
      </c>
      <c r="N7" s="102" t="s">
        <v>233</v>
      </c>
      <c r="O7" s="102" t="s">
        <v>234</v>
      </c>
      <c r="P7" s="102" t="s">
        <v>233</v>
      </c>
      <c r="Q7" s="102" t="s">
        <v>234</v>
      </c>
      <c r="R7" s="102" t="s">
        <v>233</v>
      </c>
      <c r="S7" s="102" t="s">
        <v>234</v>
      </c>
      <c r="T7" s="102" t="s">
        <v>233</v>
      </c>
      <c r="U7" s="102" t="s">
        <v>234</v>
      </c>
      <c r="V7" s="102" t="s">
        <v>233</v>
      </c>
      <c r="W7" s="102" t="s">
        <v>234</v>
      </c>
      <c r="X7" s="102" t="s">
        <v>233</v>
      </c>
      <c r="Y7" s="102" t="s">
        <v>234</v>
      </c>
      <c r="Z7" s="102" t="s">
        <v>233</v>
      </c>
      <c r="AA7" s="102" t="s">
        <v>234</v>
      </c>
      <c r="AB7" s="102" t="s">
        <v>233</v>
      </c>
      <c r="AC7" s="102" t="s">
        <v>234</v>
      </c>
    </row>
    <row r="8" spans="1:32" ht="13" x14ac:dyDescent="0.2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32" ht="13" x14ac:dyDescent="0.2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ht="13" x14ac:dyDescent="0.25">
      <c r="B10" s="111" t="s">
        <v>158</v>
      </c>
      <c r="C10" s="110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38">
        <f>Z10+AB10</f>
        <v>0</v>
      </c>
    </row>
    <row r="11" spans="1:32" x14ac:dyDescent="0.25">
      <c r="B11" s="92">
        <v>1</v>
      </c>
      <c r="C11" s="91" t="s">
        <v>16</v>
      </c>
      <c r="D11" s="33">
        <v>8422</v>
      </c>
      <c r="E11" s="33">
        <v>2608</v>
      </c>
      <c r="F11" s="33">
        <v>34954</v>
      </c>
      <c r="G11" s="33">
        <v>45176</v>
      </c>
      <c r="H11" s="33">
        <v>11607</v>
      </c>
      <c r="I11" s="33">
        <v>1498835</v>
      </c>
      <c r="J11" s="33">
        <v>2243917</v>
      </c>
      <c r="K11" s="33">
        <v>93535911</v>
      </c>
      <c r="L11" s="56">
        <v>2418208</v>
      </c>
      <c r="M11" s="56">
        <v>8449987.05308</v>
      </c>
      <c r="N11" s="56">
        <v>2461672</v>
      </c>
      <c r="O11" s="56">
        <v>15357782.849229999</v>
      </c>
      <c r="P11" s="56">
        <v>0</v>
      </c>
      <c r="Q11" s="56">
        <v>0</v>
      </c>
      <c r="R11" s="56">
        <v>17671</v>
      </c>
      <c r="S11" s="56">
        <v>83630.600000000006</v>
      </c>
      <c r="T11" s="56">
        <v>4538853</v>
      </c>
      <c r="U11" s="56">
        <v>10012345.292810004</v>
      </c>
      <c r="V11" s="56">
        <v>800551</v>
      </c>
      <c r="W11" s="56">
        <v>3440481.7567599989</v>
      </c>
      <c r="X11" s="56">
        <v>16</v>
      </c>
      <c r="Y11" s="56">
        <v>32.850999999999999</v>
      </c>
      <c r="Z11" s="56">
        <v>24940155</v>
      </c>
      <c r="AA11" s="56">
        <v>119582986.02500001</v>
      </c>
      <c r="AB11" s="56">
        <v>455</v>
      </c>
      <c r="AC11" s="56">
        <v>456.375</v>
      </c>
      <c r="AE11" s="38">
        <f t="shared" ref="AE11:AE72" si="0">Z11+AB11</f>
        <v>24940610</v>
      </c>
      <c r="AF11" s="10"/>
    </row>
    <row r="12" spans="1:32" x14ac:dyDescent="0.25">
      <c r="B12" s="92">
        <v>2</v>
      </c>
      <c r="C12" s="91" t="s">
        <v>35</v>
      </c>
      <c r="D12" s="33">
        <v>5327</v>
      </c>
      <c r="E12" s="33">
        <v>2901</v>
      </c>
      <c r="F12" s="33">
        <v>43486</v>
      </c>
      <c r="G12" s="33">
        <v>17963</v>
      </c>
      <c r="H12" s="33">
        <v>0</v>
      </c>
      <c r="I12" s="33">
        <v>990639</v>
      </c>
      <c r="J12" s="33">
        <v>73371</v>
      </c>
      <c r="K12" s="33">
        <v>47055120</v>
      </c>
      <c r="L12" s="56">
        <v>149982</v>
      </c>
      <c r="M12" s="56">
        <v>563973.73103999998</v>
      </c>
      <c r="N12" s="56">
        <v>64101</v>
      </c>
      <c r="O12" s="56">
        <v>292189.90483999997</v>
      </c>
      <c r="P12" s="56">
        <v>0</v>
      </c>
      <c r="Q12" s="56">
        <v>0</v>
      </c>
      <c r="R12" s="56">
        <v>9994</v>
      </c>
      <c r="S12" s="56">
        <v>61478.651010000001</v>
      </c>
      <c r="T12" s="56">
        <v>3181920</v>
      </c>
      <c r="U12" s="56">
        <v>6336630.0679799998</v>
      </c>
      <c r="V12" s="56">
        <v>1010354</v>
      </c>
      <c r="W12" s="56">
        <v>1746767.0562200001</v>
      </c>
      <c r="X12" s="56">
        <v>0</v>
      </c>
      <c r="Y12" s="56">
        <v>0</v>
      </c>
      <c r="Z12" s="56">
        <v>16734877</v>
      </c>
      <c r="AA12" s="56">
        <v>68012073.741999999</v>
      </c>
      <c r="AB12" s="56">
        <v>2662</v>
      </c>
      <c r="AC12" s="56">
        <v>2658.0149999999999</v>
      </c>
      <c r="AE12" s="38">
        <f t="shared" si="0"/>
        <v>16737539</v>
      </c>
    </row>
    <row r="13" spans="1:32" x14ac:dyDescent="0.25">
      <c r="B13" s="92">
        <v>3</v>
      </c>
      <c r="C13" s="113" t="s">
        <v>40</v>
      </c>
      <c r="D13" s="68">
        <v>1973</v>
      </c>
      <c r="E13" s="68">
        <v>352</v>
      </c>
      <c r="F13" s="68">
        <v>1780</v>
      </c>
      <c r="G13" s="68">
        <v>1918</v>
      </c>
      <c r="H13" s="68">
        <v>355014</v>
      </c>
      <c r="I13" s="68">
        <v>1226972</v>
      </c>
      <c r="J13" s="68">
        <v>33030</v>
      </c>
      <c r="K13" s="68">
        <v>13567181</v>
      </c>
      <c r="L13" s="56">
        <v>50653</v>
      </c>
      <c r="M13" s="56">
        <v>212928.04116000002</v>
      </c>
      <c r="N13" s="56">
        <v>20998</v>
      </c>
      <c r="O13" s="56">
        <v>119730.00378</v>
      </c>
      <c r="P13" s="56">
        <v>0</v>
      </c>
      <c r="Q13" s="56">
        <v>0</v>
      </c>
      <c r="R13" s="56">
        <v>910</v>
      </c>
      <c r="S13" s="56">
        <v>4286.0011400000003</v>
      </c>
      <c r="T13" s="56">
        <v>1431653</v>
      </c>
      <c r="U13" s="56">
        <v>2432141.2030000002</v>
      </c>
      <c r="V13" s="56">
        <v>420645</v>
      </c>
      <c r="W13" s="56">
        <v>757734.58664999995</v>
      </c>
      <c r="X13" s="56">
        <v>6594</v>
      </c>
      <c r="Y13" s="56">
        <v>72861.671329999997</v>
      </c>
      <c r="Z13" s="56">
        <v>6116722</v>
      </c>
      <c r="AA13" s="56">
        <v>26625077.584430002</v>
      </c>
      <c r="AB13" s="56">
        <v>0</v>
      </c>
      <c r="AC13" s="56">
        <v>0</v>
      </c>
      <c r="AE13" s="38">
        <f t="shared" si="0"/>
        <v>6116722</v>
      </c>
    </row>
    <row r="14" spans="1:32" x14ac:dyDescent="0.25">
      <c r="B14" s="92">
        <v>4</v>
      </c>
      <c r="C14" s="91" t="s">
        <v>23</v>
      </c>
      <c r="D14" s="33">
        <v>8125</v>
      </c>
      <c r="E14" s="33">
        <v>3995</v>
      </c>
      <c r="F14" s="33">
        <v>70045</v>
      </c>
      <c r="G14" s="33">
        <v>13427</v>
      </c>
      <c r="H14" s="33">
        <v>1</v>
      </c>
      <c r="I14" s="33">
        <v>1968426</v>
      </c>
      <c r="J14" s="33">
        <v>876575</v>
      </c>
      <c r="K14" s="33">
        <v>57060996</v>
      </c>
      <c r="L14" s="56">
        <v>990576</v>
      </c>
      <c r="M14" s="56">
        <v>3466917.1644600006</v>
      </c>
      <c r="N14" s="56">
        <v>430261</v>
      </c>
      <c r="O14" s="56">
        <v>2145012.1910000001</v>
      </c>
      <c r="P14" s="56">
        <v>0</v>
      </c>
      <c r="Q14" s="56">
        <v>0</v>
      </c>
      <c r="R14" s="56">
        <v>91151</v>
      </c>
      <c r="S14" s="56">
        <v>496390.5</v>
      </c>
      <c r="T14" s="56">
        <v>7226370</v>
      </c>
      <c r="U14" s="56">
        <v>17734528.449780002</v>
      </c>
      <c r="V14" s="56">
        <v>1415578</v>
      </c>
      <c r="W14" s="56">
        <v>4534296.7451099996</v>
      </c>
      <c r="X14" s="56">
        <v>3981</v>
      </c>
      <c r="Y14" s="56">
        <v>62322.527999999998</v>
      </c>
      <c r="Z14" s="56">
        <v>33924966</v>
      </c>
      <c r="AA14" s="56">
        <v>159020573.07608002</v>
      </c>
      <c r="AB14" s="56">
        <v>841</v>
      </c>
      <c r="AC14" s="56">
        <v>659.00407999999993</v>
      </c>
      <c r="AE14" s="38">
        <f t="shared" si="0"/>
        <v>33925807</v>
      </c>
    </row>
    <row r="15" spans="1:32" x14ac:dyDescent="0.25">
      <c r="B15" s="92">
        <v>5</v>
      </c>
      <c r="C15" s="91" t="s">
        <v>49</v>
      </c>
      <c r="D15" s="33">
        <v>2857</v>
      </c>
      <c r="E15" s="33">
        <v>1005</v>
      </c>
      <c r="F15" s="33">
        <v>2698</v>
      </c>
      <c r="G15" s="33">
        <v>9254</v>
      </c>
      <c r="H15" s="33">
        <v>5714</v>
      </c>
      <c r="I15" s="33">
        <v>1177046</v>
      </c>
      <c r="J15" s="33">
        <v>0</v>
      </c>
      <c r="K15" s="33">
        <v>29324324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1750370</v>
      </c>
      <c r="U15" s="56">
        <v>4130307.7480000001</v>
      </c>
      <c r="V15" s="56">
        <v>295834</v>
      </c>
      <c r="W15" s="56">
        <v>1049401.1040000001</v>
      </c>
      <c r="X15" s="56">
        <v>0</v>
      </c>
      <c r="Y15" s="56">
        <v>0</v>
      </c>
      <c r="Z15" s="56">
        <v>8938619</v>
      </c>
      <c r="AA15" s="56">
        <v>41286695.067000002</v>
      </c>
      <c r="AB15" s="56">
        <v>4895</v>
      </c>
      <c r="AC15" s="56">
        <v>5043.59</v>
      </c>
      <c r="AE15" s="38">
        <f t="shared" si="0"/>
        <v>8943514</v>
      </c>
    </row>
    <row r="16" spans="1:32" x14ac:dyDescent="0.25">
      <c r="B16" s="92">
        <v>6</v>
      </c>
      <c r="C16" s="91" t="s">
        <v>31</v>
      </c>
      <c r="D16" s="33">
        <v>4300</v>
      </c>
      <c r="E16" s="33">
        <v>599</v>
      </c>
      <c r="F16" s="33">
        <v>21725</v>
      </c>
      <c r="G16" s="33">
        <v>10942</v>
      </c>
      <c r="H16" s="33">
        <v>0</v>
      </c>
      <c r="I16" s="33">
        <v>3607247</v>
      </c>
      <c r="J16" s="33">
        <v>185763</v>
      </c>
      <c r="K16" s="33">
        <v>32155601</v>
      </c>
      <c r="L16" s="56">
        <v>143566</v>
      </c>
      <c r="M16" s="56">
        <v>582344.299</v>
      </c>
      <c r="N16" s="56">
        <v>75173</v>
      </c>
      <c r="O16" s="56">
        <v>567455.31299999997</v>
      </c>
      <c r="P16" s="56">
        <v>0</v>
      </c>
      <c r="Q16" s="56">
        <v>0</v>
      </c>
      <c r="R16" s="56">
        <v>4430</v>
      </c>
      <c r="S16" s="56">
        <v>31925.679</v>
      </c>
      <c r="T16" s="56">
        <v>3861842</v>
      </c>
      <c r="U16" s="56">
        <v>8404073.861560002</v>
      </c>
      <c r="V16" s="56">
        <v>1154295</v>
      </c>
      <c r="W16" s="56">
        <v>2431202.2650499996</v>
      </c>
      <c r="X16" s="56">
        <v>3163</v>
      </c>
      <c r="Y16" s="56">
        <v>52088.304360000002</v>
      </c>
      <c r="Z16" s="56">
        <v>21036165</v>
      </c>
      <c r="AA16" s="56">
        <v>97297543.013540015</v>
      </c>
      <c r="AB16" s="56">
        <v>13826</v>
      </c>
      <c r="AC16" s="56">
        <v>13750.174000000001</v>
      </c>
      <c r="AE16" s="38">
        <f t="shared" si="0"/>
        <v>21049991</v>
      </c>
    </row>
    <row r="17" spans="2:31" x14ac:dyDescent="0.25">
      <c r="B17" s="92">
        <v>7</v>
      </c>
      <c r="C17" s="91" t="s">
        <v>37</v>
      </c>
      <c r="D17" s="33">
        <v>2784</v>
      </c>
      <c r="E17" s="33">
        <v>731</v>
      </c>
      <c r="F17" s="33">
        <v>0</v>
      </c>
      <c r="G17" s="33">
        <v>0</v>
      </c>
      <c r="H17" s="33">
        <v>0</v>
      </c>
      <c r="I17" s="33">
        <v>320245</v>
      </c>
      <c r="J17" s="33">
        <v>82183</v>
      </c>
      <c r="K17" s="33">
        <v>18600057</v>
      </c>
      <c r="L17" s="56">
        <v>76298</v>
      </c>
      <c r="M17" s="56">
        <v>207085.54775</v>
      </c>
      <c r="N17" s="56">
        <v>21421</v>
      </c>
      <c r="O17" s="56">
        <v>78976.654009999998</v>
      </c>
      <c r="P17" s="56">
        <v>0</v>
      </c>
      <c r="Q17" s="56">
        <v>0</v>
      </c>
      <c r="R17" s="56">
        <v>2732</v>
      </c>
      <c r="S17" s="56">
        <v>12964.104809999999</v>
      </c>
      <c r="T17" s="56">
        <v>2697597</v>
      </c>
      <c r="U17" s="56">
        <v>5678341.6539099999</v>
      </c>
      <c r="V17" s="56">
        <v>609726</v>
      </c>
      <c r="W17" s="56">
        <v>1347223.0214800001</v>
      </c>
      <c r="X17" s="56">
        <v>0</v>
      </c>
      <c r="Y17" s="56">
        <v>0</v>
      </c>
      <c r="Z17" s="56">
        <v>11965995</v>
      </c>
      <c r="AA17" s="56">
        <v>50405658.827940002</v>
      </c>
      <c r="AB17" s="56">
        <v>0</v>
      </c>
      <c r="AC17" s="56">
        <v>0</v>
      </c>
      <c r="AE17" s="38">
        <f t="shared" si="0"/>
        <v>11965995</v>
      </c>
    </row>
    <row r="18" spans="2:31" x14ac:dyDescent="0.25">
      <c r="B18" s="92">
        <v>8</v>
      </c>
      <c r="C18" s="91" t="s">
        <v>50</v>
      </c>
      <c r="D18" s="33">
        <v>913</v>
      </c>
      <c r="E18" s="33">
        <v>26</v>
      </c>
      <c r="F18" s="33">
        <v>572</v>
      </c>
      <c r="G18" s="33">
        <v>201</v>
      </c>
      <c r="H18" s="33">
        <v>720</v>
      </c>
      <c r="I18" s="33">
        <v>100403</v>
      </c>
      <c r="J18" s="33">
        <v>0</v>
      </c>
      <c r="K18" s="33">
        <v>4078090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395295</v>
      </c>
      <c r="U18" s="56">
        <v>948205.30075000005</v>
      </c>
      <c r="V18" s="56">
        <v>204492</v>
      </c>
      <c r="W18" s="56">
        <v>578502.95014999993</v>
      </c>
      <c r="X18" s="56">
        <v>0</v>
      </c>
      <c r="Y18" s="56">
        <v>0</v>
      </c>
      <c r="Z18" s="56">
        <v>1549893</v>
      </c>
      <c r="AA18" s="56">
        <v>7426099.5</v>
      </c>
      <c r="AB18" s="56">
        <v>0</v>
      </c>
      <c r="AC18" s="56">
        <v>0</v>
      </c>
      <c r="AE18" s="38">
        <f t="shared" si="0"/>
        <v>1549893</v>
      </c>
    </row>
    <row r="19" spans="2:31" x14ac:dyDescent="0.25">
      <c r="B19" s="92">
        <v>9</v>
      </c>
      <c r="C19" s="91" t="s">
        <v>27</v>
      </c>
      <c r="D19" s="33">
        <v>8015</v>
      </c>
      <c r="E19" s="33">
        <v>4440</v>
      </c>
      <c r="F19" s="33">
        <v>39757</v>
      </c>
      <c r="G19" s="33">
        <v>11265</v>
      </c>
      <c r="H19" s="33">
        <v>660783</v>
      </c>
      <c r="I19" s="33">
        <v>516691</v>
      </c>
      <c r="J19" s="33">
        <v>508439</v>
      </c>
      <c r="K19" s="33">
        <v>40290692</v>
      </c>
      <c r="L19" s="56">
        <v>653917</v>
      </c>
      <c r="M19" s="56">
        <v>2785731.4466300001</v>
      </c>
      <c r="N19" s="56">
        <v>276119</v>
      </c>
      <c r="O19" s="56">
        <v>1404061.97624</v>
      </c>
      <c r="P19" s="56">
        <v>0</v>
      </c>
      <c r="Q19" s="56">
        <v>0</v>
      </c>
      <c r="R19" s="56">
        <v>8915</v>
      </c>
      <c r="S19" s="56">
        <v>25622.912680000001</v>
      </c>
      <c r="T19" s="56">
        <v>5397806</v>
      </c>
      <c r="U19" s="56">
        <v>13151537.699139999</v>
      </c>
      <c r="V19" s="56">
        <v>1989486</v>
      </c>
      <c r="W19" s="56">
        <v>4898491.3154199999</v>
      </c>
      <c r="X19" s="56">
        <v>0</v>
      </c>
      <c r="Y19" s="56">
        <v>0</v>
      </c>
      <c r="Z19" s="56">
        <v>27577557</v>
      </c>
      <c r="AA19" s="56">
        <v>138735949.62107998</v>
      </c>
      <c r="AB19" s="56">
        <v>0</v>
      </c>
      <c r="AC19" s="56">
        <v>0</v>
      </c>
      <c r="AE19" s="38">
        <f t="shared" si="0"/>
        <v>27577557</v>
      </c>
    </row>
    <row r="20" spans="2:31" x14ac:dyDescent="0.25">
      <c r="B20" s="92">
        <v>10</v>
      </c>
      <c r="C20" s="91" t="s">
        <v>9</v>
      </c>
      <c r="D20" s="33">
        <v>25416</v>
      </c>
      <c r="E20" s="33">
        <v>39307</v>
      </c>
      <c r="F20" s="33">
        <v>1263952</v>
      </c>
      <c r="G20" s="33">
        <v>53269</v>
      </c>
      <c r="H20" s="33">
        <v>846720</v>
      </c>
      <c r="I20" s="33">
        <v>3390743</v>
      </c>
      <c r="J20" s="33">
        <v>18476875</v>
      </c>
      <c r="K20" s="33">
        <v>226467390</v>
      </c>
      <c r="L20" s="56">
        <v>27679358</v>
      </c>
      <c r="M20" s="56">
        <v>96132679.024000004</v>
      </c>
      <c r="N20" s="56">
        <v>25887240</v>
      </c>
      <c r="O20" s="56">
        <v>196360263.89300001</v>
      </c>
      <c r="P20" s="56">
        <v>0</v>
      </c>
      <c r="Q20" s="56">
        <v>0</v>
      </c>
      <c r="R20" s="56">
        <v>130746</v>
      </c>
      <c r="S20" s="56">
        <v>526634.55035999999</v>
      </c>
      <c r="T20" s="56">
        <v>39426006</v>
      </c>
      <c r="U20" s="56">
        <v>90151570.501929998</v>
      </c>
      <c r="V20" s="56">
        <v>9645350</v>
      </c>
      <c r="W20" s="56">
        <v>24719076.653619997</v>
      </c>
      <c r="X20" s="56">
        <v>1298</v>
      </c>
      <c r="Y20" s="56">
        <v>17119.4902</v>
      </c>
      <c r="Z20" s="56">
        <v>172964408</v>
      </c>
      <c r="AA20" s="56">
        <v>881588114.36973</v>
      </c>
      <c r="AB20" s="56">
        <v>23979</v>
      </c>
      <c r="AC20" s="56">
        <v>21943.32357</v>
      </c>
      <c r="AE20" s="38">
        <f t="shared" si="0"/>
        <v>172988387</v>
      </c>
    </row>
    <row r="21" spans="2:31" x14ac:dyDescent="0.25">
      <c r="B21" s="92">
        <v>11</v>
      </c>
      <c r="C21" s="91" t="s">
        <v>51</v>
      </c>
      <c r="D21" s="33">
        <v>2249</v>
      </c>
      <c r="E21" s="33">
        <v>225</v>
      </c>
      <c r="F21" s="33">
        <v>11049</v>
      </c>
      <c r="G21" s="33">
        <v>3568</v>
      </c>
      <c r="H21" s="33">
        <v>711</v>
      </c>
      <c r="I21" s="33">
        <v>950128</v>
      </c>
      <c r="J21" s="33">
        <v>0</v>
      </c>
      <c r="K21" s="33">
        <v>12840412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1439720</v>
      </c>
      <c r="U21" s="56">
        <v>3136905.4384499998</v>
      </c>
      <c r="V21" s="56">
        <v>281388</v>
      </c>
      <c r="W21" s="56">
        <v>799788.29873000004</v>
      </c>
      <c r="X21" s="56">
        <v>775</v>
      </c>
      <c r="Y21" s="56">
        <v>13948.531000000001</v>
      </c>
      <c r="Z21" s="56">
        <v>6837579</v>
      </c>
      <c r="AA21" s="56">
        <v>31256062.367369998</v>
      </c>
      <c r="AB21" s="56">
        <v>635</v>
      </c>
      <c r="AC21" s="56">
        <v>597.96992</v>
      </c>
      <c r="AE21" s="38">
        <f t="shared" si="0"/>
        <v>6838214</v>
      </c>
    </row>
    <row r="22" spans="2:31" x14ac:dyDescent="0.25">
      <c r="B22" s="92">
        <v>12</v>
      </c>
      <c r="C22" s="91" t="s">
        <v>28</v>
      </c>
      <c r="D22" s="33">
        <v>7830</v>
      </c>
      <c r="E22" s="33">
        <v>2247</v>
      </c>
      <c r="F22" s="33">
        <v>40128</v>
      </c>
      <c r="G22" s="33">
        <v>8015</v>
      </c>
      <c r="H22" s="33">
        <v>225345</v>
      </c>
      <c r="I22" s="33">
        <v>281527</v>
      </c>
      <c r="J22" s="33">
        <v>809315</v>
      </c>
      <c r="K22" s="33">
        <v>54004328</v>
      </c>
      <c r="L22" s="56">
        <v>752556</v>
      </c>
      <c r="M22" s="56">
        <v>3124521.9980000001</v>
      </c>
      <c r="N22" s="56">
        <v>1134527</v>
      </c>
      <c r="O22" s="56">
        <v>2853726.0929999999</v>
      </c>
      <c r="P22" s="56">
        <v>0</v>
      </c>
      <c r="Q22" s="56">
        <v>0</v>
      </c>
      <c r="R22" s="56">
        <v>22933</v>
      </c>
      <c r="S22" s="56">
        <v>118240.61485</v>
      </c>
      <c r="T22" s="56">
        <v>6160068</v>
      </c>
      <c r="U22" s="56">
        <v>12938308.948000001</v>
      </c>
      <c r="V22" s="56">
        <v>2781827</v>
      </c>
      <c r="W22" s="56">
        <v>5935776.1074900003</v>
      </c>
      <c r="X22" s="56">
        <v>2984</v>
      </c>
      <c r="Y22" s="56">
        <v>11338.1</v>
      </c>
      <c r="Z22" s="56">
        <v>46149142</v>
      </c>
      <c r="AA22" s="56">
        <v>142069845.6318</v>
      </c>
      <c r="AB22" s="56">
        <v>8112</v>
      </c>
      <c r="AC22" s="56">
        <v>8473.1489999999994</v>
      </c>
      <c r="AE22" s="38">
        <f t="shared" si="0"/>
        <v>46157254</v>
      </c>
    </row>
    <row r="23" spans="2:31" ht="13" x14ac:dyDescent="0.25">
      <c r="B23" s="111" t="s">
        <v>6</v>
      </c>
      <c r="C23" s="110"/>
      <c r="D23" s="58"/>
      <c r="E23" s="58"/>
      <c r="F23" s="58"/>
      <c r="G23" s="58"/>
      <c r="H23" s="58"/>
      <c r="I23" s="58"/>
      <c r="J23" s="58"/>
      <c r="K23" s="58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38">
        <f t="shared" si="0"/>
        <v>0</v>
      </c>
    </row>
    <row r="24" spans="2:31" x14ac:dyDescent="0.25">
      <c r="B24" s="92">
        <v>13</v>
      </c>
      <c r="C24" s="91" t="s">
        <v>11</v>
      </c>
      <c r="D24" s="33">
        <v>6113</v>
      </c>
      <c r="E24" s="33">
        <v>9793</v>
      </c>
      <c r="F24" s="33">
        <v>1615668</v>
      </c>
      <c r="G24" s="33">
        <v>728</v>
      </c>
      <c r="H24" s="33">
        <v>718305</v>
      </c>
      <c r="I24" s="33">
        <v>75282845</v>
      </c>
      <c r="J24" s="33">
        <v>13584295</v>
      </c>
      <c r="K24" s="33">
        <v>34454156</v>
      </c>
      <c r="L24" s="56">
        <v>27669825</v>
      </c>
      <c r="M24" s="56">
        <v>81240596.981190056</v>
      </c>
      <c r="N24" s="56">
        <v>22543667</v>
      </c>
      <c r="O24" s="56">
        <v>109312373.73863004</v>
      </c>
      <c r="P24" s="56">
        <v>0</v>
      </c>
      <c r="Q24" s="56">
        <v>0</v>
      </c>
      <c r="R24" s="56">
        <v>80870</v>
      </c>
      <c r="S24" s="56">
        <v>365046.734</v>
      </c>
      <c r="T24" s="56">
        <v>6895072</v>
      </c>
      <c r="U24" s="56">
        <v>19926077.194590006</v>
      </c>
      <c r="V24" s="56">
        <v>3006442</v>
      </c>
      <c r="W24" s="56">
        <v>15171873.121499987</v>
      </c>
      <c r="X24" s="56">
        <v>14885</v>
      </c>
      <c r="Y24" s="56">
        <v>380682.62675000046</v>
      </c>
      <c r="Z24" s="56">
        <v>19942228</v>
      </c>
      <c r="AA24" s="56">
        <v>126223003.6471</v>
      </c>
      <c r="AB24" s="56">
        <v>0</v>
      </c>
      <c r="AC24" s="56">
        <v>0</v>
      </c>
      <c r="AE24" s="38">
        <f t="shared" si="0"/>
        <v>19942228</v>
      </c>
    </row>
    <row r="25" spans="2:31" x14ac:dyDescent="0.25">
      <c r="B25" s="92">
        <v>14</v>
      </c>
      <c r="C25" s="91" t="s">
        <v>52</v>
      </c>
      <c r="D25" s="33">
        <v>433</v>
      </c>
      <c r="E25" s="33">
        <v>5</v>
      </c>
      <c r="F25" s="33">
        <v>51879</v>
      </c>
      <c r="G25" s="33">
        <v>0</v>
      </c>
      <c r="H25" s="33">
        <v>0</v>
      </c>
      <c r="I25" s="33">
        <v>0</v>
      </c>
      <c r="J25" s="33">
        <v>0</v>
      </c>
      <c r="K25" s="33">
        <v>5877680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313847</v>
      </c>
      <c r="U25" s="56">
        <v>920514.46910000022</v>
      </c>
      <c r="V25" s="56">
        <v>123936</v>
      </c>
      <c r="W25" s="56">
        <v>426822.24048000009</v>
      </c>
      <c r="X25" s="56">
        <v>0</v>
      </c>
      <c r="Y25" s="56">
        <v>0</v>
      </c>
      <c r="Z25" s="56">
        <v>2353387</v>
      </c>
      <c r="AA25" s="56">
        <v>12840987.073999999</v>
      </c>
      <c r="AB25" s="56">
        <v>2587</v>
      </c>
      <c r="AC25" s="56">
        <v>2622.6</v>
      </c>
      <c r="AE25" s="38">
        <f t="shared" si="0"/>
        <v>2355974</v>
      </c>
    </row>
    <row r="26" spans="2:31" x14ac:dyDescent="0.25">
      <c r="B26" s="92">
        <v>15</v>
      </c>
      <c r="C26" s="91" t="s">
        <v>41</v>
      </c>
      <c r="D26" s="33">
        <v>1126</v>
      </c>
      <c r="E26" s="33">
        <v>539</v>
      </c>
      <c r="F26" s="33">
        <v>6423</v>
      </c>
      <c r="G26" s="33">
        <v>56948</v>
      </c>
      <c r="H26" s="33">
        <v>0</v>
      </c>
      <c r="I26" s="33">
        <v>65693</v>
      </c>
      <c r="J26" s="33">
        <v>27050</v>
      </c>
      <c r="K26" s="33">
        <v>2713583</v>
      </c>
      <c r="L26" s="56">
        <v>50513</v>
      </c>
      <c r="M26" s="56">
        <v>197928.43614000001</v>
      </c>
      <c r="N26" s="56">
        <v>18749</v>
      </c>
      <c r="O26" s="56">
        <v>206681.05224000002</v>
      </c>
      <c r="P26" s="56">
        <v>0</v>
      </c>
      <c r="Q26" s="56">
        <v>0</v>
      </c>
      <c r="R26" s="56">
        <v>465</v>
      </c>
      <c r="S26" s="56">
        <v>2152.9</v>
      </c>
      <c r="T26" s="56">
        <v>437079</v>
      </c>
      <c r="U26" s="56">
        <v>1058698.9202699999</v>
      </c>
      <c r="V26" s="56">
        <v>58733</v>
      </c>
      <c r="W26" s="56">
        <v>166698.97356000001</v>
      </c>
      <c r="X26" s="56">
        <v>0</v>
      </c>
      <c r="Y26" s="56">
        <v>0</v>
      </c>
      <c r="Z26" s="56">
        <v>2528205</v>
      </c>
      <c r="AA26" s="56">
        <v>13264503.1149</v>
      </c>
      <c r="AB26" s="56">
        <v>0</v>
      </c>
      <c r="AC26" s="56">
        <v>0</v>
      </c>
      <c r="AE26" s="38">
        <f t="shared" si="0"/>
        <v>2528205</v>
      </c>
    </row>
    <row r="27" spans="2:31" x14ac:dyDescent="0.25">
      <c r="B27" s="92">
        <v>16</v>
      </c>
      <c r="C27" s="91" t="s">
        <v>33</v>
      </c>
      <c r="D27" s="33">
        <v>519</v>
      </c>
      <c r="E27" s="33">
        <v>51</v>
      </c>
      <c r="F27" s="33">
        <v>0</v>
      </c>
      <c r="G27" s="33">
        <v>0</v>
      </c>
      <c r="H27" s="33">
        <v>9888</v>
      </c>
      <c r="I27" s="33">
        <v>0</v>
      </c>
      <c r="J27" s="33">
        <v>57482</v>
      </c>
      <c r="K27" s="33">
        <v>889375</v>
      </c>
      <c r="L27" s="56">
        <v>108239</v>
      </c>
      <c r="M27" s="56">
        <v>457927.89869999996</v>
      </c>
      <c r="N27" s="56">
        <v>100699</v>
      </c>
      <c r="O27" s="56">
        <v>1012231.752</v>
      </c>
      <c r="P27" s="56">
        <v>0</v>
      </c>
      <c r="Q27" s="56">
        <v>0</v>
      </c>
      <c r="R27" s="56">
        <v>0</v>
      </c>
      <c r="S27" s="56">
        <v>0</v>
      </c>
      <c r="T27" s="56">
        <v>218582</v>
      </c>
      <c r="U27" s="56">
        <v>436515.80050000001</v>
      </c>
      <c r="V27" s="56">
        <v>17273</v>
      </c>
      <c r="W27" s="56">
        <v>53351.79970999997</v>
      </c>
      <c r="X27" s="56">
        <v>0</v>
      </c>
      <c r="Y27" s="56">
        <v>0</v>
      </c>
      <c r="Z27" s="56">
        <v>478537</v>
      </c>
      <c r="AA27" s="56">
        <v>2281125.7000000002</v>
      </c>
      <c r="AB27" s="56">
        <v>5</v>
      </c>
      <c r="AC27" s="56">
        <v>3.6</v>
      </c>
      <c r="AE27" s="38">
        <f t="shared" si="0"/>
        <v>478542</v>
      </c>
    </row>
    <row r="28" spans="2:31" x14ac:dyDescent="0.25">
      <c r="B28" s="92">
        <v>17</v>
      </c>
      <c r="C28" s="91" t="s">
        <v>45</v>
      </c>
      <c r="D28" s="33">
        <v>411</v>
      </c>
      <c r="E28" s="33">
        <v>5</v>
      </c>
      <c r="F28" s="33">
        <v>8141</v>
      </c>
      <c r="G28" s="33">
        <v>0</v>
      </c>
      <c r="H28" s="33">
        <v>10536</v>
      </c>
      <c r="I28" s="33">
        <v>0</v>
      </c>
      <c r="J28" s="33">
        <v>0</v>
      </c>
      <c r="K28" s="33">
        <v>793571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115609</v>
      </c>
      <c r="U28" s="56">
        <v>316121.30774999998</v>
      </c>
      <c r="V28" s="56">
        <v>18584</v>
      </c>
      <c r="W28" s="56">
        <v>84959.072189999992</v>
      </c>
      <c r="X28" s="56">
        <v>269</v>
      </c>
      <c r="Y28" s="56">
        <v>9052.3629999999994</v>
      </c>
      <c r="Z28" s="56">
        <v>364597</v>
      </c>
      <c r="AA28" s="56">
        <v>1463576.0649699999</v>
      </c>
      <c r="AB28" s="56">
        <v>0</v>
      </c>
      <c r="AC28" s="56">
        <v>0</v>
      </c>
      <c r="AE28" s="38">
        <f t="shared" si="0"/>
        <v>364597</v>
      </c>
    </row>
    <row r="29" spans="2:31" x14ac:dyDescent="0.25">
      <c r="B29" s="92">
        <v>18</v>
      </c>
      <c r="C29" s="91" t="s">
        <v>42</v>
      </c>
      <c r="D29" s="33">
        <v>237</v>
      </c>
      <c r="E29" s="33">
        <v>41</v>
      </c>
      <c r="F29" s="33">
        <v>1577</v>
      </c>
      <c r="G29" s="33">
        <v>0</v>
      </c>
      <c r="H29" s="33">
        <v>0</v>
      </c>
      <c r="I29" s="33">
        <v>31677</v>
      </c>
      <c r="J29" s="33">
        <v>10967</v>
      </c>
      <c r="K29" s="33">
        <v>538997</v>
      </c>
      <c r="L29" s="56">
        <v>24374</v>
      </c>
      <c r="M29" s="56">
        <v>54970.71744</v>
      </c>
      <c r="N29" s="56">
        <v>6916</v>
      </c>
      <c r="O29" s="56">
        <v>26455.01727</v>
      </c>
      <c r="P29" s="56">
        <v>0</v>
      </c>
      <c r="Q29" s="56">
        <v>0</v>
      </c>
      <c r="R29" s="56">
        <v>235</v>
      </c>
      <c r="S29" s="56">
        <v>811.3</v>
      </c>
      <c r="T29" s="56">
        <v>179973</v>
      </c>
      <c r="U29" s="56">
        <v>330051.9226799999</v>
      </c>
      <c r="V29" s="56">
        <v>6463</v>
      </c>
      <c r="W29" s="56">
        <v>15909.742360000006</v>
      </c>
      <c r="X29" s="56">
        <v>0</v>
      </c>
      <c r="Y29" s="56">
        <v>0</v>
      </c>
      <c r="Z29" s="56">
        <v>455385</v>
      </c>
      <c r="AA29" s="56">
        <v>1973233.7165399999</v>
      </c>
      <c r="AB29" s="56">
        <v>0</v>
      </c>
      <c r="AC29" s="56">
        <v>0</v>
      </c>
      <c r="AE29" s="38">
        <f t="shared" si="0"/>
        <v>455385</v>
      </c>
    </row>
    <row r="30" spans="2:31" x14ac:dyDescent="0.25">
      <c r="B30" s="92">
        <v>19</v>
      </c>
      <c r="C30" s="91" t="s">
        <v>20</v>
      </c>
      <c r="D30" s="33">
        <v>1634</v>
      </c>
      <c r="E30" s="33">
        <v>326</v>
      </c>
      <c r="F30" s="33">
        <v>19380</v>
      </c>
      <c r="G30" s="33">
        <v>940</v>
      </c>
      <c r="H30" s="33">
        <v>7660</v>
      </c>
      <c r="I30" s="33">
        <v>4728701</v>
      </c>
      <c r="J30" s="33">
        <v>923312</v>
      </c>
      <c r="K30" s="33">
        <v>13348511</v>
      </c>
      <c r="L30" s="56">
        <v>1691869</v>
      </c>
      <c r="M30" s="56">
        <v>5259070.4979999997</v>
      </c>
      <c r="N30" s="56">
        <v>2006908</v>
      </c>
      <c r="O30" s="56">
        <v>11867358.577339999</v>
      </c>
      <c r="P30" s="56">
        <v>0</v>
      </c>
      <c r="Q30" s="56">
        <v>0</v>
      </c>
      <c r="R30" s="56">
        <v>4422</v>
      </c>
      <c r="S30" s="56">
        <v>20307.470940000003</v>
      </c>
      <c r="T30" s="56">
        <v>3899526</v>
      </c>
      <c r="U30" s="56">
        <v>8659439.8059999999</v>
      </c>
      <c r="V30" s="56">
        <v>1437321</v>
      </c>
      <c r="W30" s="56">
        <v>5028009.93</v>
      </c>
      <c r="X30" s="56">
        <v>2623</v>
      </c>
      <c r="Y30" s="56">
        <v>36448.976590000006</v>
      </c>
      <c r="Z30" s="56">
        <v>8761421</v>
      </c>
      <c r="AA30" s="56">
        <v>43668000.682999998</v>
      </c>
      <c r="AB30" s="56">
        <v>118</v>
      </c>
      <c r="AC30" s="56">
        <v>111.3</v>
      </c>
      <c r="AE30" s="38">
        <f t="shared" si="0"/>
        <v>8761539</v>
      </c>
    </row>
    <row r="31" spans="2:31" x14ac:dyDescent="0.25">
      <c r="B31" s="92">
        <v>20</v>
      </c>
      <c r="C31" s="91" t="s">
        <v>7</v>
      </c>
      <c r="D31" s="33">
        <v>11301</v>
      </c>
      <c r="E31" s="33">
        <v>9387</v>
      </c>
      <c r="F31" s="33">
        <v>1553924</v>
      </c>
      <c r="G31" s="33">
        <v>4592</v>
      </c>
      <c r="H31" s="33">
        <v>1961689</v>
      </c>
      <c r="I31" s="33">
        <v>0</v>
      </c>
      <c r="J31" s="33">
        <v>19878068</v>
      </c>
      <c r="K31" s="33">
        <v>53330797</v>
      </c>
      <c r="L31" s="56">
        <v>51520706</v>
      </c>
      <c r="M31" s="56">
        <v>158608271.23705</v>
      </c>
      <c r="N31" s="56">
        <v>31909775</v>
      </c>
      <c r="O31" s="56">
        <v>289110453.95717007</v>
      </c>
      <c r="P31" s="56">
        <v>0</v>
      </c>
      <c r="Q31" s="56">
        <v>0</v>
      </c>
      <c r="R31" s="56">
        <v>198624</v>
      </c>
      <c r="S31" s="56">
        <v>1202935.16102</v>
      </c>
      <c r="T31" s="56">
        <v>15092109</v>
      </c>
      <c r="U31" s="56">
        <v>46910149.498659998</v>
      </c>
      <c r="V31" s="56">
        <v>9504718</v>
      </c>
      <c r="W31" s="56">
        <v>37052394.775160007</v>
      </c>
      <c r="X31" s="56">
        <v>94881</v>
      </c>
      <c r="Y31" s="56">
        <v>1309176.3739900002</v>
      </c>
      <c r="Z31" s="56">
        <v>40540285</v>
      </c>
      <c r="AA31" s="56">
        <v>253688744.155</v>
      </c>
      <c r="AB31" s="56">
        <v>7031</v>
      </c>
      <c r="AC31" s="56">
        <v>6950.2111099999993</v>
      </c>
      <c r="AE31" s="38">
        <f t="shared" si="0"/>
        <v>40547316</v>
      </c>
    </row>
    <row r="32" spans="2:31" x14ac:dyDescent="0.25">
      <c r="B32" s="92">
        <v>21</v>
      </c>
      <c r="C32" s="91" t="s">
        <v>10</v>
      </c>
      <c r="D32" s="33">
        <v>9866</v>
      </c>
      <c r="E32" s="33">
        <v>7164</v>
      </c>
      <c r="F32" s="33">
        <v>1566768</v>
      </c>
      <c r="G32" s="33">
        <v>9925</v>
      </c>
      <c r="H32" s="33">
        <v>581007</v>
      </c>
      <c r="I32" s="33">
        <v>3369758</v>
      </c>
      <c r="J32" s="33">
        <v>16484458</v>
      </c>
      <c r="K32" s="33">
        <v>32481406</v>
      </c>
      <c r="L32" s="56">
        <v>20857808</v>
      </c>
      <c r="M32" s="56">
        <v>82983381.693830237</v>
      </c>
      <c r="N32" s="56">
        <v>40042476</v>
      </c>
      <c r="O32" s="56">
        <v>199169791.11378956</v>
      </c>
      <c r="P32" s="56">
        <v>56</v>
      </c>
      <c r="Q32" s="56">
        <v>3844.6619999999998</v>
      </c>
      <c r="R32" s="56">
        <v>61264</v>
      </c>
      <c r="S32" s="56">
        <v>280219.56900000002</v>
      </c>
      <c r="T32" s="56">
        <v>9941564</v>
      </c>
      <c r="U32" s="56">
        <v>32590568.757929869</v>
      </c>
      <c r="V32" s="56">
        <v>3880976</v>
      </c>
      <c r="W32" s="56">
        <v>22470149.869070094</v>
      </c>
      <c r="X32" s="56">
        <v>20128</v>
      </c>
      <c r="Y32" s="56">
        <v>200139.44544000001</v>
      </c>
      <c r="Z32" s="56">
        <v>19371749</v>
      </c>
      <c r="AA32" s="56">
        <v>132448243.477</v>
      </c>
      <c r="AB32" s="56">
        <v>4</v>
      </c>
      <c r="AC32" s="56">
        <v>2.15</v>
      </c>
      <c r="AE32" s="38">
        <f t="shared" si="0"/>
        <v>19371753</v>
      </c>
    </row>
    <row r="33" spans="2:31" x14ac:dyDescent="0.25">
      <c r="B33" s="92">
        <v>22</v>
      </c>
      <c r="C33" s="91" t="s">
        <v>38</v>
      </c>
      <c r="D33" s="33">
        <v>2284</v>
      </c>
      <c r="E33" s="33">
        <v>1038</v>
      </c>
      <c r="F33" s="33">
        <v>18745</v>
      </c>
      <c r="G33" s="33">
        <v>121</v>
      </c>
      <c r="H33" s="33">
        <v>10276</v>
      </c>
      <c r="I33" s="33">
        <v>285111</v>
      </c>
      <c r="J33" s="33">
        <v>33933</v>
      </c>
      <c r="K33" s="33">
        <v>11582252</v>
      </c>
      <c r="L33" s="56">
        <v>69045</v>
      </c>
      <c r="M33" s="56">
        <v>237935.19919999997</v>
      </c>
      <c r="N33" s="56">
        <v>49368</v>
      </c>
      <c r="O33" s="56">
        <v>187247.56166000001</v>
      </c>
      <c r="P33" s="56">
        <v>0</v>
      </c>
      <c r="Q33" s="56">
        <v>0</v>
      </c>
      <c r="R33" s="56">
        <v>404</v>
      </c>
      <c r="S33" s="56">
        <v>2182.1</v>
      </c>
      <c r="T33" s="56">
        <v>1537191</v>
      </c>
      <c r="U33" s="56">
        <v>3480972.7006500997</v>
      </c>
      <c r="V33" s="56">
        <v>292087</v>
      </c>
      <c r="W33" s="56">
        <v>871811.6372100109</v>
      </c>
      <c r="X33" s="56">
        <v>0</v>
      </c>
      <c r="Y33" s="56">
        <v>0</v>
      </c>
      <c r="Z33" s="56">
        <v>5803101</v>
      </c>
      <c r="AA33" s="56">
        <v>28896950.901410002</v>
      </c>
      <c r="AB33" s="56">
        <v>267</v>
      </c>
      <c r="AC33" s="56">
        <v>255.69432</v>
      </c>
      <c r="AE33" s="38">
        <f t="shared" si="0"/>
        <v>5803368</v>
      </c>
    </row>
    <row r="34" spans="2:31" x14ac:dyDescent="0.25">
      <c r="B34" s="92">
        <v>23</v>
      </c>
      <c r="C34" s="91" t="s">
        <v>14</v>
      </c>
      <c r="D34" s="33">
        <v>824</v>
      </c>
      <c r="E34" s="33">
        <v>312</v>
      </c>
      <c r="F34" s="33">
        <v>41823</v>
      </c>
      <c r="G34" s="33">
        <v>10775</v>
      </c>
      <c r="H34" s="33">
        <v>0</v>
      </c>
      <c r="I34" s="33">
        <v>38079</v>
      </c>
      <c r="J34" s="33">
        <v>2236817</v>
      </c>
      <c r="K34" s="33">
        <v>6762047</v>
      </c>
      <c r="L34" s="56">
        <v>4542101</v>
      </c>
      <c r="M34" s="56">
        <v>12211120.206</v>
      </c>
      <c r="N34" s="56">
        <v>2183085</v>
      </c>
      <c r="O34" s="56">
        <v>14002788.567</v>
      </c>
      <c r="P34" s="56">
        <v>0</v>
      </c>
      <c r="Q34" s="56">
        <v>0</v>
      </c>
      <c r="R34" s="56">
        <v>27383</v>
      </c>
      <c r="S34" s="56">
        <v>115229.1</v>
      </c>
      <c r="T34" s="56">
        <v>839181</v>
      </c>
      <c r="U34" s="56">
        <v>2241868.6058800002</v>
      </c>
      <c r="V34" s="56">
        <v>295514</v>
      </c>
      <c r="W34" s="56">
        <v>2208268.4881799999</v>
      </c>
      <c r="X34" s="56">
        <v>0</v>
      </c>
      <c r="Y34" s="56">
        <v>0</v>
      </c>
      <c r="Z34" s="56">
        <v>4329543</v>
      </c>
      <c r="AA34" s="56">
        <v>21175150.285</v>
      </c>
      <c r="AB34" s="56">
        <v>0</v>
      </c>
      <c r="AC34" s="56">
        <v>0</v>
      </c>
      <c r="AE34" s="38">
        <f t="shared" si="0"/>
        <v>4329543</v>
      </c>
    </row>
    <row r="35" spans="2:31" x14ac:dyDescent="0.25">
      <c r="B35" s="92">
        <v>24</v>
      </c>
      <c r="C35" s="91" t="s">
        <v>15</v>
      </c>
      <c r="D35" s="33">
        <v>1790</v>
      </c>
      <c r="E35" s="33">
        <v>1149</v>
      </c>
      <c r="F35" s="33">
        <v>224142</v>
      </c>
      <c r="G35" s="33">
        <v>146</v>
      </c>
      <c r="H35" s="33">
        <v>59254</v>
      </c>
      <c r="I35" s="33">
        <v>3831702</v>
      </c>
      <c r="J35" s="33">
        <v>2733139</v>
      </c>
      <c r="K35" s="33">
        <v>10160388</v>
      </c>
      <c r="L35" s="56">
        <v>4058463</v>
      </c>
      <c r="M35" s="56">
        <v>21565086.151999999</v>
      </c>
      <c r="N35" s="56">
        <v>3101680</v>
      </c>
      <c r="O35" s="56">
        <v>68218029.546210006</v>
      </c>
      <c r="P35" s="56">
        <v>0</v>
      </c>
      <c r="Q35" s="56">
        <v>0</v>
      </c>
      <c r="R35" s="56">
        <v>26881</v>
      </c>
      <c r="S35" s="56">
        <v>139832.43</v>
      </c>
      <c r="T35" s="56">
        <v>1006723</v>
      </c>
      <c r="U35" s="56">
        <v>2678871.8459999999</v>
      </c>
      <c r="V35" s="56">
        <v>671162</v>
      </c>
      <c r="W35" s="56">
        <v>3214059.452</v>
      </c>
      <c r="X35" s="56">
        <v>1033</v>
      </c>
      <c r="Y35" s="56">
        <v>72860.194040000002</v>
      </c>
      <c r="Z35" s="56">
        <v>4282083</v>
      </c>
      <c r="AA35" s="56">
        <v>27088691.094058998</v>
      </c>
      <c r="AB35" s="56">
        <v>0</v>
      </c>
      <c r="AC35" s="56">
        <v>0</v>
      </c>
      <c r="AE35" s="38">
        <f t="shared" si="0"/>
        <v>4282083</v>
      </c>
    </row>
    <row r="36" spans="2:31" x14ac:dyDescent="0.25">
      <c r="B36" s="92">
        <v>25</v>
      </c>
      <c r="C36" s="91" t="s">
        <v>34</v>
      </c>
      <c r="D36" s="33">
        <v>936</v>
      </c>
      <c r="E36" s="33">
        <v>627</v>
      </c>
      <c r="F36" s="33">
        <v>14212</v>
      </c>
      <c r="G36" s="33">
        <v>942</v>
      </c>
      <c r="H36" s="33">
        <v>0</v>
      </c>
      <c r="I36" s="33">
        <v>333142</v>
      </c>
      <c r="J36" s="33">
        <v>113355</v>
      </c>
      <c r="K36" s="33">
        <v>4159591</v>
      </c>
      <c r="L36" s="56">
        <v>187501</v>
      </c>
      <c r="M36" s="56">
        <v>1433371.8369200001</v>
      </c>
      <c r="N36" s="56">
        <v>112145</v>
      </c>
      <c r="O36" s="56">
        <v>408391.68966000003</v>
      </c>
      <c r="P36" s="56">
        <v>0</v>
      </c>
      <c r="Q36" s="56">
        <v>0</v>
      </c>
      <c r="R36" s="56">
        <v>9332</v>
      </c>
      <c r="S36" s="56">
        <v>38003.492049999993</v>
      </c>
      <c r="T36" s="56">
        <v>1538422</v>
      </c>
      <c r="U36" s="56">
        <v>3117198.5026700003</v>
      </c>
      <c r="V36" s="56">
        <v>1501544</v>
      </c>
      <c r="W36" s="56">
        <v>989341.58714999992</v>
      </c>
      <c r="X36" s="56">
        <v>0</v>
      </c>
      <c r="Y36" s="56">
        <v>0</v>
      </c>
      <c r="Z36" s="56">
        <v>6040274</v>
      </c>
      <c r="AA36" s="56">
        <v>31297461.691</v>
      </c>
      <c r="AB36" s="56">
        <v>2</v>
      </c>
      <c r="AC36" s="56">
        <v>2</v>
      </c>
      <c r="AE36" s="38">
        <f t="shared" si="0"/>
        <v>6040276</v>
      </c>
    </row>
    <row r="37" spans="2:31" x14ac:dyDescent="0.25">
      <c r="B37" s="92">
        <v>26</v>
      </c>
      <c r="C37" s="91" t="s">
        <v>53</v>
      </c>
      <c r="D37" s="33">
        <v>900</v>
      </c>
      <c r="E37" s="33">
        <v>582</v>
      </c>
      <c r="F37" s="33">
        <v>9897</v>
      </c>
      <c r="G37" s="33">
        <v>0</v>
      </c>
      <c r="H37" s="33">
        <v>0</v>
      </c>
      <c r="I37" s="33">
        <v>71826</v>
      </c>
      <c r="J37" s="33">
        <v>0</v>
      </c>
      <c r="K37" s="33">
        <v>5127764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912576</v>
      </c>
      <c r="U37" s="56">
        <v>1721852.9297900002</v>
      </c>
      <c r="V37" s="56">
        <v>87377</v>
      </c>
      <c r="W37" s="56">
        <v>227390.09458</v>
      </c>
      <c r="X37" s="56">
        <v>0</v>
      </c>
      <c r="Y37" s="56">
        <v>0</v>
      </c>
      <c r="Z37" s="56">
        <v>3872276</v>
      </c>
      <c r="AA37" s="56">
        <v>17935409.412</v>
      </c>
      <c r="AB37" s="56">
        <v>0</v>
      </c>
      <c r="AC37" s="56">
        <v>0</v>
      </c>
      <c r="AE37" s="38">
        <f t="shared" si="0"/>
        <v>3872276</v>
      </c>
    </row>
    <row r="38" spans="2:31" x14ac:dyDescent="0.25">
      <c r="B38" s="92">
        <v>27</v>
      </c>
      <c r="C38" s="91" t="s">
        <v>43</v>
      </c>
      <c r="D38" s="33">
        <v>1444</v>
      </c>
      <c r="E38" s="33">
        <v>807</v>
      </c>
      <c r="F38" s="33">
        <v>6765</v>
      </c>
      <c r="G38" s="33">
        <v>0</v>
      </c>
      <c r="H38" s="33">
        <v>0</v>
      </c>
      <c r="I38" s="33">
        <v>31878</v>
      </c>
      <c r="J38" s="33">
        <v>10611</v>
      </c>
      <c r="K38" s="33">
        <v>4641707</v>
      </c>
      <c r="L38" s="56">
        <v>28448</v>
      </c>
      <c r="M38" s="56">
        <v>182163.20749999999</v>
      </c>
      <c r="N38" s="56">
        <v>10429</v>
      </c>
      <c r="O38" s="56">
        <v>134767.89447</v>
      </c>
      <c r="P38" s="56">
        <v>0</v>
      </c>
      <c r="Q38" s="56">
        <v>0</v>
      </c>
      <c r="R38" s="56">
        <v>809</v>
      </c>
      <c r="S38" s="56">
        <v>6241.6</v>
      </c>
      <c r="T38" s="56">
        <v>1208957</v>
      </c>
      <c r="U38" s="56">
        <v>2897599.2825300004</v>
      </c>
      <c r="V38" s="56">
        <v>208964</v>
      </c>
      <c r="W38" s="56">
        <v>809319.28275000001</v>
      </c>
      <c r="X38" s="56">
        <v>0</v>
      </c>
      <c r="Y38" s="56">
        <v>1055.07</v>
      </c>
      <c r="Z38" s="56">
        <v>4505259</v>
      </c>
      <c r="AA38" s="56">
        <v>21728333.42207</v>
      </c>
      <c r="AB38" s="56">
        <v>0</v>
      </c>
      <c r="AC38" s="56">
        <v>0</v>
      </c>
      <c r="AE38" s="38">
        <f t="shared" si="0"/>
        <v>4505259</v>
      </c>
    </row>
    <row r="39" spans="2:31" x14ac:dyDescent="0.25">
      <c r="B39" s="92">
        <v>28</v>
      </c>
      <c r="C39" s="91" t="s">
        <v>13</v>
      </c>
      <c r="D39" s="33">
        <v>1724</v>
      </c>
      <c r="E39" s="33">
        <v>1515</v>
      </c>
      <c r="F39" s="33">
        <v>77707</v>
      </c>
      <c r="G39" s="33">
        <v>4407</v>
      </c>
      <c r="H39" s="33">
        <v>98710</v>
      </c>
      <c r="I39" s="33">
        <v>512454</v>
      </c>
      <c r="J39" s="33">
        <v>5790957</v>
      </c>
      <c r="K39" s="33">
        <v>32424605</v>
      </c>
      <c r="L39" s="56">
        <v>9323282</v>
      </c>
      <c r="M39" s="56">
        <v>24865679.41891</v>
      </c>
      <c r="N39" s="56">
        <v>4845839</v>
      </c>
      <c r="O39" s="56">
        <v>39891977.676969998</v>
      </c>
      <c r="P39" s="56">
        <v>0</v>
      </c>
      <c r="Q39" s="56">
        <v>0</v>
      </c>
      <c r="R39" s="56">
        <v>41406</v>
      </c>
      <c r="S39" s="56">
        <v>185360.86655999999</v>
      </c>
      <c r="T39" s="56">
        <v>2992770</v>
      </c>
      <c r="U39" s="56">
        <v>6808688.0404399997</v>
      </c>
      <c r="V39" s="56">
        <v>2190855</v>
      </c>
      <c r="W39" s="56">
        <v>6502599.66622</v>
      </c>
      <c r="X39" s="56">
        <v>0</v>
      </c>
      <c r="Y39" s="56">
        <v>0</v>
      </c>
      <c r="Z39" s="56">
        <v>13147856</v>
      </c>
      <c r="AA39" s="56">
        <v>56367090.215240061</v>
      </c>
      <c r="AB39" s="56">
        <v>0</v>
      </c>
      <c r="AC39" s="56">
        <v>0</v>
      </c>
      <c r="AE39" s="38">
        <f t="shared" si="0"/>
        <v>13147856</v>
      </c>
    </row>
    <row r="40" spans="2:31" x14ac:dyDescent="0.25">
      <c r="B40" s="92">
        <v>29</v>
      </c>
      <c r="C40" s="91" t="s">
        <v>54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238053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18980</v>
      </c>
      <c r="U40" s="56">
        <v>37217.692540000011</v>
      </c>
      <c r="V40" s="56">
        <v>7582</v>
      </c>
      <c r="W40" s="56">
        <v>22731.789880000004</v>
      </c>
      <c r="X40" s="56">
        <v>0</v>
      </c>
      <c r="Y40" s="56">
        <v>0</v>
      </c>
      <c r="Z40" s="56">
        <v>78963</v>
      </c>
      <c r="AA40" s="56">
        <v>371760.12300000002</v>
      </c>
      <c r="AB40" s="56">
        <v>11</v>
      </c>
      <c r="AC40" s="56">
        <v>6.7</v>
      </c>
      <c r="AE40" s="38">
        <f t="shared" si="0"/>
        <v>78974</v>
      </c>
    </row>
    <row r="41" spans="2:31" x14ac:dyDescent="0.25">
      <c r="B41" s="92">
        <v>30</v>
      </c>
      <c r="C41" s="91" t="s">
        <v>12</v>
      </c>
      <c r="D41" s="33">
        <v>351</v>
      </c>
      <c r="E41" s="33">
        <v>37</v>
      </c>
      <c r="F41" s="33">
        <v>938631</v>
      </c>
      <c r="G41" s="33">
        <v>0</v>
      </c>
      <c r="H41" s="33">
        <v>47498</v>
      </c>
      <c r="I41" s="33">
        <v>109956</v>
      </c>
      <c r="J41" s="33">
        <v>5036557</v>
      </c>
      <c r="K41" s="33">
        <v>1439179</v>
      </c>
      <c r="L41" s="56">
        <v>7430476</v>
      </c>
      <c r="M41" s="56">
        <v>36184592.312419996</v>
      </c>
      <c r="N41" s="56">
        <v>3303600</v>
      </c>
      <c r="O41" s="56">
        <v>37044757.97383</v>
      </c>
      <c r="P41" s="56">
        <v>0</v>
      </c>
      <c r="Q41" s="56">
        <v>0</v>
      </c>
      <c r="R41" s="56">
        <v>42253</v>
      </c>
      <c r="S41" s="56">
        <v>157497.9381</v>
      </c>
      <c r="T41" s="56">
        <v>237489</v>
      </c>
      <c r="U41" s="56">
        <v>587226.72744000098</v>
      </c>
      <c r="V41" s="56">
        <v>110584</v>
      </c>
      <c r="W41" s="56">
        <v>739155.84530999232</v>
      </c>
      <c r="X41" s="56">
        <v>73</v>
      </c>
      <c r="Y41" s="56">
        <v>3499.8130000000001</v>
      </c>
      <c r="Z41" s="56">
        <v>792708</v>
      </c>
      <c r="AA41" s="56">
        <v>3683967.05</v>
      </c>
      <c r="AB41" s="56">
        <v>0</v>
      </c>
      <c r="AC41" s="56">
        <v>0</v>
      </c>
      <c r="AE41" s="38">
        <f t="shared" si="0"/>
        <v>792708</v>
      </c>
    </row>
    <row r="42" spans="2:31" x14ac:dyDescent="0.25">
      <c r="B42" s="92">
        <v>31</v>
      </c>
      <c r="C42" s="91" t="s">
        <v>30</v>
      </c>
      <c r="D42" s="33">
        <v>897</v>
      </c>
      <c r="E42" s="33">
        <v>418</v>
      </c>
      <c r="F42" s="33">
        <v>16470</v>
      </c>
      <c r="G42" s="33">
        <v>0</v>
      </c>
      <c r="H42" s="33">
        <v>5577</v>
      </c>
      <c r="I42" s="33">
        <v>86931</v>
      </c>
      <c r="J42" s="33">
        <v>377134</v>
      </c>
      <c r="K42" s="33">
        <v>3791835</v>
      </c>
      <c r="L42" s="56">
        <v>837877</v>
      </c>
      <c r="M42" s="56">
        <v>2905687.1927800002</v>
      </c>
      <c r="N42" s="56">
        <v>783782</v>
      </c>
      <c r="O42" s="56">
        <v>5822219.7009700006</v>
      </c>
      <c r="P42" s="56">
        <v>0</v>
      </c>
      <c r="Q42" s="56">
        <v>0</v>
      </c>
      <c r="R42" s="56">
        <v>0</v>
      </c>
      <c r="S42" s="56">
        <v>0</v>
      </c>
      <c r="T42" s="56">
        <v>1363964</v>
      </c>
      <c r="U42" s="56">
        <v>3098027.88723</v>
      </c>
      <c r="V42" s="56">
        <v>199199</v>
      </c>
      <c r="W42" s="56">
        <v>830962.38813999994</v>
      </c>
      <c r="X42" s="56">
        <v>0</v>
      </c>
      <c r="Y42" s="56">
        <v>0</v>
      </c>
      <c r="Z42" s="56">
        <v>3135742</v>
      </c>
      <c r="AA42" s="56">
        <v>14858397.92962</v>
      </c>
      <c r="AB42" s="56">
        <v>0</v>
      </c>
      <c r="AC42" s="56">
        <v>0</v>
      </c>
      <c r="AE42" s="38">
        <f t="shared" si="0"/>
        <v>3135742</v>
      </c>
    </row>
    <row r="43" spans="2:31" x14ac:dyDescent="0.25">
      <c r="B43" s="92">
        <v>32</v>
      </c>
      <c r="C43" s="91" t="s">
        <v>39</v>
      </c>
      <c r="D43" s="33">
        <v>493</v>
      </c>
      <c r="E43" s="33">
        <v>662</v>
      </c>
      <c r="F43" s="33">
        <v>1975</v>
      </c>
      <c r="G43" s="33">
        <v>0</v>
      </c>
      <c r="H43" s="33">
        <v>0</v>
      </c>
      <c r="I43" s="33">
        <v>118095</v>
      </c>
      <c r="J43" s="33">
        <v>32587</v>
      </c>
      <c r="K43" s="33">
        <v>2262563</v>
      </c>
      <c r="L43" s="56">
        <v>46115</v>
      </c>
      <c r="M43" s="56">
        <v>198485.69374000002</v>
      </c>
      <c r="N43" s="56">
        <v>16901</v>
      </c>
      <c r="O43" s="56">
        <v>112251.84381999999</v>
      </c>
      <c r="P43" s="56">
        <v>0</v>
      </c>
      <c r="Q43" s="56">
        <v>0</v>
      </c>
      <c r="R43" s="56">
        <v>1917</v>
      </c>
      <c r="S43" s="56">
        <v>7914</v>
      </c>
      <c r="T43" s="56">
        <v>367898</v>
      </c>
      <c r="U43" s="56">
        <v>926195.5057000001</v>
      </c>
      <c r="V43" s="56">
        <v>56711</v>
      </c>
      <c r="W43" s="56">
        <v>145744.59891999999</v>
      </c>
      <c r="X43" s="56">
        <v>73</v>
      </c>
      <c r="Y43" s="56">
        <v>247.25</v>
      </c>
      <c r="Z43" s="56">
        <v>4868298</v>
      </c>
      <c r="AA43" s="56">
        <v>20730796.5</v>
      </c>
      <c r="AB43" s="56">
        <v>0</v>
      </c>
      <c r="AC43" s="56">
        <v>0</v>
      </c>
      <c r="AE43" s="38">
        <f t="shared" si="0"/>
        <v>4868298</v>
      </c>
    </row>
    <row r="44" spans="2:31" x14ac:dyDescent="0.25">
      <c r="B44" s="92">
        <v>33</v>
      </c>
      <c r="C44" s="91" t="s">
        <v>17</v>
      </c>
      <c r="D44" s="33">
        <v>1114</v>
      </c>
      <c r="E44" s="33">
        <v>169</v>
      </c>
      <c r="F44" s="33">
        <v>74822</v>
      </c>
      <c r="G44" s="33">
        <v>90550</v>
      </c>
      <c r="H44" s="33">
        <v>274806</v>
      </c>
      <c r="I44" s="33">
        <v>170605373</v>
      </c>
      <c r="J44" s="33">
        <v>1822381</v>
      </c>
      <c r="K44" s="33">
        <v>5179905</v>
      </c>
      <c r="L44" s="56">
        <v>3762394</v>
      </c>
      <c r="M44" s="56">
        <v>10729382.431159999</v>
      </c>
      <c r="N44" s="56">
        <v>1013574</v>
      </c>
      <c r="O44" s="56">
        <v>11967321.884810001</v>
      </c>
      <c r="P44" s="56">
        <v>0</v>
      </c>
      <c r="Q44" s="56">
        <v>0</v>
      </c>
      <c r="R44" s="56">
        <v>17883</v>
      </c>
      <c r="S44" s="56">
        <v>85082.85</v>
      </c>
      <c r="T44" s="56">
        <v>799555</v>
      </c>
      <c r="U44" s="56">
        <v>1940099.1769299908</v>
      </c>
      <c r="V44" s="56">
        <v>233336</v>
      </c>
      <c r="W44" s="56">
        <v>1094211.2779499895</v>
      </c>
      <c r="X44" s="56">
        <v>54</v>
      </c>
      <c r="Y44" s="56">
        <v>1270.546</v>
      </c>
      <c r="Z44" s="56">
        <v>2903242</v>
      </c>
      <c r="AA44" s="56">
        <v>13394866.961999999</v>
      </c>
      <c r="AB44" s="56">
        <v>107</v>
      </c>
      <c r="AC44" s="56">
        <v>105.7</v>
      </c>
      <c r="AE44" s="38">
        <f t="shared" si="0"/>
        <v>2903349</v>
      </c>
    </row>
    <row r="45" spans="2:31" ht="13" x14ac:dyDescent="0.25">
      <c r="B45" s="111" t="s">
        <v>18</v>
      </c>
      <c r="C45" s="110"/>
      <c r="D45" s="58"/>
      <c r="E45" s="58"/>
      <c r="F45" s="58"/>
      <c r="G45" s="58"/>
      <c r="H45" s="58"/>
      <c r="I45" s="58"/>
      <c r="J45" s="58"/>
      <c r="K45" s="58"/>
      <c r="L45" s="53"/>
      <c r="M45" s="53"/>
      <c r="N45" s="53"/>
      <c r="O45" s="53"/>
      <c r="P45" s="53"/>
      <c r="Q45" s="53"/>
      <c r="R45" s="53"/>
      <c r="S45" s="53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E45" s="38">
        <f t="shared" si="0"/>
        <v>0</v>
      </c>
    </row>
    <row r="46" spans="2:31" x14ac:dyDescent="0.25">
      <c r="B46" s="92">
        <v>34</v>
      </c>
      <c r="C46" s="91" t="s">
        <v>19</v>
      </c>
      <c r="D46" s="33">
        <v>0</v>
      </c>
      <c r="E46" s="33">
        <v>0</v>
      </c>
      <c r="F46" s="33">
        <v>52577</v>
      </c>
      <c r="G46" s="33">
        <v>0</v>
      </c>
      <c r="H46" s="33">
        <v>0</v>
      </c>
      <c r="I46" s="33">
        <v>0</v>
      </c>
      <c r="J46" s="33">
        <v>1357137</v>
      </c>
      <c r="K46" s="33">
        <v>0</v>
      </c>
      <c r="L46" s="56">
        <v>1386795</v>
      </c>
      <c r="M46" s="56">
        <v>11263078.183</v>
      </c>
      <c r="N46" s="56">
        <v>3427748</v>
      </c>
      <c r="O46" s="56">
        <v>30746390.375999998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8">
        <f t="shared" si="0"/>
        <v>0</v>
      </c>
    </row>
    <row r="47" spans="2:31" x14ac:dyDescent="0.25">
      <c r="B47" s="92">
        <v>35</v>
      </c>
      <c r="C47" s="91" t="s">
        <v>55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  <c r="AE47" s="38">
        <f t="shared" si="0"/>
        <v>0</v>
      </c>
    </row>
    <row r="48" spans="2:31" x14ac:dyDescent="0.25">
      <c r="B48" s="92">
        <v>36</v>
      </c>
      <c r="C48" s="91" t="s">
        <v>56</v>
      </c>
      <c r="D48" s="33">
        <v>2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37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1704</v>
      </c>
      <c r="U48" s="56">
        <v>5447.2110000000002</v>
      </c>
      <c r="V48" s="56">
        <v>122</v>
      </c>
      <c r="W48" s="56">
        <v>3600.6110099999996</v>
      </c>
      <c r="X48" s="56">
        <v>0</v>
      </c>
      <c r="Y48" s="56">
        <v>0</v>
      </c>
      <c r="Z48" s="56">
        <v>1624</v>
      </c>
      <c r="AA48" s="56">
        <v>8559.2999999999993</v>
      </c>
      <c r="AB48" s="56">
        <v>0</v>
      </c>
      <c r="AC48" s="56">
        <v>0</v>
      </c>
      <c r="AE48" s="38">
        <f t="shared" si="0"/>
        <v>1624</v>
      </c>
    </row>
    <row r="49" spans="1:31" x14ac:dyDescent="0.25">
      <c r="B49" s="92">
        <v>37</v>
      </c>
      <c r="C49" s="91" t="s">
        <v>57</v>
      </c>
      <c r="D49" s="33">
        <v>0</v>
      </c>
      <c r="E49" s="33">
        <v>0</v>
      </c>
      <c r="F49" s="33">
        <v>0</v>
      </c>
      <c r="G49" s="33">
        <v>0</v>
      </c>
      <c r="H49" s="33">
        <v>1</v>
      </c>
      <c r="I49" s="33">
        <v>0</v>
      </c>
      <c r="J49" s="33">
        <v>0</v>
      </c>
      <c r="K49" s="33">
        <v>837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31</v>
      </c>
      <c r="U49" s="56">
        <v>179.84820999999999</v>
      </c>
      <c r="V49" s="56">
        <v>17</v>
      </c>
      <c r="W49" s="56">
        <v>129.81757999999999</v>
      </c>
      <c r="X49" s="56">
        <v>0</v>
      </c>
      <c r="Y49" s="56">
        <v>0</v>
      </c>
      <c r="Z49" s="56">
        <v>391</v>
      </c>
      <c r="AA49" s="56">
        <v>3600.2</v>
      </c>
      <c r="AB49" s="56">
        <v>0</v>
      </c>
      <c r="AC49" s="56">
        <v>0</v>
      </c>
      <c r="AE49" s="38">
        <f t="shared" si="0"/>
        <v>391</v>
      </c>
    </row>
    <row r="50" spans="1:31" x14ac:dyDescent="0.25">
      <c r="B50" s="92">
        <v>38</v>
      </c>
      <c r="C50" s="91" t="s">
        <v>32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184466</v>
      </c>
      <c r="K50" s="33">
        <v>0</v>
      </c>
      <c r="L50" s="56">
        <v>124152</v>
      </c>
      <c r="M50" s="56">
        <v>896032.09796998487</v>
      </c>
      <c r="N50" s="56">
        <v>177751</v>
      </c>
      <c r="O50" s="56">
        <v>2272189.6294399495</v>
      </c>
      <c r="P50" s="56">
        <v>0</v>
      </c>
      <c r="Q50" s="56">
        <v>0</v>
      </c>
      <c r="R50" s="56">
        <v>592</v>
      </c>
      <c r="S50" s="56">
        <v>4466.8</v>
      </c>
      <c r="T50" s="56">
        <v>0</v>
      </c>
      <c r="U50" s="56">
        <v>0</v>
      </c>
      <c r="V50" s="56">
        <v>0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  <c r="AE50" s="38">
        <f t="shared" si="0"/>
        <v>0</v>
      </c>
    </row>
    <row r="51" spans="1:31" x14ac:dyDescent="0.25">
      <c r="B51" s="92">
        <v>39</v>
      </c>
      <c r="C51" s="91" t="s">
        <v>29</v>
      </c>
      <c r="D51" s="33">
        <v>423</v>
      </c>
      <c r="E51" s="33">
        <v>479</v>
      </c>
      <c r="F51" s="33">
        <v>558</v>
      </c>
      <c r="G51" s="33">
        <v>104</v>
      </c>
      <c r="H51" s="33">
        <v>0</v>
      </c>
      <c r="I51" s="33">
        <v>5057</v>
      </c>
      <c r="J51" s="33">
        <v>482887</v>
      </c>
      <c r="K51" s="33">
        <v>1998285</v>
      </c>
      <c r="L51" s="56">
        <v>443556</v>
      </c>
      <c r="M51" s="56">
        <v>2070954.9779999999</v>
      </c>
      <c r="N51" s="56">
        <v>253955</v>
      </c>
      <c r="O51" s="56">
        <v>2057487.8205799046</v>
      </c>
      <c r="P51" s="56">
        <v>0</v>
      </c>
      <c r="Q51" s="56">
        <v>0</v>
      </c>
      <c r="R51" s="56">
        <v>3406</v>
      </c>
      <c r="S51" s="56">
        <v>10353.1</v>
      </c>
      <c r="T51" s="56">
        <v>289646</v>
      </c>
      <c r="U51" s="56">
        <v>622965.07553999999</v>
      </c>
      <c r="V51" s="56">
        <v>110294</v>
      </c>
      <c r="W51" s="56">
        <v>304284.83301000006</v>
      </c>
      <c r="X51" s="56">
        <v>0</v>
      </c>
      <c r="Y51" s="56">
        <v>0</v>
      </c>
      <c r="Z51" s="56">
        <v>890966</v>
      </c>
      <c r="AA51" s="56">
        <v>4421139.7640000004</v>
      </c>
      <c r="AB51" s="56">
        <v>0</v>
      </c>
      <c r="AC51" s="56">
        <v>0</v>
      </c>
      <c r="AE51" s="38">
        <f t="shared" si="0"/>
        <v>890966</v>
      </c>
    </row>
    <row r="52" spans="1:31" x14ac:dyDescent="0.25">
      <c r="B52" s="92">
        <v>40</v>
      </c>
      <c r="C52" s="91" t="s">
        <v>58</v>
      </c>
      <c r="D52" s="33">
        <v>13</v>
      </c>
      <c r="E52" s="33">
        <v>4</v>
      </c>
      <c r="F52" s="33">
        <v>0</v>
      </c>
      <c r="G52" s="33">
        <v>0</v>
      </c>
      <c r="H52" s="33">
        <v>0</v>
      </c>
      <c r="I52" s="33">
        <v>6</v>
      </c>
      <c r="J52" s="33">
        <v>0</v>
      </c>
      <c r="K52" s="33">
        <v>119760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40464</v>
      </c>
      <c r="U52" s="56">
        <v>123538.19687000004</v>
      </c>
      <c r="V52" s="56">
        <v>15831</v>
      </c>
      <c r="W52" s="56">
        <v>61640.337149999999</v>
      </c>
      <c r="X52" s="56">
        <v>0</v>
      </c>
      <c r="Y52" s="56">
        <v>0</v>
      </c>
      <c r="Z52" s="56">
        <v>37945</v>
      </c>
      <c r="AA52" s="56">
        <v>224201.821</v>
      </c>
      <c r="AB52" s="56">
        <v>0</v>
      </c>
      <c r="AC52" s="56">
        <v>0</v>
      </c>
      <c r="AE52" s="38">
        <f t="shared" si="0"/>
        <v>37945</v>
      </c>
    </row>
    <row r="53" spans="1:31" x14ac:dyDescent="0.25">
      <c r="B53" s="92">
        <v>41</v>
      </c>
      <c r="C53" s="91" t="s">
        <v>59</v>
      </c>
      <c r="D53" s="33">
        <v>2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20695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0</v>
      </c>
      <c r="S53" s="56">
        <v>0</v>
      </c>
      <c r="T53" s="56">
        <v>1127</v>
      </c>
      <c r="U53" s="56">
        <v>4274.9617300000009</v>
      </c>
      <c r="V53" s="56">
        <v>194</v>
      </c>
      <c r="W53" s="56">
        <v>256.18701999999996</v>
      </c>
      <c r="X53" s="56">
        <v>0</v>
      </c>
      <c r="Y53" s="56">
        <v>0</v>
      </c>
      <c r="Z53" s="56">
        <v>923</v>
      </c>
      <c r="AA53" s="56">
        <v>4635.8</v>
      </c>
      <c r="AB53" s="56">
        <v>0</v>
      </c>
      <c r="AC53" s="56">
        <v>0</v>
      </c>
      <c r="AE53" s="38">
        <f t="shared" si="0"/>
        <v>923</v>
      </c>
    </row>
    <row r="54" spans="1:31" x14ac:dyDescent="0.25">
      <c r="B54" s="92">
        <v>42</v>
      </c>
      <c r="C54" s="91" t="s">
        <v>25</v>
      </c>
      <c r="D54" s="33">
        <v>46</v>
      </c>
      <c r="E54" s="33">
        <v>28</v>
      </c>
      <c r="F54" s="33">
        <v>0</v>
      </c>
      <c r="G54" s="33">
        <v>0</v>
      </c>
      <c r="H54" s="33">
        <v>0</v>
      </c>
      <c r="I54" s="33">
        <v>0</v>
      </c>
      <c r="J54" s="33">
        <v>632199</v>
      </c>
      <c r="K54" s="33">
        <v>690685</v>
      </c>
      <c r="L54" s="56">
        <v>880331</v>
      </c>
      <c r="M54" s="56">
        <v>3152019.2554095429</v>
      </c>
      <c r="N54" s="56">
        <v>1154444</v>
      </c>
      <c r="O54" s="56">
        <v>6166707.9544594502</v>
      </c>
      <c r="P54" s="56">
        <v>0</v>
      </c>
      <c r="Q54" s="56">
        <v>0</v>
      </c>
      <c r="R54" s="56">
        <v>1704</v>
      </c>
      <c r="S54" s="56">
        <v>12688.19629</v>
      </c>
      <c r="T54" s="56">
        <v>294852</v>
      </c>
      <c r="U54" s="56">
        <v>1193122.9214300001</v>
      </c>
      <c r="V54" s="56">
        <v>0</v>
      </c>
      <c r="W54" s="56">
        <v>0</v>
      </c>
      <c r="X54" s="56">
        <v>0</v>
      </c>
      <c r="Y54" s="56">
        <v>0</v>
      </c>
      <c r="Z54" s="56">
        <v>259114</v>
      </c>
      <c r="AA54" s="56">
        <v>1542453.6300900003</v>
      </c>
      <c r="AB54" s="56">
        <v>0</v>
      </c>
      <c r="AC54" s="56">
        <v>0</v>
      </c>
      <c r="AE54" s="38">
        <f t="shared" si="0"/>
        <v>259114</v>
      </c>
    </row>
    <row r="55" spans="1:31" x14ac:dyDescent="0.25">
      <c r="B55" s="92">
        <v>43</v>
      </c>
      <c r="C55" s="91" t="s">
        <v>60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1331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967</v>
      </c>
      <c r="U55" s="56">
        <v>3172.6590000000001</v>
      </c>
      <c r="V55" s="56">
        <v>87</v>
      </c>
      <c r="W55" s="56">
        <v>248.68100000000001</v>
      </c>
      <c r="X55" s="56">
        <v>0</v>
      </c>
      <c r="Y55" s="56">
        <v>0</v>
      </c>
      <c r="Z55" s="56">
        <v>381</v>
      </c>
      <c r="AA55" s="56">
        <v>2697.1860000000001</v>
      </c>
      <c r="AB55" s="56">
        <v>0</v>
      </c>
      <c r="AC55" s="56">
        <v>0</v>
      </c>
      <c r="AE55" s="38">
        <f t="shared" si="0"/>
        <v>381</v>
      </c>
    </row>
    <row r="56" spans="1:31" x14ac:dyDescent="0.25">
      <c r="B56" s="92">
        <v>44</v>
      </c>
      <c r="C56" s="91" t="s">
        <v>61</v>
      </c>
      <c r="D56" s="33">
        <v>1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236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491</v>
      </c>
      <c r="U56" s="56">
        <v>206.41373000000002</v>
      </c>
      <c r="V56" s="56">
        <v>131</v>
      </c>
      <c r="W56" s="56">
        <v>428.72246000000001</v>
      </c>
      <c r="X56" s="56">
        <v>0</v>
      </c>
      <c r="Y56" s="56">
        <v>0</v>
      </c>
      <c r="Z56" s="56">
        <v>183</v>
      </c>
      <c r="AA56" s="56">
        <v>1319.7</v>
      </c>
      <c r="AB56" s="56">
        <v>0</v>
      </c>
      <c r="AC56" s="56">
        <v>0</v>
      </c>
      <c r="AE56" s="38">
        <f t="shared" si="0"/>
        <v>183</v>
      </c>
    </row>
    <row r="57" spans="1:31" x14ac:dyDescent="0.25">
      <c r="A57" s="40" t="s">
        <v>159</v>
      </c>
      <c r="B57" s="92">
        <v>45</v>
      </c>
      <c r="C57" s="91" t="s">
        <v>26</v>
      </c>
      <c r="D57" s="33">
        <v>0</v>
      </c>
      <c r="E57" s="33">
        <v>0</v>
      </c>
      <c r="F57" s="33">
        <v>0</v>
      </c>
      <c r="G57" s="33">
        <v>1792</v>
      </c>
      <c r="H57" s="33">
        <v>0</v>
      </c>
      <c r="I57" s="33">
        <v>0</v>
      </c>
      <c r="J57" s="33">
        <v>947391</v>
      </c>
      <c r="K57" s="33">
        <v>747790</v>
      </c>
      <c r="L57" s="56">
        <v>333408</v>
      </c>
      <c r="M57" s="56">
        <v>424112.15640999866</v>
      </c>
      <c r="N57" s="56">
        <v>566070</v>
      </c>
      <c r="O57" s="56">
        <v>817023.01416999998</v>
      </c>
      <c r="P57" s="56">
        <v>0</v>
      </c>
      <c r="Q57" s="56">
        <v>0</v>
      </c>
      <c r="R57" s="56">
        <v>1823</v>
      </c>
      <c r="S57" s="56">
        <v>5496.6188000000002</v>
      </c>
      <c r="T57" s="56">
        <v>12404</v>
      </c>
      <c r="U57" s="56">
        <v>44915.040720000005</v>
      </c>
      <c r="V57" s="56">
        <v>13252</v>
      </c>
      <c r="W57" s="56">
        <v>42225.61217</v>
      </c>
      <c r="X57" s="56">
        <v>0</v>
      </c>
      <c r="Y57" s="56">
        <v>0</v>
      </c>
      <c r="Z57" s="56">
        <v>165192</v>
      </c>
      <c r="AA57" s="56">
        <v>354246.88099999999</v>
      </c>
      <c r="AB57" s="56">
        <v>0</v>
      </c>
      <c r="AC57" s="56">
        <v>0</v>
      </c>
      <c r="AE57" s="38">
        <f t="shared" si="0"/>
        <v>165192</v>
      </c>
    </row>
    <row r="58" spans="1:31" x14ac:dyDescent="0.25">
      <c r="B58" s="92">
        <v>46</v>
      </c>
      <c r="C58" s="110" t="s">
        <v>24</v>
      </c>
      <c r="D58" s="33">
        <v>101</v>
      </c>
      <c r="E58" s="33">
        <v>64</v>
      </c>
      <c r="F58" s="33">
        <v>0</v>
      </c>
      <c r="G58" s="33">
        <v>0</v>
      </c>
      <c r="H58" s="33">
        <v>0</v>
      </c>
      <c r="I58" s="33">
        <v>0</v>
      </c>
      <c r="J58" s="33">
        <v>1029655</v>
      </c>
      <c r="K58" s="33">
        <v>1092767</v>
      </c>
      <c r="L58" s="56">
        <v>1380060</v>
      </c>
      <c r="M58" s="56">
        <v>4525752.7044078484</v>
      </c>
      <c r="N58" s="56">
        <v>1361074</v>
      </c>
      <c r="O58" s="56">
        <v>6620886.8030499117</v>
      </c>
      <c r="P58" s="56">
        <v>0</v>
      </c>
      <c r="Q58" s="56">
        <v>0</v>
      </c>
      <c r="R58" s="56">
        <v>2458</v>
      </c>
      <c r="S58" s="56">
        <v>15448.5</v>
      </c>
      <c r="T58" s="56">
        <v>689567</v>
      </c>
      <c r="U58" s="56">
        <v>1846673.8355299982</v>
      </c>
      <c r="V58" s="56">
        <v>64385</v>
      </c>
      <c r="W58" s="56">
        <v>416485.95530000015</v>
      </c>
      <c r="X58" s="56">
        <v>27</v>
      </c>
      <c r="Y58" s="56">
        <v>503.8</v>
      </c>
      <c r="Z58" s="56">
        <v>769591</v>
      </c>
      <c r="AA58" s="56">
        <v>3892293.9252100028</v>
      </c>
      <c r="AB58" s="56">
        <v>0</v>
      </c>
      <c r="AC58" s="56">
        <v>0</v>
      </c>
      <c r="AE58" s="38">
        <f t="shared" si="0"/>
        <v>769591</v>
      </c>
    </row>
    <row r="59" spans="1:31" x14ac:dyDescent="0.25">
      <c r="B59" s="92">
        <v>47</v>
      </c>
      <c r="C59" s="110" t="s">
        <v>62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972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2985</v>
      </c>
      <c r="U59" s="56">
        <v>11109.47826</v>
      </c>
      <c r="V59" s="56">
        <v>1020</v>
      </c>
      <c r="W59" s="56">
        <v>3307.2498100000003</v>
      </c>
      <c r="X59" s="56">
        <v>0</v>
      </c>
      <c r="Y59" s="56">
        <v>0</v>
      </c>
      <c r="Z59" s="56">
        <v>876</v>
      </c>
      <c r="AA59" s="56">
        <v>6400.4</v>
      </c>
      <c r="AB59" s="56">
        <v>0</v>
      </c>
      <c r="AC59" s="56">
        <v>0</v>
      </c>
      <c r="AE59" s="38">
        <f t="shared" si="0"/>
        <v>876</v>
      </c>
    </row>
    <row r="60" spans="1:31" ht="13" x14ac:dyDescent="0.25">
      <c r="B60" s="111" t="s">
        <v>63</v>
      </c>
      <c r="C60" s="110"/>
      <c r="D60" s="33"/>
      <c r="E60" s="33"/>
      <c r="F60" s="33"/>
      <c r="G60" s="33"/>
      <c r="H60" s="33"/>
      <c r="I60" s="33"/>
      <c r="J60" s="33"/>
      <c r="K60" s="33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E60" s="38">
        <f t="shared" si="0"/>
        <v>0</v>
      </c>
    </row>
    <row r="61" spans="1:31" s="59" customFormat="1" x14ac:dyDescent="0.25">
      <c r="A61" s="65"/>
      <c r="B61" s="96">
        <v>48</v>
      </c>
      <c r="C61" s="99" t="s">
        <v>64</v>
      </c>
      <c r="D61" s="62">
        <v>0</v>
      </c>
      <c r="E61" s="62">
        <v>0</v>
      </c>
      <c r="F61" s="62">
        <v>0</v>
      </c>
      <c r="G61" s="62">
        <v>110008</v>
      </c>
      <c r="H61" s="62">
        <v>0</v>
      </c>
      <c r="I61" s="62">
        <v>3396101</v>
      </c>
      <c r="J61" s="62">
        <v>0</v>
      </c>
      <c r="K61" s="62">
        <v>7671834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8418</v>
      </c>
      <c r="U61" s="60">
        <v>13128.30076</v>
      </c>
      <c r="V61" s="60">
        <v>163876</v>
      </c>
      <c r="W61" s="60">
        <v>228704.65276000003</v>
      </c>
      <c r="X61" s="60">
        <v>0</v>
      </c>
      <c r="Y61" s="60">
        <v>0</v>
      </c>
      <c r="Z61" s="60">
        <v>73384</v>
      </c>
      <c r="AA61" s="60">
        <v>328080.17099999997</v>
      </c>
      <c r="AB61" s="60">
        <v>0</v>
      </c>
      <c r="AC61" s="60">
        <v>0</v>
      </c>
      <c r="AE61" s="38">
        <f t="shared" si="0"/>
        <v>73384</v>
      </c>
    </row>
    <row r="62" spans="1:31" s="59" customFormat="1" x14ac:dyDescent="0.25">
      <c r="A62" s="65"/>
      <c r="B62" s="96">
        <v>49</v>
      </c>
      <c r="C62" s="99" t="s">
        <v>65</v>
      </c>
      <c r="D62" s="62">
        <v>0</v>
      </c>
      <c r="E62" s="62">
        <v>0</v>
      </c>
      <c r="F62" s="62">
        <v>0</v>
      </c>
      <c r="G62" s="62">
        <v>402052</v>
      </c>
      <c r="H62" s="62">
        <v>0</v>
      </c>
      <c r="I62" s="62">
        <v>19708</v>
      </c>
      <c r="J62" s="62">
        <v>0</v>
      </c>
      <c r="K62" s="62">
        <v>8505146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159829</v>
      </c>
      <c r="U62" s="60">
        <v>329468.32750000001</v>
      </c>
      <c r="V62" s="60">
        <v>8269</v>
      </c>
      <c r="W62" s="60">
        <v>9646.3162799999991</v>
      </c>
      <c r="X62" s="60">
        <v>0</v>
      </c>
      <c r="Y62" s="60">
        <v>0</v>
      </c>
      <c r="Z62" s="60">
        <v>2023807</v>
      </c>
      <c r="AA62" s="60">
        <v>6507933.2259999998</v>
      </c>
      <c r="AB62" s="60">
        <v>154</v>
      </c>
      <c r="AC62" s="60">
        <v>95.3</v>
      </c>
      <c r="AE62" s="38">
        <f t="shared" si="0"/>
        <v>2023961</v>
      </c>
    </row>
    <row r="63" spans="1:31" s="59" customFormat="1" x14ac:dyDescent="0.25">
      <c r="A63" s="65"/>
      <c r="B63" s="96">
        <v>50</v>
      </c>
      <c r="C63" s="99" t="s">
        <v>66</v>
      </c>
      <c r="D63" s="62">
        <v>0</v>
      </c>
      <c r="E63" s="62">
        <v>0</v>
      </c>
      <c r="F63" s="62">
        <v>0</v>
      </c>
      <c r="G63" s="62">
        <v>349345</v>
      </c>
      <c r="H63" s="62">
        <v>0</v>
      </c>
      <c r="I63" s="62">
        <v>644662</v>
      </c>
      <c r="J63" s="62">
        <v>0</v>
      </c>
      <c r="K63" s="62">
        <v>13695959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344020</v>
      </c>
      <c r="W63" s="60">
        <v>94883.696299999996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E63" s="38">
        <f t="shared" si="0"/>
        <v>0</v>
      </c>
    </row>
    <row r="64" spans="1:31" s="59" customFormat="1" x14ac:dyDescent="0.25">
      <c r="A64" s="65"/>
      <c r="B64" s="96">
        <v>51</v>
      </c>
      <c r="C64" s="99" t="s">
        <v>67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181</v>
      </c>
      <c r="J64" s="62">
        <v>0</v>
      </c>
      <c r="K64" s="62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E64" s="38">
        <f t="shared" si="0"/>
        <v>0</v>
      </c>
    </row>
    <row r="65" spans="1:31" s="59" customFormat="1" x14ac:dyDescent="0.25">
      <c r="A65" s="65"/>
      <c r="B65" s="96">
        <v>52</v>
      </c>
      <c r="C65" s="99" t="s">
        <v>68</v>
      </c>
      <c r="D65" s="62">
        <v>0</v>
      </c>
      <c r="E65" s="62">
        <v>0</v>
      </c>
      <c r="F65" s="62">
        <v>0</v>
      </c>
      <c r="G65" s="62">
        <v>464258</v>
      </c>
      <c r="H65" s="62">
        <v>0</v>
      </c>
      <c r="I65" s="62">
        <v>0</v>
      </c>
      <c r="J65" s="62">
        <v>0</v>
      </c>
      <c r="K65" s="62">
        <v>702795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2618</v>
      </c>
      <c r="U65" s="60">
        <v>2761.86555</v>
      </c>
      <c r="V65" s="60">
        <v>32865</v>
      </c>
      <c r="W65" s="60">
        <v>22783.894719998621</v>
      </c>
      <c r="X65" s="60">
        <v>0</v>
      </c>
      <c r="Y65" s="60">
        <v>0</v>
      </c>
      <c r="Z65" s="60">
        <v>16867</v>
      </c>
      <c r="AA65" s="60">
        <v>50922.292000000001</v>
      </c>
      <c r="AB65" s="60">
        <v>0</v>
      </c>
      <c r="AC65" s="60">
        <v>0</v>
      </c>
      <c r="AE65" s="38">
        <f t="shared" si="0"/>
        <v>16867</v>
      </c>
    </row>
    <row r="66" spans="1:31" s="59" customFormat="1" x14ac:dyDescent="0.25">
      <c r="A66" s="65"/>
      <c r="B66" s="96">
        <v>53</v>
      </c>
      <c r="C66" s="112" t="s">
        <v>69</v>
      </c>
      <c r="D66" s="62">
        <v>1</v>
      </c>
      <c r="E66" s="62">
        <v>9</v>
      </c>
      <c r="F66" s="62">
        <v>708839</v>
      </c>
      <c r="G66" s="62">
        <v>0</v>
      </c>
      <c r="H66" s="62">
        <v>0</v>
      </c>
      <c r="I66" s="62">
        <v>35194250</v>
      </c>
      <c r="J66" s="62">
        <v>0</v>
      </c>
      <c r="K66" s="62">
        <v>32303762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246937</v>
      </c>
      <c r="U66" s="60">
        <v>353504.14054999995</v>
      </c>
      <c r="V66" s="60">
        <v>759112</v>
      </c>
      <c r="W66" s="60">
        <v>1438594.3441999999</v>
      </c>
      <c r="X66" s="60">
        <v>0</v>
      </c>
      <c r="Y66" s="60">
        <v>0</v>
      </c>
      <c r="Z66" s="60">
        <v>1129201</v>
      </c>
      <c r="AA66" s="60">
        <v>4950456.8</v>
      </c>
      <c r="AB66" s="60">
        <v>0</v>
      </c>
      <c r="AC66" s="60">
        <v>0</v>
      </c>
      <c r="AE66" s="38">
        <f t="shared" si="0"/>
        <v>1129201</v>
      </c>
    </row>
    <row r="67" spans="1:31" ht="13" x14ac:dyDescent="0.25">
      <c r="B67" s="111" t="s">
        <v>21</v>
      </c>
      <c r="C67" s="110"/>
      <c r="D67" s="58"/>
      <c r="E67" s="58"/>
      <c r="F67" s="58"/>
      <c r="G67" s="58"/>
      <c r="H67" s="58"/>
      <c r="I67" s="58"/>
      <c r="J67" s="58"/>
      <c r="K67" s="58"/>
      <c r="L67" s="53"/>
      <c r="M67" s="53"/>
      <c r="N67" s="53"/>
      <c r="O67" s="53"/>
      <c r="P67" s="53"/>
      <c r="Q67" s="53"/>
      <c r="R67" s="53"/>
      <c r="S67" s="53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E67" s="38">
        <f t="shared" si="0"/>
        <v>0</v>
      </c>
    </row>
    <row r="68" spans="1:31" x14ac:dyDescent="0.25">
      <c r="B68" s="92">
        <v>54</v>
      </c>
      <c r="C68" s="91" t="s">
        <v>22</v>
      </c>
      <c r="D68" s="33">
        <v>493</v>
      </c>
      <c r="E68" s="33">
        <v>2</v>
      </c>
      <c r="F68" s="33">
        <v>0</v>
      </c>
      <c r="G68" s="33">
        <v>394</v>
      </c>
      <c r="H68" s="33">
        <v>0</v>
      </c>
      <c r="I68" s="33">
        <v>1127134</v>
      </c>
      <c r="J68" s="33">
        <v>828168</v>
      </c>
      <c r="K68" s="33">
        <v>2875390</v>
      </c>
      <c r="L68" s="56">
        <v>997908</v>
      </c>
      <c r="M68" s="56">
        <v>5827548.2364364304</v>
      </c>
      <c r="N68" s="56">
        <v>1465810</v>
      </c>
      <c r="O68" s="56">
        <v>11830607.682368301</v>
      </c>
      <c r="P68" s="56">
        <v>1044</v>
      </c>
      <c r="Q68" s="56">
        <v>1022.356</v>
      </c>
      <c r="R68" s="56">
        <v>5310</v>
      </c>
      <c r="S68" s="56">
        <v>31161.5</v>
      </c>
      <c r="T68" s="56">
        <v>204275</v>
      </c>
      <c r="U68" s="56">
        <v>542037.30558999488</v>
      </c>
      <c r="V68" s="56">
        <v>292719</v>
      </c>
      <c r="W68" s="56">
        <v>1275995.4403099201</v>
      </c>
      <c r="X68" s="56">
        <v>238</v>
      </c>
      <c r="Y68" s="56">
        <v>3519.9580000000001</v>
      </c>
      <c r="Z68" s="56">
        <v>1061806</v>
      </c>
      <c r="AA68" s="56">
        <v>7054067.7000000002</v>
      </c>
      <c r="AB68" s="56">
        <v>242</v>
      </c>
      <c r="AC68" s="56">
        <v>244.4</v>
      </c>
      <c r="AE68" s="38">
        <f t="shared" si="0"/>
        <v>1062048</v>
      </c>
    </row>
    <row r="69" spans="1:31" x14ac:dyDescent="0.25">
      <c r="B69" s="92">
        <v>55</v>
      </c>
      <c r="C69" s="91" t="s">
        <v>70</v>
      </c>
      <c r="D69" s="33">
        <v>175</v>
      </c>
      <c r="E69" s="33">
        <v>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266402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30326</v>
      </c>
      <c r="U69" s="56">
        <v>97562.080050000048</v>
      </c>
      <c r="V69" s="56">
        <v>5905</v>
      </c>
      <c r="W69" s="56">
        <v>21223.909709999967</v>
      </c>
      <c r="X69" s="56">
        <v>0</v>
      </c>
      <c r="Y69" s="56">
        <v>0</v>
      </c>
      <c r="Z69" s="56">
        <v>120623</v>
      </c>
      <c r="AA69" s="56">
        <v>692428.63199999998</v>
      </c>
      <c r="AB69" s="56">
        <v>0</v>
      </c>
      <c r="AC69" s="56">
        <v>0</v>
      </c>
      <c r="AE69" s="38">
        <f t="shared" si="0"/>
        <v>120623</v>
      </c>
    </row>
    <row r="70" spans="1:31" x14ac:dyDescent="0.25">
      <c r="B70" s="92">
        <v>56</v>
      </c>
      <c r="C70" s="91" t="s">
        <v>47</v>
      </c>
      <c r="D70" s="33">
        <v>359</v>
      </c>
      <c r="E70" s="33">
        <v>4</v>
      </c>
      <c r="F70" s="33">
        <v>26317</v>
      </c>
      <c r="G70" s="33">
        <v>302</v>
      </c>
      <c r="H70" s="33">
        <v>65062</v>
      </c>
      <c r="I70" s="33">
        <v>0</v>
      </c>
      <c r="J70" s="33">
        <v>0</v>
      </c>
      <c r="K70" s="33">
        <v>2062725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158632</v>
      </c>
      <c r="U70" s="56">
        <v>327746.91229000001</v>
      </c>
      <c r="V70" s="56">
        <v>44137</v>
      </c>
      <c r="W70" s="56">
        <v>192626.74325999999</v>
      </c>
      <c r="X70" s="56">
        <v>0</v>
      </c>
      <c r="Y70" s="56">
        <v>0</v>
      </c>
      <c r="Z70" s="56">
        <v>2870663</v>
      </c>
      <c r="AA70" s="56">
        <v>8479270.7599999998</v>
      </c>
      <c r="AB70" s="56">
        <v>0</v>
      </c>
      <c r="AC70" s="56">
        <v>0</v>
      </c>
      <c r="AE70" s="38">
        <f t="shared" si="0"/>
        <v>2870663</v>
      </c>
    </row>
    <row r="71" spans="1:31" x14ac:dyDescent="0.25">
      <c r="B71" s="92">
        <v>57</v>
      </c>
      <c r="C71" s="91" t="s">
        <v>44</v>
      </c>
      <c r="D71" s="33">
        <v>598</v>
      </c>
      <c r="E71" s="33">
        <v>2</v>
      </c>
      <c r="F71" s="33">
        <v>0</v>
      </c>
      <c r="G71" s="33">
        <v>4003</v>
      </c>
      <c r="H71" s="33">
        <v>0</v>
      </c>
      <c r="I71" s="33">
        <v>0</v>
      </c>
      <c r="J71" s="33">
        <v>0</v>
      </c>
      <c r="K71" s="33">
        <v>5516689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193886</v>
      </c>
      <c r="U71" s="56">
        <v>316861.88735999999</v>
      </c>
      <c r="V71" s="56">
        <v>13574</v>
      </c>
      <c r="W71" s="56">
        <v>34702.383740000005</v>
      </c>
      <c r="X71" s="56">
        <v>0</v>
      </c>
      <c r="Y71" s="56">
        <v>0</v>
      </c>
      <c r="Z71" s="56">
        <v>1049677</v>
      </c>
      <c r="AA71" s="56">
        <v>5243791.2359999996</v>
      </c>
      <c r="AB71" s="56">
        <v>11</v>
      </c>
      <c r="AC71" s="56">
        <v>7.2</v>
      </c>
      <c r="AE71" s="38">
        <f t="shared" si="0"/>
        <v>1049688</v>
      </c>
    </row>
    <row r="72" spans="1:31" ht="13" x14ac:dyDescent="0.3">
      <c r="B72" s="92">
        <v>58</v>
      </c>
      <c r="C72" s="91" t="s">
        <v>313</v>
      </c>
      <c r="D72" s="33">
        <v>171</v>
      </c>
      <c r="E72" s="33">
        <v>0</v>
      </c>
      <c r="F72" s="33">
        <v>0</v>
      </c>
      <c r="G72" s="33">
        <v>436</v>
      </c>
      <c r="H72" s="33">
        <v>0</v>
      </c>
      <c r="I72" s="33">
        <v>56221</v>
      </c>
      <c r="J72" s="33">
        <v>0</v>
      </c>
      <c r="K72" s="33">
        <v>5461348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39816</v>
      </c>
      <c r="U72" s="56">
        <v>56231.242229999996</v>
      </c>
      <c r="V72" s="56">
        <v>8395</v>
      </c>
      <c r="W72" s="56">
        <v>25034.429800000002</v>
      </c>
      <c r="X72" s="56">
        <v>0</v>
      </c>
      <c r="Y72" s="56">
        <v>0</v>
      </c>
      <c r="Z72" s="56">
        <v>895671</v>
      </c>
      <c r="AA72" s="56">
        <v>4578016.1109999996</v>
      </c>
      <c r="AB72" s="56">
        <v>0</v>
      </c>
      <c r="AC72" s="56">
        <v>0</v>
      </c>
      <c r="AE72" s="23">
        <f t="shared" si="0"/>
        <v>895671</v>
      </c>
    </row>
    <row r="73" spans="1:31" x14ac:dyDescent="0.25">
      <c r="B73" s="92">
        <v>59</v>
      </c>
      <c r="C73" s="91" t="s">
        <v>71</v>
      </c>
      <c r="D73" s="33">
        <v>59</v>
      </c>
      <c r="E73" s="33">
        <v>2</v>
      </c>
      <c r="F73" s="33">
        <v>0</v>
      </c>
      <c r="G73" s="33">
        <v>157</v>
      </c>
      <c r="H73" s="33">
        <v>0</v>
      </c>
      <c r="I73" s="33">
        <v>495354</v>
      </c>
      <c r="J73" s="33">
        <v>0</v>
      </c>
      <c r="K73" s="33">
        <v>3088409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50304</v>
      </c>
      <c r="U73" s="56">
        <v>99360.792819999988</v>
      </c>
      <c r="V73" s="56">
        <v>8342</v>
      </c>
      <c r="W73" s="56">
        <v>23328.223839999999</v>
      </c>
      <c r="X73" s="56">
        <v>0</v>
      </c>
      <c r="Y73" s="56">
        <v>0</v>
      </c>
      <c r="Z73" s="56">
        <v>429129</v>
      </c>
      <c r="AA73" s="56">
        <v>2241349.9587399997</v>
      </c>
      <c r="AB73" s="56">
        <v>0</v>
      </c>
      <c r="AC73" s="56">
        <v>0</v>
      </c>
    </row>
    <row r="74" spans="1:31" x14ac:dyDescent="0.25">
      <c r="B74" s="92">
        <v>60</v>
      </c>
      <c r="C74" s="91" t="s">
        <v>72</v>
      </c>
      <c r="D74" s="33">
        <v>16</v>
      </c>
      <c r="E74" s="33">
        <v>1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409960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6378</v>
      </c>
      <c r="U74" s="56">
        <v>8576.6884100000007</v>
      </c>
      <c r="V74" s="56">
        <v>0</v>
      </c>
      <c r="W74" s="56">
        <v>0</v>
      </c>
      <c r="X74" s="56">
        <v>0</v>
      </c>
      <c r="Y74" s="56">
        <v>0</v>
      </c>
      <c r="Z74" s="56">
        <v>48238</v>
      </c>
      <c r="AA74" s="56">
        <v>211657.1</v>
      </c>
      <c r="AB74" s="56">
        <v>0</v>
      </c>
      <c r="AC74" s="56">
        <v>0</v>
      </c>
    </row>
    <row r="75" spans="1:31" x14ac:dyDescent="0.25">
      <c r="B75" s="92">
        <v>61</v>
      </c>
      <c r="C75" s="91" t="s">
        <v>73</v>
      </c>
      <c r="D75" s="33">
        <v>26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82101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4431</v>
      </c>
      <c r="U75" s="56">
        <v>10005.8735</v>
      </c>
      <c r="V75" s="56">
        <v>4215</v>
      </c>
      <c r="W75" s="56">
        <v>16580.491389999999</v>
      </c>
      <c r="X75" s="56">
        <v>0</v>
      </c>
      <c r="Y75" s="56">
        <v>0</v>
      </c>
      <c r="Z75" s="56">
        <v>35076</v>
      </c>
      <c r="AA75" s="56">
        <v>192385.3</v>
      </c>
      <c r="AB75" s="56">
        <v>0</v>
      </c>
      <c r="AC75" s="56">
        <v>0</v>
      </c>
    </row>
    <row r="76" spans="1:31" x14ac:dyDescent="0.25">
      <c r="B76" s="92">
        <v>62</v>
      </c>
      <c r="C76" s="91" t="s">
        <v>46</v>
      </c>
      <c r="D76" s="33">
        <v>0</v>
      </c>
      <c r="E76" s="33">
        <v>0</v>
      </c>
      <c r="F76" s="33">
        <v>0</v>
      </c>
      <c r="G76" s="33">
        <v>67</v>
      </c>
      <c r="H76" s="33">
        <v>0</v>
      </c>
      <c r="I76" s="33">
        <v>0</v>
      </c>
      <c r="J76" s="33">
        <v>0</v>
      </c>
      <c r="K76" s="33">
        <v>724172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34352</v>
      </c>
      <c r="U76" s="56">
        <v>40113.890189999998</v>
      </c>
      <c r="V76" s="56">
        <v>722</v>
      </c>
      <c r="W76" s="56">
        <v>1925.2546600000001</v>
      </c>
      <c r="X76" s="56">
        <v>0</v>
      </c>
      <c r="Y76" s="56">
        <v>0</v>
      </c>
      <c r="Z76" s="56">
        <v>258766</v>
      </c>
      <c r="AA76" s="56">
        <v>666676.96499999997</v>
      </c>
      <c r="AB76" s="56">
        <v>0</v>
      </c>
      <c r="AC76" s="56">
        <v>0</v>
      </c>
    </row>
    <row r="77" spans="1:31" x14ac:dyDescent="0.25">
      <c r="B77" s="92">
        <v>63</v>
      </c>
      <c r="C77" s="91" t="s">
        <v>74</v>
      </c>
      <c r="D77" s="33">
        <v>573</v>
      </c>
      <c r="E77" s="33">
        <v>4</v>
      </c>
      <c r="F77" s="33">
        <v>0</v>
      </c>
      <c r="G77" s="33">
        <v>0</v>
      </c>
      <c r="H77" s="33">
        <v>0</v>
      </c>
      <c r="I77" s="33">
        <v>561225</v>
      </c>
      <c r="J77" s="33">
        <v>0</v>
      </c>
      <c r="K77" s="33">
        <v>9856269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223956</v>
      </c>
      <c r="U77" s="56">
        <v>392016.09312999999</v>
      </c>
      <c r="V77" s="56">
        <v>80121</v>
      </c>
      <c r="W77" s="56">
        <v>231240.97080000001</v>
      </c>
      <c r="X77" s="56">
        <v>0</v>
      </c>
      <c r="Y77" s="56">
        <v>0</v>
      </c>
      <c r="Z77" s="56">
        <v>3050475</v>
      </c>
      <c r="AA77" s="56">
        <v>16607080.149</v>
      </c>
      <c r="AB77" s="56">
        <v>58</v>
      </c>
      <c r="AC77" s="56">
        <v>54.64</v>
      </c>
    </row>
    <row r="78" spans="1:31" x14ac:dyDescent="0.25">
      <c r="B78" s="88">
        <v>64</v>
      </c>
      <c r="C78" s="88" t="s">
        <v>75</v>
      </c>
      <c r="D78" s="33">
        <v>231</v>
      </c>
      <c r="E78" s="33">
        <v>0</v>
      </c>
      <c r="F78" s="33">
        <v>18</v>
      </c>
      <c r="G78" s="33">
        <v>0</v>
      </c>
      <c r="H78" s="33">
        <v>0</v>
      </c>
      <c r="I78" s="33">
        <v>0</v>
      </c>
      <c r="J78" s="33">
        <v>0</v>
      </c>
      <c r="K78" s="33">
        <v>11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56">
        <v>0</v>
      </c>
      <c r="R78" s="56">
        <v>0</v>
      </c>
      <c r="S78" s="56">
        <v>0</v>
      </c>
      <c r="T78" s="56">
        <v>7</v>
      </c>
      <c r="U78" s="56">
        <v>3.927</v>
      </c>
      <c r="V78" s="56">
        <v>4</v>
      </c>
      <c r="W78" s="56">
        <v>4.45</v>
      </c>
      <c r="X78" s="56">
        <v>0</v>
      </c>
      <c r="Y78" s="56">
        <v>0</v>
      </c>
      <c r="Z78" s="56">
        <v>31</v>
      </c>
      <c r="AA78" s="56">
        <v>80</v>
      </c>
      <c r="AB78" s="56">
        <v>0</v>
      </c>
      <c r="AC78" s="56">
        <v>0</v>
      </c>
    </row>
    <row r="79" spans="1:31" x14ac:dyDescent="0.25">
      <c r="B79" s="92">
        <v>65</v>
      </c>
      <c r="C79" s="91" t="s">
        <v>36</v>
      </c>
      <c r="D79" s="33">
        <v>312</v>
      </c>
      <c r="E79" s="33">
        <v>7</v>
      </c>
      <c r="F79" s="33">
        <v>0</v>
      </c>
      <c r="G79" s="33">
        <v>568</v>
      </c>
      <c r="H79" s="33">
        <v>0</v>
      </c>
      <c r="I79" s="33">
        <v>33645</v>
      </c>
      <c r="J79" s="33">
        <v>137</v>
      </c>
      <c r="K79" s="33">
        <v>1806260</v>
      </c>
      <c r="L79" s="56">
        <v>80</v>
      </c>
      <c r="M79" s="56">
        <v>457.79005999999998</v>
      </c>
      <c r="N79" s="56">
        <v>35</v>
      </c>
      <c r="O79" s="56">
        <v>117.5565</v>
      </c>
      <c r="P79" s="56">
        <v>0</v>
      </c>
      <c r="Q79" s="56">
        <v>0</v>
      </c>
      <c r="R79" s="56">
        <v>1</v>
      </c>
      <c r="S79" s="56">
        <v>1</v>
      </c>
      <c r="T79" s="56">
        <v>36322</v>
      </c>
      <c r="U79" s="56">
        <v>69654.921439999918</v>
      </c>
      <c r="V79" s="56">
        <v>12735</v>
      </c>
      <c r="W79" s="56">
        <v>28801.51606999927</v>
      </c>
      <c r="X79" s="56">
        <v>22</v>
      </c>
      <c r="Y79" s="56">
        <v>341.30099999999999</v>
      </c>
      <c r="Z79" s="56">
        <v>365218</v>
      </c>
      <c r="AA79" s="56">
        <v>1472318.7760000001</v>
      </c>
      <c r="AB79" s="56">
        <v>0</v>
      </c>
      <c r="AC79" s="56">
        <v>0</v>
      </c>
    </row>
    <row r="80" spans="1:31" s="51" customFormat="1" ht="13" x14ac:dyDescent="0.3">
      <c r="A80" s="109"/>
      <c r="B80" s="111" t="s">
        <v>76</v>
      </c>
      <c r="C80" s="111" t="s">
        <v>76</v>
      </c>
      <c r="D80" s="11">
        <f t="shared" ref="D80:AC80" si="1">SUM(D11:D79)</f>
        <v>126211</v>
      </c>
      <c r="E80" s="11">
        <f t="shared" si="1"/>
        <v>93671</v>
      </c>
      <c r="F80" s="11">
        <f t="shared" si="1"/>
        <v>8567404</v>
      </c>
      <c r="G80" s="11">
        <f t="shared" si="1"/>
        <v>1688558</v>
      </c>
      <c r="H80" s="11">
        <f t="shared" si="1"/>
        <v>5956884</v>
      </c>
      <c r="I80" s="11">
        <f t="shared" si="1"/>
        <v>317065667</v>
      </c>
      <c r="J80" s="11">
        <f t="shared" si="1"/>
        <v>97904611</v>
      </c>
      <c r="K80" s="11">
        <f t="shared" si="1"/>
        <v>960880694</v>
      </c>
      <c r="L80" s="11">
        <f t="shared" si="1"/>
        <v>170670440</v>
      </c>
      <c r="M80" s="11">
        <f t="shared" si="1"/>
        <v>583001774.8197943</v>
      </c>
      <c r="N80" s="11">
        <f t="shared" si="1"/>
        <v>150827992</v>
      </c>
      <c r="O80" s="11">
        <f t="shared" si="1"/>
        <v>1068185709.2625073</v>
      </c>
      <c r="P80" s="11">
        <f t="shared" si="1"/>
        <v>1100</v>
      </c>
      <c r="Q80" s="11">
        <f t="shared" si="1"/>
        <v>4867.018</v>
      </c>
      <c r="R80" s="11">
        <f t="shared" si="1"/>
        <v>818924</v>
      </c>
      <c r="S80" s="11">
        <f t="shared" si="1"/>
        <v>4049606.8406099998</v>
      </c>
      <c r="T80" s="11">
        <f t="shared" si="1"/>
        <v>130159292</v>
      </c>
      <c r="U80" s="11">
        <f t="shared" si="1"/>
        <v>322253492.63097984</v>
      </c>
      <c r="V80" s="11">
        <f t="shared" si="1"/>
        <v>46503231</v>
      </c>
      <c r="W80" s="11">
        <f t="shared" si="1"/>
        <v>154843192.21735004</v>
      </c>
      <c r="X80" s="11">
        <f t="shared" si="1"/>
        <v>153117</v>
      </c>
      <c r="Y80" s="11">
        <f t="shared" si="1"/>
        <v>2248509.1937000006</v>
      </c>
      <c r="Z80" s="11">
        <f t="shared" si="1"/>
        <v>542847035</v>
      </c>
      <c r="AA80" s="11">
        <f t="shared" si="1"/>
        <v>2678425035.82792</v>
      </c>
      <c r="AB80" s="11">
        <f t="shared" si="1"/>
        <v>66002</v>
      </c>
      <c r="AC80" s="11">
        <f t="shared" si="1"/>
        <v>64043.095999999998</v>
      </c>
    </row>
    <row r="81" spans="1:30" ht="13" x14ac:dyDescent="0.25">
      <c r="A81" s="118"/>
      <c r="B81" s="436" t="s">
        <v>265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x14ac:dyDescent="0.25">
      <c r="A82" s="83"/>
      <c r="B82" s="436" t="s">
        <v>333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x14ac:dyDescent="0.25">
      <c r="A83" s="83"/>
      <c r="B83" s="436" t="s">
        <v>334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42" customFormat="1" x14ac:dyDescent="0.25">
      <c r="A84" s="83"/>
      <c r="B84" s="436" t="s">
        <v>268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42" customFormat="1" x14ac:dyDescent="0.25">
      <c r="A85" s="83"/>
      <c r="B85" s="436" t="s">
        <v>269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42" customFormat="1" x14ac:dyDescent="0.25">
      <c r="A86" s="83"/>
      <c r="B86" s="436" t="s">
        <v>270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42" customFormat="1" x14ac:dyDescent="0.25">
      <c r="A87" s="83"/>
      <c r="B87" s="436" t="s">
        <v>271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42" customFormat="1" x14ac:dyDescent="0.25">
      <c r="A88" s="83"/>
      <c r="B88" s="436" t="s">
        <v>272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42" customFormat="1" x14ac:dyDescent="0.25">
      <c r="A89" s="83"/>
      <c r="B89" s="436" t="s">
        <v>273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s="42" customFormat="1" x14ac:dyDescent="0.25">
      <c r="A90" s="83"/>
      <c r="B90" s="436" t="s">
        <v>274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  <c r="AD90" s="46"/>
    </row>
    <row r="91" spans="1:30" s="42" customFormat="1" x14ac:dyDescent="0.25">
      <c r="A91" s="83"/>
      <c r="B91" s="436" t="s">
        <v>275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s="42" customFormat="1" x14ac:dyDescent="0.25">
      <c r="A92" s="83"/>
      <c r="B92" s="436" t="s">
        <v>276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  <c r="AD92" s="46"/>
    </row>
    <row r="93" spans="1:30" s="42" customFormat="1" x14ac:dyDescent="0.25">
      <c r="A93" s="83"/>
      <c r="B93" s="436" t="s">
        <v>277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42" customFormat="1" x14ac:dyDescent="0.25">
      <c r="A94" s="83"/>
      <c r="B94" s="436" t="s">
        <v>278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42" customFormat="1" x14ac:dyDescent="0.25">
      <c r="A95" s="83"/>
      <c r="B95" s="436" t="s">
        <v>279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42" customFormat="1" x14ac:dyDescent="0.25">
      <c r="A96" s="83"/>
      <c r="B96" s="436" t="s">
        <v>280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42" customFormat="1" x14ac:dyDescent="0.25">
      <c r="A97" s="83"/>
      <c r="B97" s="436" t="s">
        <v>281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42" customFormat="1" x14ac:dyDescent="0.25">
      <c r="A98" s="83"/>
      <c r="B98" s="436" t="s">
        <v>282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42" customFormat="1" x14ac:dyDescent="0.25">
      <c r="A99" s="83"/>
      <c r="B99" s="436" t="s">
        <v>283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42" customFormat="1" x14ac:dyDescent="0.25">
      <c r="A100" s="83"/>
      <c r="B100" s="436" t="s">
        <v>284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42" customFormat="1" x14ac:dyDescent="0.25">
      <c r="A101" s="84"/>
      <c r="B101" s="436" t="s">
        <v>285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  <c r="AD101" s="44"/>
      <c r="AE101" s="44"/>
    </row>
    <row r="102" spans="1:31" s="42" customFormat="1" x14ac:dyDescent="0.25">
      <c r="A102" s="83"/>
      <c r="B102" s="436" t="s">
        <v>286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42" customFormat="1" x14ac:dyDescent="0.25">
      <c r="A103" s="83"/>
      <c r="B103" s="436" t="s">
        <v>287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42" customFormat="1" x14ac:dyDescent="0.25">
      <c r="A104" s="83"/>
      <c r="B104" s="436" t="s">
        <v>288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1:31" s="42" customFormat="1" x14ac:dyDescent="0.25">
      <c r="A105" s="83"/>
      <c r="B105" s="436" t="s">
        <v>289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  <row r="106" spans="1:31" s="42" customFormat="1" x14ac:dyDescent="0.25">
      <c r="A106" s="83"/>
      <c r="B106" s="436" t="s">
        <v>290</v>
      </c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</row>
    <row r="107" spans="1:31" s="42" customFormat="1" x14ac:dyDescent="0.25">
      <c r="A107" s="83"/>
      <c r="B107" s="436" t="s">
        <v>291</v>
      </c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  <c r="AB107" s="436"/>
      <c r="AC107" s="436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Z6:AA6"/>
    <mergeCell ref="AB6:AC6"/>
    <mergeCell ref="G5:G7"/>
    <mergeCell ref="H5:H7"/>
    <mergeCell ref="I5:I7"/>
    <mergeCell ref="J5:J7"/>
    <mergeCell ref="K5:K7"/>
    <mergeCell ref="R5:S5"/>
    <mergeCell ref="T5:Y5"/>
    <mergeCell ref="Z5:AC5"/>
    <mergeCell ref="L6:M6"/>
    <mergeCell ref="N6:O6"/>
    <mergeCell ref="P6:Q6"/>
    <mergeCell ref="R6:S6"/>
    <mergeCell ref="T6:U6"/>
    <mergeCell ref="V6:W6"/>
    <mergeCell ref="X6:Y6"/>
    <mergeCell ref="L5:Q5"/>
    <mergeCell ref="B81:AC81"/>
    <mergeCell ref="B82:AC82"/>
    <mergeCell ref="B95:AC95"/>
    <mergeCell ref="B84:AC84"/>
    <mergeCell ref="B85:AC85"/>
    <mergeCell ref="B86:AC86"/>
    <mergeCell ref="B87:AC87"/>
    <mergeCell ref="B88:AC88"/>
    <mergeCell ref="B89:AC89"/>
    <mergeCell ref="B90:AC90"/>
    <mergeCell ref="B91:AC91"/>
    <mergeCell ref="B92:AC92"/>
    <mergeCell ref="B93:AC93"/>
    <mergeCell ref="B94:AC94"/>
    <mergeCell ref="B83:AC83"/>
    <mergeCell ref="B107:AC107"/>
    <mergeCell ref="B96:AC96"/>
    <mergeCell ref="B97:AC97"/>
    <mergeCell ref="B98:AC98"/>
    <mergeCell ref="B99:AC99"/>
    <mergeCell ref="B106:AC106"/>
    <mergeCell ref="B100:AC100"/>
    <mergeCell ref="B101:AC101"/>
    <mergeCell ref="B102:AC102"/>
    <mergeCell ref="B103:AC103"/>
    <mergeCell ref="B104:AC104"/>
    <mergeCell ref="B105:AC105"/>
  </mergeCells>
  <pageMargins left="0" right="3.937007874015748E-2" top="0.11811023622047245" bottom="0.11811023622047245" header="7.874015748031496E-2" footer="7.874015748031496E-2"/>
  <pageSetup scale="47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ACB6-BDF1-4209-8FD2-464D377F4096}">
  <dimension ref="A1:AF106"/>
  <sheetViews>
    <sheetView zoomScale="85" zoomScaleNormal="85" workbookViewId="0">
      <pane xSplit="3" ySplit="7" topLeftCell="G23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4.5" x14ac:dyDescent="0.35"/>
  <cols>
    <col min="1" max="1" width="5.1796875" style="133" bestFit="1" customWidth="1"/>
    <col min="2" max="2" width="6" style="130" customWidth="1"/>
    <col min="3" max="3" width="44" style="130" bestFit="1" customWidth="1"/>
    <col min="4" max="4" width="7.81640625" style="131" customWidth="1"/>
    <col min="5" max="5" width="7.1796875" style="131" customWidth="1"/>
    <col min="6" max="8" width="8.453125" style="130" customWidth="1"/>
    <col min="9" max="9" width="10.1796875" style="130" customWidth="1"/>
    <col min="10" max="10" width="9.1796875" style="130" customWidth="1"/>
    <col min="11" max="11" width="10.81640625" style="130" customWidth="1"/>
    <col min="12" max="12" width="10.1796875" style="130" bestFit="1" customWidth="1"/>
    <col min="13" max="13" width="10.1796875" style="130" customWidth="1"/>
    <col min="14" max="14" width="10" style="130" bestFit="1" customWidth="1"/>
    <col min="15" max="15" width="11.1796875" style="130" customWidth="1"/>
    <col min="16" max="16" width="8.1796875" style="130" customWidth="1"/>
    <col min="17" max="17" width="8" style="130" customWidth="1"/>
    <col min="18" max="18" width="8.1796875" style="130" customWidth="1"/>
    <col min="19" max="19" width="8.453125" style="130" customWidth="1"/>
    <col min="20" max="20" width="10" style="130" bestFit="1" customWidth="1"/>
    <col min="21" max="21" width="11" style="130" customWidth="1"/>
    <col min="22" max="22" width="10.1796875" style="130" customWidth="1"/>
    <col min="23" max="23" width="10" style="130" customWidth="1"/>
    <col min="24" max="24" width="7.81640625" style="130" customWidth="1"/>
    <col min="25" max="25" width="8.1796875" style="130" customWidth="1"/>
    <col min="26" max="26" width="10" style="130" bestFit="1" customWidth="1"/>
    <col min="27" max="27" width="11" style="130" bestFit="1" customWidth="1"/>
    <col min="28" max="28" width="7.453125" style="130" customWidth="1"/>
    <col min="29" max="29" width="7.1796875" style="130" customWidth="1"/>
    <col min="30" max="30" width="12.1796875" style="130" customWidth="1"/>
    <col min="31" max="31" width="12" style="130" customWidth="1"/>
    <col min="32" max="16384" width="8.81640625" style="130"/>
  </cols>
  <sheetData>
    <row r="1" spans="1:32" x14ac:dyDescent="0.35">
      <c r="B1" s="407" t="s">
        <v>338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</row>
    <row r="2" spans="1:32" x14ac:dyDescent="0.35">
      <c r="B2" s="442" t="s">
        <v>220</v>
      </c>
      <c r="C2" s="407" t="s">
        <v>145</v>
      </c>
      <c r="D2" s="443" t="s">
        <v>221</v>
      </c>
      <c r="E2" s="443"/>
      <c r="F2" s="443"/>
      <c r="G2" s="443"/>
      <c r="H2" s="443"/>
      <c r="I2" s="443"/>
      <c r="J2" s="443"/>
      <c r="K2" s="443"/>
      <c r="L2" s="407" t="s">
        <v>222</v>
      </c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x14ac:dyDescent="0.35">
      <c r="B3" s="442"/>
      <c r="C3" s="407"/>
      <c r="D3" s="442" t="s">
        <v>223</v>
      </c>
      <c r="E3" s="442"/>
      <c r="F3" s="442"/>
      <c r="G3" s="442"/>
      <c r="H3" s="442"/>
      <c r="I3" s="442"/>
      <c r="J3" s="442"/>
      <c r="K3" s="442"/>
      <c r="L3" s="407" t="s">
        <v>224</v>
      </c>
      <c r="M3" s="407"/>
      <c r="N3" s="407"/>
      <c r="O3" s="407"/>
      <c r="P3" s="407"/>
      <c r="Q3" s="407"/>
      <c r="R3" s="407"/>
      <c r="S3" s="407"/>
      <c r="T3" s="407" t="s">
        <v>225</v>
      </c>
      <c r="U3" s="407"/>
      <c r="V3" s="407"/>
      <c r="W3" s="407"/>
      <c r="X3" s="407"/>
      <c r="Y3" s="407"/>
      <c r="Z3" s="407"/>
      <c r="AA3" s="407"/>
      <c r="AB3" s="407"/>
      <c r="AC3" s="407"/>
    </row>
    <row r="4" spans="1:32" x14ac:dyDescent="0.35">
      <c r="B4" s="442"/>
      <c r="C4" s="407"/>
      <c r="D4" s="442" t="s">
        <v>216</v>
      </c>
      <c r="E4" s="442"/>
      <c r="F4" s="442" t="s">
        <v>175</v>
      </c>
      <c r="G4" s="442" t="s">
        <v>176</v>
      </c>
      <c r="H4" s="442" t="s">
        <v>226</v>
      </c>
      <c r="I4" s="442" t="s">
        <v>227</v>
      </c>
      <c r="J4" s="442" t="s">
        <v>147</v>
      </c>
      <c r="K4" s="442" t="s">
        <v>148</v>
      </c>
      <c r="L4" s="407" t="s">
        <v>228</v>
      </c>
      <c r="M4" s="407"/>
      <c r="N4" s="407"/>
      <c r="O4" s="407"/>
      <c r="P4" s="407"/>
      <c r="Q4" s="407"/>
      <c r="R4" s="407" t="s">
        <v>229</v>
      </c>
      <c r="S4" s="407"/>
      <c r="T4" s="407" t="s">
        <v>228</v>
      </c>
      <c r="U4" s="407"/>
      <c r="V4" s="407"/>
      <c r="W4" s="407"/>
      <c r="X4" s="407"/>
      <c r="Y4" s="407"/>
      <c r="Z4" s="407" t="s">
        <v>229</v>
      </c>
      <c r="AA4" s="407"/>
      <c r="AB4" s="407"/>
      <c r="AC4" s="407"/>
    </row>
    <row r="5" spans="1:32" x14ac:dyDescent="0.35">
      <c r="B5" s="442"/>
      <c r="C5" s="407"/>
      <c r="D5" s="442"/>
      <c r="E5" s="442"/>
      <c r="F5" s="442"/>
      <c r="G5" s="442"/>
      <c r="H5" s="442"/>
      <c r="I5" s="442"/>
      <c r="J5" s="442"/>
      <c r="K5" s="442"/>
      <c r="L5" s="442" t="s">
        <v>230</v>
      </c>
      <c r="M5" s="442"/>
      <c r="N5" s="442" t="s">
        <v>231</v>
      </c>
      <c r="O5" s="442"/>
      <c r="P5" s="407" t="s">
        <v>141</v>
      </c>
      <c r="Q5" s="407"/>
      <c r="R5" s="407" t="s">
        <v>232</v>
      </c>
      <c r="S5" s="407"/>
      <c r="T5" s="442" t="s">
        <v>230</v>
      </c>
      <c r="U5" s="442"/>
      <c r="V5" s="442" t="s">
        <v>231</v>
      </c>
      <c r="W5" s="442"/>
      <c r="X5" s="407" t="s">
        <v>141</v>
      </c>
      <c r="Y5" s="407"/>
      <c r="Z5" s="442" t="s">
        <v>157</v>
      </c>
      <c r="AA5" s="442"/>
      <c r="AB5" s="442" t="s">
        <v>175</v>
      </c>
      <c r="AC5" s="442"/>
    </row>
    <row r="6" spans="1:32" s="143" customFormat="1" ht="58" x14ac:dyDescent="0.35">
      <c r="A6" s="145"/>
      <c r="B6" s="442"/>
      <c r="C6" s="407"/>
      <c r="D6" s="114" t="s">
        <v>149</v>
      </c>
      <c r="E6" s="116" t="s">
        <v>150</v>
      </c>
      <c r="F6" s="442"/>
      <c r="G6" s="442"/>
      <c r="H6" s="442"/>
      <c r="I6" s="442"/>
      <c r="J6" s="442"/>
      <c r="K6" s="442"/>
      <c r="L6" s="144" t="s">
        <v>233</v>
      </c>
      <c r="M6" s="144" t="s">
        <v>234</v>
      </c>
      <c r="N6" s="144" t="s">
        <v>233</v>
      </c>
      <c r="O6" s="144" t="s">
        <v>234</v>
      </c>
      <c r="P6" s="144" t="s">
        <v>233</v>
      </c>
      <c r="Q6" s="144" t="s">
        <v>234</v>
      </c>
      <c r="R6" s="144" t="s">
        <v>233</v>
      </c>
      <c r="S6" s="144" t="s">
        <v>234</v>
      </c>
      <c r="T6" s="144" t="s">
        <v>233</v>
      </c>
      <c r="U6" s="144" t="s">
        <v>234</v>
      </c>
      <c r="V6" s="144" t="s">
        <v>233</v>
      </c>
      <c r="W6" s="144" t="s">
        <v>234</v>
      </c>
      <c r="X6" s="144" t="s">
        <v>233</v>
      </c>
      <c r="Y6" s="144" t="s">
        <v>234</v>
      </c>
      <c r="Z6" s="144" t="s">
        <v>233</v>
      </c>
      <c r="AA6" s="144" t="s">
        <v>234</v>
      </c>
      <c r="AB6" s="144" t="s">
        <v>233</v>
      </c>
      <c r="AC6" s="144" t="s">
        <v>234</v>
      </c>
    </row>
    <row r="7" spans="1:32" x14ac:dyDescent="0.35">
      <c r="B7" s="115"/>
      <c r="C7" s="115"/>
      <c r="D7" s="114">
        <v>1</v>
      </c>
      <c r="E7" s="114">
        <v>2</v>
      </c>
      <c r="F7" s="114">
        <v>3</v>
      </c>
      <c r="G7" s="114">
        <v>4</v>
      </c>
      <c r="H7" s="114">
        <v>5</v>
      </c>
      <c r="I7" s="114">
        <v>6</v>
      </c>
      <c r="J7" s="114">
        <v>7</v>
      </c>
      <c r="K7" s="114">
        <v>8</v>
      </c>
      <c r="L7" s="114">
        <v>9</v>
      </c>
      <c r="M7" s="114">
        <v>10</v>
      </c>
      <c r="N7" s="114">
        <v>11</v>
      </c>
      <c r="O7" s="114">
        <v>12</v>
      </c>
      <c r="P7" s="114">
        <v>13</v>
      </c>
      <c r="Q7" s="114">
        <v>14</v>
      </c>
      <c r="R7" s="114">
        <v>15</v>
      </c>
      <c r="S7" s="114">
        <v>16</v>
      </c>
      <c r="T7" s="114">
        <v>17</v>
      </c>
      <c r="U7" s="114">
        <v>18</v>
      </c>
      <c r="V7" s="114">
        <v>19</v>
      </c>
      <c r="W7" s="114">
        <v>20</v>
      </c>
      <c r="X7" s="114">
        <v>21</v>
      </c>
      <c r="Y7" s="114">
        <v>22</v>
      </c>
      <c r="Z7" s="114">
        <v>23</v>
      </c>
      <c r="AA7" s="114">
        <v>24</v>
      </c>
      <c r="AB7" s="114">
        <v>25</v>
      </c>
      <c r="AC7" s="114">
        <v>26</v>
      </c>
    </row>
    <row r="8" spans="1:32" x14ac:dyDescent="0.35">
      <c r="B8" s="111" t="s">
        <v>8</v>
      </c>
      <c r="C8" s="111"/>
      <c r="D8" s="58"/>
      <c r="E8" s="5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2" x14ac:dyDescent="0.35">
      <c r="B9" s="111" t="s">
        <v>158</v>
      </c>
      <c r="C9" s="199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35">
      <c r="B10" s="92">
        <v>1</v>
      </c>
      <c r="C10" s="91" t="s">
        <v>16</v>
      </c>
      <c r="D10" s="33">
        <v>8407</v>
      </c>
      <c r="E10" s="33">
        <v>2621</v>
      </c>
      <c r="F10" s="33">
        <v>35956</v>
      </c>
      <c r="G10" s="33">
        <v>45227</v>
      </c>
      <c r="H10" s="33">
        <v>11954</v>
      </c>
      <c r="I10" s="33">
        <v>1642216</v>
      </c>
      <c r="J10" s="33">
        <v>2300723</v>
      </c>
      <c r="K10" s="33">
        <v>94000243</v>
      </c>
      <c r="L10" s="56">
        <v>2286393</v>
      </c>
      <c r="M10" s="56">
        <v>8363566.5933900001</v>
      </c>
      <c r="N10" s="56">
        <v>2353854</v>
      </c>
      <c r="O10" s="56">
        <v>14642361.53359</v>
      </c>
      <c r="P10" s="56">
        <v>0</v>
      </c>
      <c r="Q10" s="56">
        <v>0</v>
      </c>
      <c r="R10" s="56">
        <v>15840</v>
      </c>
      <c r="S10" s="56">
        <v>73367.3</v>
      </c>
      <c r="T10" s="56">
        <v>4268370</v>
      </c>
      <c r="U10" s="56">
        <v>9599386.36173</v>
      </c>
      <c r="V10" s="56">
        <v>754223</v>
      </c>
      <c r="W10" s="56">
        <v>3295029.9138900014</v>
      </c>
      <c r="X10" s="56">
        <v>6</v>
      </c>
      <c r="Y10" s="56">
        <v>13.3</v>
      </c>
      <c r="Z10" s="56">
        <v>24810278</v>
      </c>
      <c r="AA10" s="56">
        <v>119878790.051</v>
      </c>
      <c r="AB10" s="56">
        <v>412</v>
      </c>
      <c r="AC10" s="56">
        <v>413.01499999999999</v>
      </c>
      <c r="AE10" s="338">
        <f>Z10+AB10</f>
        <v>24810690</v>
      </c>
    </row>
    <row r="11" spans="1:32" x14ac:dyDescent="0.35">
      <c r="B11" s="92">
        <v>2</v>
      </c>
      <c r="C11" s="91" t="s">
        <v>35</v>
      </c>
      <c r="D11" s="33">
        <v>5328</v>
      </c>
      <c r="E11" s="33">
        <v>2900</v>
      </c>
      <c r="F11" s="33">
        <v>43023</v>
      </c>
      <c r="G11" s="33">
        <v>17693</v>
      </c>
      <c r="H11" s="33">
        <v>0</v>
      </c>
      <c r="I11" s="33">
        <v>991326</v>
      </c>
      <c r="J11" s="33">
        <v>74400</v>
      </c>
      <c r="K11" s="33">
        <v>47396297</v>
      </c>
      <c r="L11" s="56">
        <v>155674</v>
      </c>
      <c r="M11" s="56">
        <v>568015.76678000006</v>
      </c>
      <c r="N11" s="56">
        <v>67924</v>
      </c>
      <c r="O11" s="56">
        <v>312987.00935000001</v>
      </c>
      <c r="P11" s="56">
        <v>0</v>
      </c>
      <c r="Q11" s="56">
        <v>0</v>
      </c>
      <c r="R11" s="56">
        <v>10164</v>
      </c>
      <c r="S11" s="56">
        <v>61194.09102</v>
      </c>
      <c r="T11" s="56">
        <v>2944860</v>
      </c>
      <c r="U11" s="56">
        <v>6054878.2058500005</v>
      </c>
      <c r="V11" s="56">
        <v>930682</v>
      </c>
      <c r="W11" s="56">
        <v>1592588.12</v>
      </c>
      <c r="X11" s="56">
        <v>0</v>
      </c>
      <c r="Y11" s="56">
        <v>0</v>
      </c>
      <c r="Z11" s="56">
        <v>16108478</v>
      </c>
      <c r="AA11" s="56">
        <v>65713448.550999999</v>
      </c>
      <c r="AB11" s="56">
        <v>2554</v>
      </c>
      <c r="AC11" s="56">
        <v>2547.8649999999998</v>
      </c>
      <c r="AE11" s="338">
        <f t="shared" ref="AE11:AE72" si="0">Z11+AB11</f>
        <v>16111032</v>
      </c>
      <c r="AF11" s="338"/>
    </row>
    <row r="12" spans="1:32" s="38" customFormat="1" x14ac:dyDescent="0.35">
      <c r="A12" s="40"/>
      <c r="B12" s="92">
        <v>3</v>
      </c>
      <c r="C12" s="113" t="s">
        <v>40</v>
      </c>
      <c r="D12" s="68">
        <v>1977</v>
      </c>
      <c r="E12" s="68">
        <v>300</v>
      </c>
      <c r="F12" s="68">
        <v>1785</v>
      </c>
      <c r="G12" s="68">
        <v>1879</v>
      </c>
      <c r="H12" s="68">
        <v>355014</v>
      </c>
      <c r="I12" s="68">
        <v>923725</v>
      </c>
      <c r="J12" s="68">
        <v>32995</v>
      </c>
      <c r="K12" s="68">
        <v>13616903</v>
      </c>
      <c r="L12" s="56">
        <v>54016</v>
      </c>
      <c r="M12" s="56">
        <v>233043.66612000001</v>
      </c>
      <c r="N12" s="56">
        <v>20058</v>
      </c>
      <c r="O12" s="56">
        <v>117288.99817999998</v>
      </c>
      <c r="P12" s="56">
        <v>0</v>
      </c>
      <c r="Q12" s="56">
        <v>0</v>
      </c>
      <c r="R12" s="56">
        <v>927</v>
      </c>
      <c r="S12" s="56">
        <v>4341.6415199999992</v>
      </c>
      <c r="T12" s="56">
        <v>1360304</v>
      </c>
      <c r="U12" s="56">
        <v>2341296.2401100001</v>
      </c>
      <c r="V12" s="56">
        <v>421590</v>
      </c>
      <c r="W12" s="56">
        <v>741243.92294000008</v>
      </c>
      <c r="X12" s="56">
        <v>6672</v>
      </c>
      <c r="Y12" s="56">
        <v>73328.256659999999</v>
      </c>
      <c r="Z12" s="56">
        <v>6128894</v>
      </c>
      <c r="AA12" s="56">
        <v>26622911.1241</v>
      </c>
      <c r="AB12" s="56">
        <v>0</v>
      </c>
      <c r="AC12" s="56">
        <v>0</v>
      </c>
      <c r="AE12" s="338">
        <f t="shared" si="0"/>
        <v>6128894</v>
      </c>
    </row>
    <row r="13" spans="1:32" x14ac:dyDescent="0.35">
      <c r="B13" s="92">
        <v>4</v>
      </c>
      <c r="C13" s="91" t="s">
        <v>23</v>
      </c>
      <c r="D13" s="33">
        <v>8131</v>
      </c>
      <c r="E13" s="33">
        <v>3960</v>
      </c>
      <c r="F13" s="33">
        <v>72047</v>
      </c>
      <c r="G13" s="33">
        <v>13427</v>
      </c>
      <c r="H13" s="33">
        <v>1</v>
      </c>
      <c r="I13" s="33">
        <v>2030488</v>
      </c>
      <c r="J13" s="33">
        <v>938914</v>
      </c>
      <c r="K13" s="33">
        <v>57413339</v>
      </c>
      <c r="L13" s="56">
        <v>995475</v>
      </c>
      <c r="M13" s="56">
        <v>3580662.3262899998</v>
      </c>
      <c r="N13" s="56">
        <v>448596</v>
      </c>
      <c r="O13" s="56">
        <v>2332085.5550000002</v>
      </c>
      <c r="P13" s="56">
        <v>0</v>
      </c>
      <c r="Q13" s="56">
        <v>0</v>
      </c>
      <c r="R13" s="56">
        <v>92909</v>
      </c>
      <c r="S13" s="56">
        <v>508696.2</v>
      </c>
      <c r="T13" s="56">
        <v>6951817</v>
      </c>
      <c r="U13" s="56">
        <v>17563468.811659995</v>
      </c>
      <c r="V13" s="56">
        <v>1319266</v>
      </c>
      <c r="W13" s="56">
        <v>4269170.7611100003</v>
      </c>
      <c r="X13" s="56">
        <v>3927</v>
      </c>
      <c r="Y13" s="56">
        <v>60718.36</v>
      </c>
      <c r="Z13" s="56">
        <v>33196988</v>
      </c>
      <c r="AA13" s="56">
        <v>156296217.28099999</v>
      </c>
      <c r="AB13" s="56">
        <v>586</v>
      </c>
      <c r="AC13" s="56">
        <v>460.80099999999999</v>
      </c>
      <c r="AE13" s="338">
        <f t="shared" si="0"/>
        <v>33197574</v>
      </c>
    </row>
    <row r="14" spans="1:32" x14ac:dyDescent="0.35">
      <c r="B14" s="92">
        <v>5</v>
      </c>
      <c r="C14" s="91" t="s">
        <v>49</v>
      </c>
      <c r="D14" s="33">
        <v>2857</v>
      </c>
      <c r="E14" s="33">
        <v>1058</v>
      </c>
      <c r="F14" s="33">
        <v>2792</v>
      </c>
      <c r="G14" s="33">
        <v>9254</v>
      </c>
      <c r="H14" s="33">
        <v>6702</v>
      </c>
      <c r="I14" s="33">
        <v>1235590</v>
      </c>
      <c r="J14" s="33">
        <v>0</v>
      </c>
      <c r="K14" s="33">
        <v>28716820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1468506</v>
      </c>
      <c r="U14" s="56">
        <v>3817061.0130000003</v>
      </c>
      <c r="V14" s="56">
        <v>516494</v>
      </c>
      <c r="W14" s="56">
        <v>1281249.861</v>
      </c>
      <c r="X14" s="56">
        <v>0</v>
      </c>
      <c r="Y14" s="56">
        <v>0</v>
      </c>
      <c r="Z14" s="56">
        <v>8801775</v>
      </c>
      <c r="AA14" s="56">
        <v>40814215.550999999</v>
      </c>
      <c r="AB14" s="56">
        <v>4181</v>
      </c>
      <c r="AC14" s="56">
        <v>4361.0200000000004</v>
      </c>
      <c r="AE14" s="338">
        <f t="shared" si="0"/>
        <v>8805956</v>
      </c>
    </row>
    <row r="15" spans="1:32" x14ac:dyDescent="0.35">
      <c r="B15" s="92">
        <v>6</v>
      </c>
      <c r="C15" s="91" t="s">
        <v>31</v>
      </c>
      <c r="D15" s="33">
        <v>4310</v>
      </c>
      <c r="E15" s="33">
        <v>599</v>
      </c>
      <c r="F15" s="33">
        <v>21791</v>
      </c>
      <c r="G15" s="33">
        <v>11074</v>
      </c>
      <c r="H15" s="33">
        <v>0</v>
      </c>
      <c r="I15" s="33">
        <v>3039310</v>
      </c>
      <c r="J15" s="33">
        <v>199110</v>
      </c>
      <c r="K15" s="33">
        <v>32192588</v>
      </c>
      <c r="L15" s="56">
        <v>158006</v>
      </c>
      <c r="M15" s="56">
        <v>631446.56773999997</v>
      </c>
      <c r="N15" s="56">
        <v>84041</v>
      </c>
      <c r="O15" s="56">
        <v>645864.80105000001</v>
      </c>
      <c r="P15" s="56">
        <v>0</v>
      </c>
      <c r="Q15" s="56">
        <v>0</v>
      </c>
      <c r="R15" s="56">
        <v>4438</v>
      </c>
      <c r="S15" s="56">
        <v>31526.43</v>
      </c>
      <c r="T15" s="56">
        <v>3644297</v>
      </c>
      <c r="U15" s="56">
        <v>8216572.7668499984</v>
      </c>
      <c r="V15" s="56">
        <v>1075213</v>
      </c>
      <c r="W15" s="56">
        <v>2331377.7431399999</v>
      </c>
      <c r="X15" s="56">
        <v>3324</v>
      </c>
      <c r="Y15" s="56">
        <v>53738.915529999998</v>
      </c>
      <c r="Z15" s="56">
        <v>20032288</v>
      </c>
      <c r="AA15" s="56">
        <v>92816483.129559994</v>
      </c>
      <c r="AB15" s="56">
        <v>16480</v>
      </c>
      <c r="AC15" s="56">
        <v>16442.314999999999</v>
      </c>
      <c r="AE15" s="338">
        <f t="shared" si="0"/>
        <v>20048768</v>
      </c>
    </row>
    <row r="16" spans="1:32" x14ac:dyDescent="0.35">
      <c r="B16" s="92">
        <v>7</v>
      </c>
      <c r="C16" s="91" t="s">
        <v>37</v>
      </c>
      <c r="D16" s="33">
        <v>2774</v>
      </c>
      <c r="E16" s="33">
        <v>732</v>
      </c>
      <c r="F16" s="33">
        <v>0</v>
      </c>
      <c r="G16" s="33">
        <v>0</v>
      </c>
      <c r="H16" s="33">
        <v>0</v>
      </c>
      <c r="I16" s="33">
        <v>344684</v>
      </c>
      <c r="J16" s="33">
        <v>82413</v>
      </c>
      <c r="K16" s="33">
        <v>17885133</v>
      </c>
      <c r="L16" s="56">
        <v>71176</v>
      </c>
      <c r="M16" s="56">
        <v>198633.63801</v>
      </c>
      <c r="N16" s="56">
        <v>19793</v>
      </c>
      <c r="O16" s="56">
        <v>73284.470879999993</v>
      </c>
      <c r="P16" s="56">
        <v>0</v>
      </c>
      <c r="Q16" s="56">
        <v>0</v>
      </c>
      <c r="R16" s="56">
        <v>2621</v>
      </c>
      <c r="S16" s="56">
        <v>11918.928599999999</v>
      </c>
      <c r="T16" s="56">
        <v>2584469</v>
      </c>
      <c r="U16" s="56">
        <v>5678280.6166499993</v>
      </c>
      <c r="V16" s="56">
        <v>582354</v>
      </c>
      <c r="W16" s="56">
        <v>1333212.4474200001</v>
      </c>
      <c r="X16" s="56">
        <v>0</v>
      </c>
      <c r="Y16" s="56">
        <v>0</v>
      </c>
      <c r="Z16" s="56">
        <v>11780155</v>
      </c>
      <c r="AA16" s="56">
        <v>49419385.56814</v>
      </c>
      <c r="AB16" s="56">
        <v>0</v>
      </c>
      <c r="AC16" s="56">
        <v>0</v>
      </c>
      <c r="AE16" s="338">
        <f t="shared" si="0"/>
        <v>11780155</v>
      </c>
    </row>
    <row r="17" spans="2:31" x14ac:dyDescent="0.35">
      <c r="B17" s="92">
        <v>8</v>
      </c>
      <c r="C17" s="91" t="s">
        <v>50</v>
      </c>
      <c r="D17" s="33">
        <v>949</v>
      </c>
      <c r="E17" s="33">
        <v>26</v>
      </c>
      <c r="F17" s="33">
        <v>600</v>
      </c>
      <c r="G17" s="33">
        <v>194</v>
      </c>
      <c r="H17" s="33">
        <v>748</v>
      </c>
      <c r="I17" s="33">
        <v>108713</v>
      </c>
      <c r="J17" s="33">
        <v>0</v>
      </c>
      <c r="K17" s="33">
        <v>4088307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366464</v>
      </c>
      <c r="U17" s="56">
        <v>943406.88747000007</v>
      </c>
      <c r="V17" s="56">
        <v>197979</v>
      </c>
      <c r="W17" s="56">
        <v>575174.08337999997</v>
      </c>
      <c r="X17" s="56">
        <v>0</v>
      </c>
      <c r="Y17" s="56">
        <v>0</v>
      </c>
      <c r="Z17" s="56">
        <v>1492197</v>
      </c>
      <c r="AA17" s="56">
        <v>7169831.5999999996</v>
      </c>
      <c r="AB17" s="56">
        <v>0</v>
      </c>
      <c r="AC17" s="56">
        <v>0</v>
      </c>
      <c r="AE17" s="338">
        <f t="shared" si="0"/>
        <v>1492197</v>
      </c>
    </row>
    <row r="18" spans="2:31" x14ac:dyDescent="0.35">
      <c r="B18" s="92">
        <v>9</v>
      </c>
      <c r="C18" s="91" t="s">
        <v>27</v>
      </c>
      <c r="D18" s="33">
        <v>7860</v>
      </c>
      <c r="E18" s="33">
        <v>4385</v>
      </c>
      <c r="F18" s="33">
        <v>39090</v>
      </c>
      <c r="G18" s="33">
        <v>11265</v>
      </c>
      <c r="H18" s="33">
        <v>663102</v>
      </c>
      <c r="I18" s="33">
        <v>545232</v>
      </c>
      <c r="J18" s="33">
        <v>532834</v>
      </c>
      <c r="K18" s="33">
        <v>40196231</v>
      </c>
      <c r="L18" s="56">
        <v>672626</v>
      </c>
      <c r="M18" s="56">
        <v>2887235.6247199997</v>
      </c>
      <c r="N18" s="56">
        <v>244225</v>
      </c>
      <c r="O18" s="56">
        <v>1298447.7486700001</v>
      </c>
      <c r="P18" s="56">
        <v>2</v>
      </c>
      <c r="Q18" s="56">
        <v>128</v>
      </c>
      <c r="R18" s="56">
        <v>10623</v>
      </c>
      <c r="S18" s="56">
        <v>28831.81136</v>
      </c>
      <c r="T18" s="56">
        <v>4794978</v>
      </c>
      <c r="U18" s="56">
        <v>12165174.06312</v>
      </c>
      <c r="V18" s="56">
        <v>1830723</v>
      </c>
      <c r="W18" s="56">
        <v>4657655.3714199997</v>
      </c>
      <c r="X18" s="56">
        <v>0</v>
      </c>
      <c r="Y18" s="56">
        <v>0</v>
      </c>
      <c r="Z18" s="56">
        <v>25567248</v>
      </c>
      <c r="AA18" s="56">
        <v>129046011.11116999</v>
      </c>
      <c r="AB18" s="56">
        <v>0</v>
      </c>
      <c r="AC18" s="56">
        <v>0</v>
      </c>
      <c r="AE18" s="338">
        <f t="shared" si="0"/>
        <v>25567248</v>
      </c>
    </row>
    <row r="19" spans="2:31" x14ac:dyDescent="0.35">
      <c r="B19" s="92">
        <v>10</v>
      </c>
      <c r="C19" s="91" t="s">
        <v>9</v>
      </c>
      <c r="D19" s="33">
        <v>25232</v>
      </c>
      <c r="E19" s="33">
        <v>39236</v>
      </c>
      <c r="F19" s="33">
        <v>1282632</v>
      </c>
      <c r="G19" s="33">
        <v>53227</v>
      </c>
      <c r="H19" s="33">
        <v>856911</v>
      </c>
      <c r="I19" s="33">
        <v>3496334</v>
      </c>
      <c r="J19" s="33">
        <v>18605888</v>
      </c>
      <c r="K19" s="33">
        <v>227138869</v>
      </c>
      <c r="L19" s="56">
        <v>27053060</v>
      </c>
      <c r="M19" s="56">
        <v>95915210.357769936</v>
      </c>
      <c r="N19" s="56">
        <v>27782169</v>
      </c>
      <c r="O19" s="56">
        <v>211023112.96215987</v>
      </c>
      <c r="P19" s="56">
        <v>0</v>
      </c>
      <c r="Q19" s="56">
        <v>0</v>
      </c>
      <c r="R19" s="56">
        <v>134042</v>
      </c>
      <c r="S19" s="56">
        <v>535187.27272999997</v>
      </c>
      <c r="T19" s="56">
        <v>36066509</v>
      </c>
      <c r="U19" s="56">
        <v>84960418.300929993</v>
      </c>
      <c r="V19" s="56">
        <v>9298107</v>
      </c>
      <c r="W19" s="56">
        <v>24740021.714129996</v>
      </c>
      <c r="X19" s="56">
        <v>1193</v>
      </c>
      <c r="Y19" s="56">
        <v>17267.762050000001</v>
      </c>
      <c r="Z19" s="56">
        <v>166575231</v>
      </c>
      <c r="AA19" s="56">
        <v>851007887.28559995</v>
      </c>
      <c r="AB19" s="56">
        <v>22782</v>
      </c>
      <c r="AC19" s="56">
        <v>20925.62141</v>
      </c>
      <c r="AE19" s="338">
        <f t="shared" si="0"/>
        <v>166598013</v>
      </c>
    </row>
    <row r="20" spans="2:31" x14ac:dyDescent="0.35">
      <c r="B20" s="92">
        <v>11</v>
      </c>
      <c r="C20" s="91" t="s">
        <v>51</v>
      </c>
      <c r="D20" s="33">
        <v>2251</v>
      </c>
      <c r="E20" s="33">
        <v>227</v>
      </c>
      <c r="F20" s="33">
        <v>11024</v>
      </c>
      <c r="G20" s="33">
        <v>3568</v>
      </c>
      <c r="H20" s="33">
        <v>642</v>
      </c>
      <c r="I20" s="33">
        <v>976721</v>
      </c>
      <c r="J20" s="33">
        <v>0</v>
      </c>
      <c r="K20" s="33">
        <v>12894009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1496032</v>
      </c>
      <c r="U20" s="56">
        <v>3406002.0051500001</v>
      </c>
      <c r="V20" s="56">
        <v>281358</v>
      </c>
      <c r="W20" s="56">
        <v>799214.79421000008</v>
      </c>
      <c r="X20" s="56">
        <v>857</v>
      </c>
      <c r="Y20" s="56">
        <v>15120.886500000001</v>
      </c>
      <c r="Z20" s="56">
        <v>6717253</v>
      </c>
      <c r="AA20" s="56">
        <v>30700032.71362</v>
      </c>
      <c r="AB20" s="56">
        <v>548</v>
      </c>
      <c r="AC20" s="56">
        <v>548.39035999999999</v>
      </c>
      <c r="AE20" s="338">
        <f t="shared" si="0"/>
        <v>6717801</v>
      </c>
    </row>
    <row r="21" spans="2:31" x14ac:dyDescent="0.35">
      <c r="B21" s="92">
        <v>12</v>
      </c>
      <c r="C21" s="91" t="s">
        <v>28</v>
      </c>
      <c r="D21" s="33">
        <v>7827</v>
      </c>
      <c r="E21" s="33">
        <v>2226</v>
      </c>
      <c r="F21" s="33">
        <v>39174</v>
      </c>
      <c r="G21" s="33">
        <v>8004</v>
      </c>
      <c r="H21" s="33">
        <v>231678</v>
      </c>
      <c r="I21" s="33">
        <v>281812</v>
      </c>
      <c r="J21" s="33">
        <v>804755</v>
      </c>
      <c r="K21" s="33">
        <v>54538892</v>
      </c>
      <c r="L21" s="56">
        <v>898346</v>
      </c>
      <c r="M21" s="56">
        <v>3587612.1409999998</v>
      </c>
      <c r="N21" s="56">
        <v>1440926</v>
      </c>
      <c r="O21" s="56">
        <v>3321999.2710000002</v>
      </c>
      <c r="P21" s="56">
        <v>0</v>
      </c>
      <c r="Q21" s="56">
        <v>0</v>
      </c>
      <c r="R21" s="56">
        <v>26270</v>
      </c>
      <c r="S21" s="56">
        <v>133368.198</v>
      </c>
      <c r="T21" s="56">
        <v>5846949</v>
      </c>
      <c r="U21" s="56">
        <v>12694401.6</v>
      </c>
      <c r="V21" s="56">
        <v>2936630</v>
      </c>
      <c r="W21" s="56">
        <v>5943843.8618799997</v>
      </c>
      <c r="X21" s="56">
        <v>2939</v>
      </c>
      <c r="Y21" s="56">
        <v>11477.809019999999</v>
      </c>
      <c r="Z21" s="56">
        <v>47020129</v>
      </c>
      <c r="AA21" s="56">
        <v>140904930.23499</v>
      </c>
      <c r="AB21" s="56">
        <v>7864</v>
      </c>
      <c r="AC21" s="56">
        <v>7002.3377299999966</v>
      </c>
      <c r="AE21" s="338">
        <f t="shared" si="0"/>
        <v>47027993</v>
      </c>
    </row>
    <row r="22" spans="2:31" x14ac:dyDescent="0.35">
      <c r="B22" s="111" t="s">
        <v>6</v>
      </c>
      <c r="C22" s="199"/>
      <c r="D22" s="58"/>
      <c r="E22" s="58"/>
      <c r="F22" s="58"/>
      <c r="G22" s="58"/>
      <c r="H22" s="58"/>
      <c r="I22" s="58"/>
      <c r="J22" s="58"/>
      <c r="K22" s="58"/>
      <c r="L22" s="53"/>
      <c r="M22" s="53"/>
      <c r="N22" s="53"/>
      <c r="O22" s="53"/>
      <c r="P22" s="53"/>
      <c r="Q22" s="53"/>
      <c r="R22" s="53"/>
      <c r="S22" s="53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E22" s="338">
        <f t="shared" si="0"/>
        <v>0</v>
      </c>
    </row>
    <row r="23" spans="2:31" x14ac:dyDescent="0.35">
      <c r="B23" s="92">
        <v>13</v>
      </c>
      <c r="C23" s="91" t="s">
        <v>11</v>
      </c>
      <c r="D23" s="33">
        <v>6168</v>
      </c>
      <c r="E23" s="33">
        <v>9780</v>
      </c>
      <c r="F23" s="33">
        <v>1665417</v>
      </c>
      <c r="G23" s="33">
        <v>728</v>
      </c>
      <c r="H23" s="33">
        <v>728874</v>
      </c>
      <c r="I23" s="33">
        <v>75279432</v>
      </c>
      <c r="J23" s="33">
        <v>13753510</v>
      </c>
      <c r="K23" s="33">
        <v>34349969</v>
      </c>
      <c r="L23" s="56">
        <v>29484679</v>
      </c>
      <c r="M23" s="56">
        <v>86632505.325340018</v>
      </c>
      <c r="N23" s="56">
        <v>23843255</v>
      </c>
      <c r="O23" s="56">
        <v>116422047.48537008</v>
      </c>
      <c r="P23" s="56">
        <v>0</v>
      </c>
      <c r="Q23" s="56">
        <v>0</v>
      </c>
      <c r="R23" s="56">
        <v>84017</v>
      </c>
      <c r="S23" s="56">
        <v>376874.908</v>
      </c>
      <c r="T23" s="56">
        <v>6247003</v>
      </c>
      <c r="U23" s="56">
        <v>18452694.775610007</v>
      </c>
      <c r="V23" s="56">
        <v>2874831</v>
      </c>
      <c r="W23" s="56">
        <v>14641690.946410004</v>
      </c>
      <c r="X23" s="56">
        <v>15018</v>
      </c>
      <c r="Y23" s="56">
        <v>396683.21964000014</v>
      </c>
      <c r="Z23" s="56">
        <v>19219239</v>
      </c>
      <c r="AA23" s="56">
        <v>121966705.90891001</v>
      </c>
      <c r="AB23" s="56">
        <v>0</v>
      </c>
      <c r="AC23" s="56">
        <v>0</v>
      </c>
      <c r="AE23" s="338">
        <f t="shared" si="0"/>
        <v>19219239</v>
      </c>
    </row>
    <row r="24" spans="2:31" x14ac:dyDescent="0.35">
      <c r="B24" s="92">
        <v>14</v>
      </c>
      <c r="C24" s="91" t="s">
        <v>52</v>
      </c>
      <c r="D24" s="33">
        <v>433</v>
      </c>
      <c r="E24" s="33">
        <v>5</v>
      </c>
      <c r="F24" s="33">
        <v>53743</v>
      </c>
      <c r="G24" s="33">
        <v>0</v>
      </c>
      <c r="H24" s="33">
        <v>0</v>
      </c>
      <c r="I24" s="33">
        <v>0</v>
      </c>
      <c r="J24" s="33">
        <v>0</v>
      </c>
      <c r="K24" s="33">
        <v>5886983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309927</v>
      </c>
      <c r="U24" s="56">
        <v>921294.22161000024</v>
      </c>
      <c r="V24" s="56">
        <v>116976</v>
      </c>
      <c r="W24" s="56">
        <v>410123.25997000025</v>
      </c>
      <c r="X24" s="56">
        <v>0</v>
      </c>
      <c r="Y24" s="56">
        <v>0</v>
      </c>
      <c r="Z24" s="56">
        <v>2308092</v>
      </c>
      <c r="AA24" s="56">
        <v>12687288.699999999</v>
      </c>
      <c r="AB24" s="56">
        <v>2294</v>
      </c>
      <c r="AC24" s="56">
        <v>2287.6</v>
      </c>
      <c r="AE24" s="338">
        <f t="shared" si="0"/>
        <v>2310386</v>
      </c>
    </row>
    <row r="25" spans="2:31" x14ac:dyDescent="0.35">
      <c r="B25" s="92">
        <v>15</v>
      </c>
      <c r="C25" s="91" t="s">
        <v>41</v>
      </c>
      <c r="D25" s="33">
        <v>1123</v>
      </c>
      <c r="E25" s="33">
        <v>541</v>
      </c>
      <c r="F25" s="33">
        <v>6476</v>
      </c>
      <c r="G25" s="33">
        <v>59930</v>
      </c>
      <c r="H25" s="33">
        <v>0</v>
      </c>
      <c r="I25" s="33">
        <v>67062</v>
      </c>
      <c r="J25" s="33">
        <v>27814</v>
      </c>
      <c r="K25" s="33">
        <v>2739355</v>
      </c>
      <c r="L25" s="56">
        <v>57778</v>
      </c>
      <c r="M25" s="56">
        <v>223646.59104</v>
      </c>
      <c r="N25" s="56">
        <v>24480</v>
      </c>
      <c r="O25" s="56">
        <v>193893.84448</v>
      </c>
      <c r="P25" s="56">
        <v>0</v>
      </c>
      <c r="Q25" s="56">
        <v>0</v>
      </c>
      <c r="R25" s="56">
        <v>362</v>
      </c>
      <c r="S25" s="56">
        <v>1642.6</v>
      </c>
      <c r="T25" s="56">
        <v>436812</v>
      </c>
      <c r="U25" s="56">
        <v>1126653.6789500001</v>
      </c>
      <c r="V25" s="56">
        <v>49554</v>
      </c>
      <c r="W25" s="56">
        <v>142324.35930000001</v>
      </c>
      <c r="X25" s="56">
        <v>0</v>
      </c>
      <c r="Y25" s="56">
        <v>0</v>
      </c>
      <c r="Z25" s="56">
        <v>2481444</v>
      </c>
      <c r="AA25" s="56">
        <v>13211731.794279998</v>
      </c>
      <c r="AB25" s="56">
        <v>0</v>
      </c>
      <c r="AC25" s="56">
        <v>0</v>
      </c>
      <c r="AE25" s="338">
        <f t="shared" si="0"/>
        <v>2481444</v>
      </c>
    </row>
    <row r="26" spans="2:31" x14ac:dyDescent="0.35">
      <c r="B26" s="92">
        <v>16</v>
      </c>
      <c r="C26" s="91" t="s">
        <v>33</v>
      </c>
      <c r="D26" s="33">
        <v>594</v>
      </c>
      <c r="E26" s="33">
        <v>51</v>
      </c>
      <c r="F26" s="33">
        <v>0</v>
      </c>
      <c r="G26" s="33">
        <v>0</v>
      </c>
      <c r="H26" s="33">
        <v>10302</v>
      </c>
      <c r="I26" s="33">
        <v>0</v>
      </c>
      <c r="J26" s="33">
        <v>65439</v>
      </c>
      <c r="K26" s="33">
        <v>870762</v>
      </c>
      <c r="L26" s="56">
        <v>112721</v>
      </c>
      <c r="M26" s="56">
        <v>488218.44280000002</v>
      </c>
      <c r="N26" s="56">
        <v>106719</v>
      </c>
      <c r="O26" s="56">
        <v>1035193.527</v>
      </c>
      <c r="P26" s="56">
        <v>0</v>
      </c>
      <c r="Q26" s="56">
        <v>0</v>
      </c>
      <c r="R26" s="56">
        <v>0</v>
      </c>
      <c r="S26" s="56">
        <v>0</v>
      </c>
      <c r="T26" s="56">
        <v>188000</v>
      </c>
      <c r="U26" s="56">
        <v>393290.35829</v>
      </c>
      <c r="V26" s="56">
        <v>16317</v>
      </c>
      <c r="W26" s="56">
        <v>57374.670819999999</v>
      </c>
      <c r="X26" s="56">
        <v>4</v>
      </c>
      <c r="Y26" s="56">
        <v>15</v>
      </c>
      <c r="Z26" s="56">
        <v>462050</v>
      </c>
      <c r="AA26" s="56">
        <v>2256820.5</v>
      </c>
      <c r="AB26" s="56">
        <v>0</v>
      </c>
      <c r="AC26" s="56">
        <v>0</v>
      </c>
      <c r="AE26" s="338">
        <f t="shared" si="0"/>
        <v>462050</v>
      </c>
    </row>
    <row r="27" spans="2:31" x14ac:dyDescent="0.35">
      <c r="B27" s="92">
        <v>17</v>
      </c>
      <c r="C27" s="91" t="s">
        <v>45</v>
      </c>
      <c r="D27" s="33">
        <v>412</v>
      </c>
      <c r="E27" s="33">
        <v>5</v>
      </c>
      <c r="F27" s="33">
        <v>8133</v>
      </c>
      <c r="G27" s="33">
        <v>0</v>
      </c>
      <c r="H27" s="33">
        <v>11234</v>
      </c>
      <c r="I27" s="33">
        <v>0</v>
      </c>
      <c r="J27" s="33">
        <v>0</v>
      </c>
      <c r="K27" s="33">
        <v>825086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113193</v>
      </c>
      <c r="U27" s="56">
        <v>330420.11018000002</v>
      </c>
      <c r="V27" s="56">
        <v>12468</v>
      </c>
      <c r="W27" s="56">
        <v>58614.052479999998</v>
      </c>
      <c r="X27" s="56">
        <v>274</v>
      </c>
      <c r="Y27" s="56">
        <v>7756.3649999999998</v>
      </c>
      <c r="Z27" s="56">
        <v>408302</v>
      </c>
      <c r="AA27" s="56">
        <v>1485635.0262200001</v>
      </c>
      <c r="AB27" s="56">
        <v>0</v>
      </c>
      <c r="AC27" s="56">
        <v>0</v>
      </c>
      <c r="AE27" s="338">
        <f t="shared" si="0"/>
        <v>408302</v>
      </c>
    </row>
    <row r="28" spans="2:31" x14ac:dyDescent="0.35">
      <c r="B28" s="92">
        <v>18</v>
      </c>
      <c r="C28" s="91" t="s">
        <v>42</v>
      </c>
      <c r="D28" s="33">
        <v>239</v>
      </c>
      <c r="E28" s="33">
        <v>41</v>
      </c>
      <c r="F28" s="33">
        <v>1617</v>
      </c>
      <c r="G28" s="33">
        <v>0</v>
      </c>
      <c r="H28" s="33">
        <v>0</v>
      </c>
      <c r="I28" s="33">
        <v>32148</v>
      </c>
      <c r="J28" s="33">
        <v>11167</v>
      </c>
      <c r="K28" s="33">
        <v>539211</v>
      </c>
      <c r="L28" s="56">
        <v>24698</v>
      </c>
      <c r="M28" s="56">
        <v>57660.332090000004</v>
      </c>
      <c r="N28" s="56">
        <v>6538</v>
      </c>
      <c r="O28" s="56">
        <v>27541.657520000001</v>
      </c>
      <c r="P28" s="56">
        <v>0</v>
      </c>
      <c r="Q28" s="56">
        <v>0</v>
      </c>
      <c r="R28" s="56">
        <v>254</v>
      </c>
      <c r="S28" s="56">
        <v>879.5</v>
      </c>
      <c r="T28" s="56">
        <v>174155</v>
      </c>
      <c r="U28" s="56">
        <v>330338.11996000004</v>
      </c>
      <c r="V28" s="56">
        <v>6359</v>
      </c>
      <c r="W28" s="56">
        <v>16401.309350000003</v>
      </c>
      <c r="X28" s="56">
        <v>0</v>
      </c>
      <c r="Y28" s="56">
        <v>0</v>
      </c>
      <c r="Z28" s="56">
        <v>461931</v>
      </c>
      <c r="AA28" s="56">
        <v>2038173.4789499999</v>
      </c>
      <c r="AB28" s="56">
        <v>0</v>
      </c>
      <c r="AC28" s="56">
        <v>0</v>
      </c>
      <c r="AE28" s="338">
        <f t="shared" si="0"/>
        <v>461931</v>
      </c>
    </row>
    <row r="29" spans="2:31" x14ac:dyDescent="0.35">
      <c r="B29" s="92">
        <v>19</v>
      </c>
      <c r="C29" s="91" t="s">
        <v>20</v>
      </c>
      <c r="D29" s="33">
        <v>1639</v>
      </c>
      <c r="E29" s="33">
        <v>330</v>
      </c>
      <c r="F29" s="31">
        <v>19743</v>
      </c>
      <c r="G29" s="31">
        <v>944</v>
      </c>
      <c r="H29" s="31">
        <v>6130</v>
      </c>
      <c r="I29" s="31">
        <v>4849424</v>
      </c>
      <c r="J29" s="31">
        <v>925755</v>
      </c>
      <c r="K29" s="31">
        <v>13398007</v>
      </c>
      <c r="L29" s="56">
        <v>1670474</v>
      </c>
      <c r="M29" s="56">
        <v>5187761.0619999999</v>
      </c>
      <c r="N29" s="56">
        <v>2046970</v>
      </c>
      <c r="O29" s="56">
        <v>10840089.777520001</v>
      </c>
      <c r="P29" s="56">
        <v>0</v>
      </c>
      <c r="Q29" s="56">
        <v>0</v>
      </c>
      <c r="R29" s="56">
        <v>4293</v>
      </c>
      <c r="S29" s="56">
        <v>20212.486629999999</v>
      </c>
      <c r="T29" s="56">
        <v>3676675</v>
      </c>
      <c r="U29" s="56">
        <v>8477999.875</v>
      </c>
      <c r="V29" s="56">
        <v>1432889</v>
      </c>
      <c r="W29" s="56">
        <v>5020240.9380000001</v>
      </c>
      <c r="X29" s="56">
        <v>2613</v>
      </c>
      <c r="Y29" s="56">
        <v>37457.998</v>
      </c>
      <c r="Z29" s="56">
        <v>8628158</v>
      </c>
      <c r="AA29" s="56">
        <v>43363684.432999998</v>
      </c>
      <c r="AB29" s="56">
        <v>77</v>
      </c>
      <c r="AC29" s="56">
        <v>68.599999999999994</v>
      </c>
      <c r="AE29" s="338">
        <f t="shared" si="0"/>
        <v>8628235</v>
      </c>
    </row>
    <row r="30" spans="2:31" x14ac:dyDescent="0.35">
      <c r="B30" s="92">
        <v>20</v>
      </c>
      <c r="C30" s="91" t="s">
        <v>7</v>
      </c>
      <c r="D30" s="33">
        <v>11395</v>
      </c>
      <c r="E30" s="33">
        <v>9293</v>
      </c>
      <c r="F30" s="33">
        <v>1570324</v>
      </c>
      <c r="G30" s="33">
        <v>4619</v>
      </c>
      <c r="H30" s="33">
        <v>2011735</v>
      </c>
      <c r="I30" s="33">
        <v>0</v>
      </c>
      <c r="J30" s="33">
        <v>20103905</v>
      </c>
      <c r="K30" s="33">
        <v>53645998</v>
      </c>
      <c r="L30" s="56">
        <v>52656466</v>
      </c>
      <c r="M30" s="56">
        <v>157558156.91866001</v>
      </c>
      <c r="N30" s="56">
        <v>32001744</v>
      </c>
      <c r="O30" s="56">
        <v>279556606.28912002</v>
      </c>
      <c r="P30" s="56">
        <v>0</v>
      </c>
      <c r="Q30" s="56">
        <v>0</v>
      </c>
      <c r="R30" s="56">
        <v>196356</v>
      </c>
      <c r="S30" s="56">
        <v>1177086.7341100001</v>
      </c>
      <c r="T30" s="56">
        <v>13312950</v>
      </c>
      <c r="U30" s="56">
        <v>43160723.887429997</v>
      </c>
      <c r="V30" s="56">
        <v>9633447</v>
      </c>
      <c r="W30" s="56">
        <v>35583634.741650008</v>
      </c>
      <c r="X30" s="56">
        <v>88341</v>
      </c>
      <c r="Y30" s="56">
        <v>1259514.5985899998</v>
      </c>
      <c r="Z30" s="56">
        <v>38397022</v>
      </c>
      <c r="AA30" s="56">
        <v>240989156.222</v>
      </c>
      <c r="AB30" s="56">
        <v>5647</v>
      </c>
      <c r="AC30" s="56">
        <v>5681.3426000000009</v>
      </c>
      <c r="AE30" s="338">
        <f t="shared" si="0"/>
        <v>38402669</v>
      </c>
    </row>
    <row r="31" spans="2:31" x14ac:dyDescent="0.35">
      <c r="B31" s="92">
        <v>21</v>
      </c>
      <c r="C31" s="91" t="s">
        <v>10</v>
      </c>
      <c r="D31" s="33">
        <v>9883</v>
      </c>
      <c r="E31" s="33">
        <v>7166</v>
      </c>
      <c r="F31" s="33">
        <v>1590865</v>
      </c>
      <c r="G31" s="33">
        <v>9898</v>
      </c>
      <c r="H31" s="33">
        <v>582213</v>
      </c>
      <c r="I31" s="33">
        <v>3400671</v>
      </c>
      <c r="J31" s="33">
        <v>16797580</v>
      </c>
      <c r="K31" s="33">
        <v>32435823</v>
      </c>
      <c r="L31" s="56">
        <v>19408160</v>
      </c>
      <c r="M31" s="56">
        <v>83202372.644069836</v>
      </c>
      <c r="N31" s="56">
        <v>41585397</v>
      </c>
      <c r="O31" s="56">
        <v>213527318.19562837</v>
      </c>
      <c r="P31" s="56">
        <v>63</v>
      </c>
      <c r="Q31" s="56">
        <v>4113.893</v>
      </c>
      <c r="R31" s="56">
        <v>61146</v>
      </c>
      <c r="S31" s="56">
        <v>275630.2</v>
      </c>
      <c r="T31" s="56">
        <v>8664251</v>
      </c>
      <c r="U31" s="56">
        <v>28873287.218320195</v>
      </c>
      <c r="V31" s="56">
        <v>3605904</v>
      </c>
      <c r="W31" s="56">
        <v>21010561.336170055</v>
      </c>
      <c r="X31" s="56">
        <v>9140</v>
      </c>
      <c r="Y31" s="56">
        <v>193613.40939999989</v>
      </c>
      <c r="Z31" s="56">
        <v>18079218</v>
      </c>
      <c r="AA31" s="56">
        <v>123528344.50844</v>
      </c>
      <c r="AB31" s="56">
        <v>2</v>
      </c>
      <c r="AC31" s="56">
        <v>1.2090000000000001</v>
      </c>
      <c r="AE31" s="338">
        <f t="shared" si="0"/>
        <v>18079220</v>
      </c>
    </row>
    <row r="32" spans="2:31" x14ac:dyDescent="0.35">
      <c r="B32" s="92">
        <v>22</v>
      </c>
      <c r="C32" s="91" t="s">
        <v>38</v>
      </c>
      <c r="D32" s="33">
        <v>2299</v>
      </c>
      <c r="E32" s="33">
        <v>1023</v>
      </c>
      <c r="F32" s="33">
        <v>18482</v>
      </c>
      <c r="G32" s="33">
        <v>120</v>
      </c>
      <c r="H32" s="33">
        <v>10500</v>
      </c>
      <c r="I32" s="33">
        <v>290919</v>
      </c>
      <c r="J32" s="33">
        <v>34106</v>
      </c>
      <c r="K32" s="33">
        <v>11624600</v>
      </c>
      <c r="L32" s="56">
        <v>72320</v>
      </c>
      <c r="M32" s="56">
        <v>249486.34448999999</v>
      </c>
      <c r="N32" s="56">
        <v>54760</v>
      </c>
      <c r="O32" s="56">
        <v>202872.68836</v>
      </c>
      <c r="P32" s="56">
        <v>0</v>
      </c>
      <c r="Q32" s="56">
        <v>0</v>
      </c>
      <c r="R32" s="56">
        <v>417</v>
      </c>
      <c r="S32" s="56">
        <v>2338.6251400000001</v>
      </c>
      <c r="T32" s="56">
        <v>1478912</v>
      </c>
      <c r="U32" s="56">
        <v>3383321.814800072</v>
      </c>
      <c r="V32" s="56">
        <v>295191</v>
      </c>
      <c r="W32" s="56">
        <v>917515.83290001797</v>
      </c>
      <c r="X32" s="56">
        <v>0</v>
      </c>
      <c r="Y32" s="56">
        <v>0</v>
      </c>
      <c r="Z32" s="56">
        <v>5730316</v>
      </c>
      <c r="AA32" s="56">
        <v>28558693.23748</v>
      </c>
      <c r="AB32" s="56">
        <v>216</v>
      </c>
      <c r="AC32" s="56">
        <v>221.06427000000002</v>
      </c>
      <c r="AE32" s="338">
        <f t="shared" si="0"/>
        <v>5730532</v>
      </c>
    </row>
    <row r="33" spans="2:31" x14ac:dyDescent="0.35">
      <c r="B33" s="92">
        <v>23</v>
      </c>
      <c r="C33" s="91" t="s">
        <v>14</v>
      </c>
      <c r="D33" s="33">
        <v>838</v>
      </c>
      <c r="E33" s="33">
        <v>312</v>
      </c>
      <c r="F33" s="33">
        <v>42791</v>
      </c>
      <c r="G33" s="33">
        <v>10570</v>
      </c>
      <c r="H33" s="33">
        <v>0</v>
      </c>
      <c r="I33" s="33">
        <v>38079</v>
      </c>
      <c r="J33" s="33">
        <v>2370704</v>
      </c>
      <c r="K33" s="33">
        <v>6731809</v>
      </c>
      <c r="L33" s="56">
        <v>5135244</v>
      </c>
      <c r="M33" s="56">
        <v>12866052.530999999</v>
      </c>
      <c r="N33" s="56">
        <v>2186028</v>
      </c>
      <c r="O33" s="56">
        <v>14022215.096000001</v>
      </c>
      <c r="P33" s="56">
        <v>0</v>
      </c>
      <c r="Q33" s="56">
        <v>0</v>
      </c>
      <c r="R33" s="56">
        <v>27268</v>
      </c>
      <c r="S33" s="56">
        <v>113433.1</v>
      </c>
      <c r="T33" s="56">
        <v>759311</v>
      </c>
      <c r="U33" s="56">
        <v>2101603.9607000002</v>
      </c>
      <c r="V33" s="56">
        <v>285189</v>
      </c>
      <c r="W33" s="56">
        <v>1988554.20365</v>
      </c>
      <c r="X33" s="56">
        <v>0</v>
      </c>
      <c r="Y33" s="56">
        <v>0</v>
      </c>
      <c r="Z33" s="56">
        <v>4137641</v>
      </c>
      <c r="AA33" s="56">
        <v>20190466.513</v>
      </c>
      <c r="AB33" s="56">
        <v>0</v>
      </c>
      <c r="AC33" s="56">
        <v>0</v>
      </c>
      <c r="AE33" s="338">
        <f t="shared" si="0"/>
        <v>4137641</v>
      </c>
    </row>
    <row r="34" spans="2:31" x14ac:dyDescent="0.35">
      <c r="B34" s="92">
        <v>24</v>
      </c>
      <c r="C34" s="91" t="s">
        <v>15</v>
      </c>
      <c r="D34" s="33">
        <v>1799</v>
      </c>
      <c r="E34" s="33">
        <v>1155</v>
      </c>
      <c r="F34" s="33">
        <v>215819</v>
      </c>
      <c r="G34" s="33">
        <v>146</v>
      </c>
      <c r="H34" s="33">
        <v>59304</v>
      </c>
      <c r="I34" s="33">
        <v>3873664</v>
      </c>
      <c r="J34" s="33">
        <v>2797275</v>
      </c>
      <c r="K34" s="33">
        <v>10426233</v>
      </c>
      <c r="L34" s="56">
        <v>3975436</v>
      </c>
      <c r="M34" s="56">
        <v>21104405.153000001</v>
      </c>
      <c r="N34" s="56">
        <v>3600625</v>
      </c>
      <c r="O34" s="56">
        <v>56011669.610910006</v>
      </c>
      <c r="P34" s="56">
        <v>0</v>
      </c>
      <c r="Q34" s="56">
        <v>0</v>
      </c>
      <c r="R34" s="56">
        <v>25620</v>
      </c>
      <c r="S34" s="56">
        <v>131037.693</v>
      </c>
      <c r="T34" s="56">
        <v>942074</v>
      </c>
      <c r="U34" s="56">
        <v>2568010.3259999999</v>
      </c>
      <c r="V34" s="56">
        <v>668415</v>
      </c>
      <c r="W34" s="56">
        <v>3170151.3169999998</v>
      </c>
      <c r="X34" s="56">
        <v>893</v>
      </c>
      <c r="Y34" s="56">
        <v>67001.901809999996</v>
      </c>
      <c r="Z34" s="56">
        <v>4468379</v>
      </c>
      <c r="AA34" s="56">
        <v>27578600.645558998</v>
      </c>
      <c r="AB34" s="56">
        <v>0</v>
      </c>
      <c r="AC34" s="56">
        <v>0</v>
      </c>
      <c r="AE34" s="338">
        <f t="shared" si="0"/>
        <v>4468379</v>
      </c>
    </row>
    <row r="35" spans="2:31" x14ac:dyDescent="0.35">
      <c r="B35" s="92">
        <v>25</v>
      </c>
      <c r="C35" s="91" t="s">
        <v>34</v>
      </c>
      <c r="D35" s="33">
        <v>937</v>
      </c>
      <c r="E35" s="33">
        <v>626</v>
      </c>
      <c r="F35" s="33">
        <v>14351</v>
      </c>
      <c r="G35" s="33">
        <v>942</v>
      </c>
      <c r="H35" s="33">
        <v>0</v>
      </c>
      <c r="I35" s="33">
        <v>336540</v>
      </c>
      <c r="J35" s="33">
        <v>115879</v>
      </c>
      <c r="K35" s="33">
        <v>4216655</v>
      </c>
      <c r="L35" s="56">
        <v>200466</v>
      </c>
      <c r="M35" s="56">
        <v>1507766.8870900001</v>
      </c>
      <c r="N35" s="56">
        <v>121729</v>
      </c>
      <c r="O35" s="56">
        <v>465654.60516000004</v>
      </c>
      <c r="P35" s="56">
        <v>0</v>
      </c>
      <c r="Q35" s="56">
        <v>0</v>
      </c>
      <c r="R35" s="56">
        <v>10074</v>
      </c>
      <c r="S35" s="56">
        <v>39047.272219999999</v>
      </c>
      <c r="T35" s="56">
        <v>1375210</v>
      </c>
      <c r="U35" s="56">
        <v>2930583.6405799999</v>
      </c>
      <c r="V35" s="56">
        <v>1395559</v>
      </c>
      <c r="W35" s="56">
        <v>867766.68310999998</v>
      </c>
      <c r="X35" s="56">
        <v>0</v>
      </c>
      <c r="Y35" s="56">
        <v>0</v>
      </c>
      <c r="Z35" s="56">
        <v>5725985</v>
      </c>
      <c r="AA35" s="56">
        <v>28999640.120999999</v>
      </c>
      <c r="AB35" s="56">
        <v>3</v>
      </c>
      <c r="AC35" s="56">
        <v>0.9</v>
      </c>
      <c r="AE35" s="338">
        <f t="shared" si="0"/>
        <v>5725988</v>
      </c>
    </row>
    <row r="36" spans="2:31" x14ac:dyDescent="0.35">
      <c r="B36" s="92">
        <v>26</v>
      </c>
      <c r="C36" s="91" t="s">
        <v>53</v>
      </c>
      <c r="D36" s="33">
        <v>903</v>
      </c>
      <c r="E36" s="33">
        <v>582</v>
      </c>
      <c r="F36" s="33">
        <v>10042</v>
      </c>
      <c r="G36" s="33">
        <v>0</v>
      </c>
      <c r="H36" s="33">
        <v>0</v>
      </c>
      <c r="I36" s="33">
        <v>73924</v>
      </c>
      <c r="J36" s="33">
        <v>0</v>
      </c>
      <c r="K36" s="33">
        <v>5168512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918485</v>
      </c>
      <c r="U36" s="56">
        <v>1804297.9458699999</v>
      </c>
      <c r="V36" s="56">
        <v>89236</v>
      </c>
      <c r="W36" s="56">
        <v>238885.31700000001</v>
      </c>
      <c r="X36" s="56">
        <v>0</v>
      </c>
      <c r="Y36" s="56">
        <v>0</v>
      </c>
      <c r="Z36" s="56">
        <v>4050968</v>
      </c>
      <c r="AA36" s="56">
        <v>18957717.842999998</v>
      </c>
      <c r="AB36" s="56">
        <v>0</v>
      </c>
      <c r="AC36" s="56">
        <v>0</v>
      </c>
      <c r="AE36" s="338">
        <f t="shared" si="0"/>
        <v>4050968</v>
      </c>
    </row>
    <row r="37" spans="2:31" x14ac:dyDescent="0.35">
      <c r="B37" s="92">
        <v>27</v>
      </c>
      <c r="C37" s="91" t="s">
        <v>43</v>
      </c>
      <c r="D37" s="33">
        <v>1450</v>
      </c>
      <c r="E37" s="33">
        <v>803</v>
      </c>
      <c r="F37" s="33">
        <v>8776</v>
      </c>
      <c r="G37" s="33">
        <v>0</v>
      </c>
      <c r="H37" s="33">
        <v>0</v>
      </c>
      <c r="I37" s="33">
        <v>32758</v>
      </c>
      <c r="J37" s="33">
        <v>10564</v>
      </c>
      <c r="K37" s="33">
        <v>4716410</v>
      </c>
      <c r="L37" s="56">
        <v>28907</v>
      </c>
      <c r="M37" s="56">
        <v>179437.50524999999</v>
      </c>
      <c r="N37" s="56">
        <v>10385</v>
      </c>
      <c r="O37" s="56">
        <v>135790.71737</v>
      </c>
      <c r="P37" s="56">
        <v>0</v>
      </c>
      <c r="Q37" s="56">
        <v>0</v>
      </c>
      <c r="R37" s="56">
        <v>795</v>
      </c>
      <c r="S37" s="56">
        <v>6163</v>
      </c>
      <c r="T37" s="56">
        <v>1201203</v>
      </c>
      <c r="U37" s="56">
        <v>2972510.4174000011</v>
      </c>
      <c r="V37" s="56">
        <v>203799</v>
      </c>
      <c r="W37" s="56">
        <v>761390.39083999966</v>
      </c>
      <c r="X37" s="56">
        <v>265</v>
      </c>
      <c r="Y37" s="56">
        <v>1053.6959999999999</v>
      </c>
      <c r="Z37" s="56">
        <v>4401995</v>
      </c>
      <c r="AA37" s="56">
        <v>21431039.956720002</v>
      </c>
      <c r="AB37" s="56">
        <v>0</v>
      </c>
      <c r="AC37" s="56">
        <v>0</v>
      </c>
      <c r="AE37" s="338">
        <f t="shared" si="0"/>
        <v>4401995</v>
      </c>
    </row>
    <row r="38" spans="2:31" x14ac:dyDescent="0.35">
      <c r="B38" s="92">
        <v>28</v>
      </c>
      <c r="C38" s="91" t="s">
        <v>13</v>
      </c>
      <c r="D38" s="33">
        <v>1735</v>
      </c>
      <c r="E38" s="33">
        <v>1515</v>
      </c>
      <c r="F38" s="33">
        <v>74617</v>
      </c>
      <c r="G38" s="33">
        <v>4420</v>
      </c>
      <c r="H38" s="33">
        <v>105296</v>
      </c>
      <c r="I38" s="33">
        <v>517774</v>
      </c>
      <c r="J38" s="33">
        <v>5971753</v>
      </c>
      <c r="K38" s="33">
        <v>32961383</v>
      </c>
      <c r="L38" s="56">
        <v>9834162</v>
      </c>
      <c r="M38" s="56">
        <v>24953214.006420001</v>
      </c>
      <c r="N38" s="56">
        <v>4802451</v>
      </c>
      <c r="O38" s="56">
        <v>37692061.438559994</v>
      </c>
      <c r="P38" s="56">
        <v>0</v>
      </c>
      <c r="Q38" s="56">
        <v>0</v>
      </c>
      <c r="R38" s="56">
        <v>40381</v>
      </c>
      <c r="S38" s="56">
        <v>177792.37291000001</v>
      </c>
      <c r="T38" s="56">
        <v>2620664</v>
      </c>
      <c r="U38" s="56">
        <v>6063703.8418299975</v>
      </c>
      <c r="V38" s="56">
        <v>1962503</v>
      </c>
      <c r="W38" s="56">
        <v>5930436.1801999323</v>
      </c>
      <c r="X38" s="56">
        <v>0</v>
      </c>
      <c r="Y38" s="56">
        <v>0</v>
      </c>
      <c r="Z38" s="56">
        <v>13165972</v>
      </c>
      <c r="AA38" s="56">
        <v>55017116.98332002</v>
      </c>
      <c r="AB38" s="56">
        <v>0</v>
      </c>
      <c r="AC38" s="56">
        <v>0</v>
      </c>
      <c r="AE38" s="338">
        <f t="shared" si="0"/>
        <v>13165972</v>
      </c>
    </row>
    <row r="39" spans="2:31" x14ac:dyDescent="0.35">
      <c r="B39" s="92">
        <v>29</v>
      </c>
      <c r="C39" s="91" t="s">
        <v>54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241813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16602</v>
      </c>
      <c r="U39" s="56">
        <v>33047.459160000006</v>
      </c>
      <c r="V39" s="56">
        <v>5985</v>
      </c>
      <c r="W39" s="56">
        <v>19818.88149</v>
      </c>
      <c r="X39" s="56">
        <v>0</v>
      </c>
      <c r="Y39" s="56">
        <v>0</v>
      </c>
      <c r="Z39" s="56">
        <v>71358</v>
      </c>
      <c r="AA39" s="56">
        <v>337606.31199999998</v>
      </c>
      <c r="AB39" s="56">
        <v>16</v>
      </c>
      <c r="AC39" s="56">
        <v>5.4</v>
      </c>
      <c r="AE39" s="338">
        <f t="shared" si="0"/>
        <v>71374</v>
      </c>
    </row>
    <row r="40" spans="2:31" x14ac:dyDescent="0.35">
      <c r="B40" s="92">
        <v>30</v>
      </c>
      <c r="C40" s="91" t="s">
        <v>12</v>
      </c>
      <c r="D40" s="33">
        <v>352</v>
      </c>
      <c r="E40" s="33">
        <v>37</v>
      </c>
      <c r="F40" s="33">
        <v>843933</v>
      </c>
      <c r="G40" s="33">
        <v>0</v>
      </c>
      <c r="H40" s="33">
        <v>3423</v>
      </c>
      <c r="I40" s="33">
        <v>115677</v>
      </c>
      <c r="J40" s="33">
        <v>5113532</v>
      </c>
      <c r="K40" s="33">
        <v>1451120</v>
      </c>
      <c r="L40" s="56">
        <v>7277549</v>
      </c>
      <c r="M40" s="56">
        <v>34203307.386</v>
      </c>
      <c r="N40" s="56">
        <v>3252434</v>
      </c>
      <c r="O40" s="56">
        <v>36751341.953659996</v>
      </c>
      <c r="P40" s="56">
        <v>0</v>
      </c>
      <c r="Q40" s="56">
        <v>0</v>
      </c>
      <c r="R40" s="56">
        <v>42186</v>
      </c>
      <c r="S40" s="56">
        <v>156444.44952000002</v>
      </c>
      <c r="T40" s="56">
        <v>221082</v>
      </c>
      <c r="U40" s="56">
        <v>551500.83539999893</v>
      </c>
      <c r="V40" s="56">
        <v>109958</v>
      </c>
      <c r="W40" s="56">
        <v>731053.66226999543</v>
      </c>
      <c r="X40" s="56">
        <v>87</v>
      </c>
      <c r="Y40" s="56">
        <v>4737.2083400000001</v>
      </c>
      <c r="Z40" s="56">
        <v>854529</v>
      </c>
      <c r="AA40" s="56">
        <v>3900706.23</v>
      </c>
      <c r="AB40" s="56">
        <v>0</v>
      </c>
      <c r="AC40" s="56">
        <v>0</v>
      </c>
      <c r="AE40" s="338">
        <f t="shared" si="0"/>
        <v>854529</v>
      </c>
    </row>
    <row r="41" spans="2:31" x14ac:dyDescent="0.35">
      <c r="B41" s="92">
        <v>31</v>
      </c>
      <c r="C41" s="91" t="s">
        <v>30</v>
      </c>
      <c r="D41" s="33">
        <v>904</v>
      </c>
      <c r="E41" s="33">
        <v>417</v>
      </c>
      <c r="F41" s="33">
        <v>16410</v>
      </c>
      <c r="G41" s="33">
        <v>0</v>
      </c>
      <c r="H41" s="33">
        <v>6152</v>
      </c>
      <c r="I41" s="33">
        <v>90355</v>
      </c>
      <c r="J41" s="33">
        <v>388514</v>
      </c>
      <c r="K41" s="33">
        <v>3764048</v>
      </c>
      <c r="L41" s="56">
        <v>789717</v>
      </c>
      <c r="M41" s="56">
        <v>2804380.605</v>
      </c>
      <c r="N41" s="56">
        <v>782371</v>
      </c>
      <c r="O41" s="56">
        <v>5387019.6809999999</v>
      </c>
      <c r="P41" s="56">
        <v>0</v>
      </c>
      <c r="Q41" s="56">
        <v>0</v>
      </c>
      <c r="R41" s="56">
        <v>0</v>
      </c>
      <c r="S41" s="56">
        <v>0</v>
      </c>
      <c r="T41" s="56">
        <v>1279653</v>
      </c>
      <c r="U41" s="56">
        <v>3038614.3792300001</v>
      </c>
      <c r="V41" s="56">
        <v>194886</v>
      </c>
      <c r="W41" s="56">
        <v>843079.03907000006</v>
      </c>
      <c r="X41" s="56">
        <v>0</v>
      </c>
      <c r="Y41" s="56">
        <v>0</v>
      </c>
      <c r="Z41" s="56">
        <v>3055415</v>
      </c>
      <c r="AA41" s="56">
        <v>14776745.43866</v>
      </c>
      <c r="AB41" s="56">
        <v>0</v>
      </c>
      <c r="AC41" s="56">
        <v>0</v>
      </c>
      <c r="AE41" s="338">
        <f t="shared" si="0"/>
        <v>3055415</v>
      </c>
    </row>
    <row r="42" spans="2:31" x14ac:dyDescent="0.35">
      <c r="B42" s="92">
        <v>32</v>
      </c>
      <c r="C42" s="91" t="s">
        <v>39</v>
      </c>
      <c r="D42" s="33">
        <v>494</v>
      </c>
      <c r="E42" s="33">
        <v>661</v>
      </c>
      <c r="F42" s="33">
        <v>1957</v>
      </c>
      <c r="G42" s="33">
        <v>0</v>
      </c>
      <c r="H42" s="33">
        <v>0</v>
      </c>
      <c r="I42" s="33">
        <v>123749</v>
      </c>
      <c r="J42" s="33">
        <v>32326</v>
      </c>
      <c r="K42" s="33">
        <v>2274241</v>
      </c>
      <c r="L42" s="56">
        <v>44982</v>
      </c>
      <c r="M42" s="56">
        <v>193400.29231000002</v>
      </c>
      <c r="N42" s="56">
        <v>16643</v>
      </c>
      <c r="O42" s="56">
        <v>109868.09482</v>
      </c>
      <c r="P42" s="56">
        <v>0</v>
      </c>
      <c r="Q42" s="56">
        <v>0</v>
      </c>
      <c r="R42" s="56">
        <v>2090</v>
      </c>
      <c r="S42" s="56">
        <v>8200.4338200000002</v>
      </c>
      <c r="T42" s="56">
        <v>350097</v>
      </c>
      <c r="U42" s="56">
        <v>938230.11696000001</v>
      </c>
      <c r="V42" s="56">
        <v>46677</v>
      </c>
      <c r="W42" s="56">
        <v>118836.02</v>
      </c>
      <c r="X42" s="56">
        <v>79</v>
      </c>
      <c r="Y42" s="56">
        <v>238.11600000000001</v>
      </c>
      <c r="Z42" s="56">
        <v>4676405</v>
      </c>
      <c r="AA42" s="56">
        <v>19997416.300000001</v>
      </c>
      <c r="AB42" s="56">
        <v>0</v>
      </c>
      <c r="AC42" s="56">
        <v>0</v>
      </c>
      <c r="AE42" s="338">
        <f t="shared" si="0"/>
        <v>4676405</v>
      </c>
    </row>
    <row r="43" spans="2:31" x14ac:dyDescent="0.35">
      <c r="B43" s="92">
        <v>33</v>
      </c>
      <c r="C43" s="91" t="s">
        <v>17</v>
      </c>
      <c r="D43" s="33">
        <v>1117</v>
      </c>
      <c r="E43" s="33">
        <v>168</v>
      </c>
      <c r="F43" s="33">
        <v>74540</v>
      </c>
      <c r="G43" s="33">
        <v>90542</v>
      </c>
      <c r="H43" s="33">
        <v>274549</v>
      </c>
      <c r="I43" s="33">
        <v>174464847</v>
      </c>
      <c r="J43" s="33">
        <v>1911521</v>
      </c>
      <c r="K43" s="33">
        <v>5185561</v>
      </c>
      <c r="L43" s="56">
        <v>4105907</v>
      </c>
      <c r="M43" s="56">
        <v>10969037.070130002</v>
      </c>
      <c r="N43" s="56">
        <v>1082585</v>
      </c>
      <c r="O43" s="56">
        <v>12583511.415550001</v>
      </c>
      <c r="P43" s="56">
        <v>0</v>
      </c>
      <c r="Q43" s="56">
        <v>0</v>
      </c>
      <c r="R43" s="56">
        <v>17683</v>
      </c>
      <c r="S43" s="56">
        <v>83328</v>
      </c>
      <c r="T43" s="56">
        <v>734310</v>
      </c>
      <c r="U43" s="56">
        <v>1808759.1865999794</v>
      </c>
      <c r="V43" s="56">
        <v>208905</v>
      </c>
      <c r="W43" s="56">
        <v>968754.52661999664</v>
      </c>
      <c r="X43" s="56">
        <v>36</v>
      </c>
      <c r="Y43" s="56">
        <v>724.78800000000001</v>
      </c>
      <c r="Z43" s="56">
        <v>2734477</v>
      </c>
      <c r="AA43" s="56">
        <v>13073942.072000001</v>
      </c>
      <c r="AB43" s="56">
        <v>19</v>
      </c>
      <c r="AC43" s="56">
        <v>18.7</v>
      </c>
      <c r="AE43" s="338">
        <f t="shared" si="0"/>
        <v>2734496</v>
      </c>
    </row>
    <row r="44" spans="2:31" x14ac:dyDescent="0.35">
      <c r="B44" s="111" t="s">
        <v>18</v>
      </c>
      <c r="C44" s="199"/>
      <c r="D44" s="58"/>
      <c r="E44" s="58"/>
      <c r="F44" s="58"/>
      <c r="G44" s="58"/>
      <c r="H44" s="58"/>
      <c r="I44" s="58"/>
      <c r="J44" s="58"/>
      <c r="K44" s="58"/>
      <c r="L44" s="53"/>
      <c r="M44" s="53"/>
      <c r="N44" s="53"/>
      <c r="O44" s="53"/>
      <c r="P44" s="53"/>
      <c r="Q44" s="53"/>
      <c r="R44" s="53"/>
      <c r="S44" s="53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338">
        <f t="shared" si="0"/>
        <v>0</v>
      </c>
    </row>
    <row r="45" spans="2:31" x14ac:dyDescent="0.35">
      <c r="B45" s="92">
        <v>34</v>
      </c>
      <c r="C45" s="88" t="s">
        <v>19</v>
      </c>
      <c r="D45" s="33">
        <v>0</v>
      </c>
      <c r="E45" s="33">
        <v>0</v>
      </c>
      <c r="F45" s="33">
        <v>52628</v>
      </c>
      <c r="G45" s="33">
        <v>0</v>
      </c>
      <c r="H45" s="33">
        <v>0</v>
      </c>
      <c r="I45" s="33">
        <v>0</v>
      </c>
      <c r="J45" s="33">
        <v>1341913</v>
      </c>
      <c r="K45" s="33">
        <v>0</v>
      </c>
      <c r="L45" s="56">
        <v>1280198</v>
      </c>
      <c r="M45" s="56">
        <v>10301326.467</v>
      </c>
      <c r="N45" s="56">
        <v>3423311</v>
      </c>
      <c r="O45" s="56">
        <v>31280396.677000001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338">
        <f t="shared" si="0"/>
        <v>0</v>
      </c>
    </row>
    <row r="46" spans="2:31" x14ac:dyDescent="0.35">
      <c r="B46" s="92">
        <v>35</v>
      </c>
      <c r="C46" s="28" t="s">
        <v>55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38">
        <f t="shared" si="0"/>
        <v>0</v>
      </c>
    </row>
    <row r="47" spans="2:31" x14ac:dyDescent="0.35">
      <c r="B47" s="92">
        <v>36</v>
      </c>
      <c r="C47" s="28" t="s">
        <v>56</v>
      </c>
      <c r="D47" s="33">
        <v>2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70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1660</v>
      </c>
      <c r="U47" s="56">
        <v>5486.1440000000002</v>
      </c>
      <c r="V47" s="56">
        <v>129</v>
      </c>
      <c r="W47" s="56">
        <v>3272.3536300000001</v>
      </c>
      <c r="X47" s="56">
        <v>0</v>
      </c>
      <c r="Y47" s="56">
        <v>0</v>
      </c>
      <c r="Z47" s="56">
        <v>1544</v>
      </c>
      <c r="AA47" s="56">
        <v>7816.4</v>
      </c>
      <c r="AB47" s="56">
        <v>0</v>
      </c>
      <c r="AC47" s="56">
        <v>0</v>
      </c>
      <c r="AE47" s="338">
        <f t="shared" si="0"/>
        <v>1544</v>
      </c>
    </row>
    <row r="48" spans="2:31" x14ac:dyDescent="0.35">
      <c r="B48" s="92">
        <v>37</v>
      </c>
      <c r="C48" s="28" t="s">
        <v>57</v>
      </c>
      <c r="D48" s="33">
        <v>0</v>
      </c>
      <c r="E48" s="33">
        <v>0</v>
      </c>
      <c r="F48" s="33">
        <v>0</v>
      </c>
      <c r="G48" s="33">
        <v>0</v>
      </c>
      <c r="H48" s="33">
        <v>1</v>
      </c>
      <c r="I48" s="33">
        <v>0</v>
      </c>
      <c r="J48" s="33">
        <v>0</v>
      </c>
      <c r="K48" s="33">
        <v>844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36</v>
      </c>
      <c r="U48" s="56">
        <v>402.78185999999999</v>
      </c>
      <c r="V48" s="56">
        <v>15</v>
      </c>
      <c r="W48" s="56">
        <v>76.27400999999999</v>
      </c>
      <c r="X48" s="56">
        <v>0</v>
      </c>
      <c r="Y48" s="56">
        <v>0</v>
      </c>
      <c r="Z48" s="56">
        <v>361</v>
      </c>
      <c r="AA48" s="56">
        <v>3278.4</v>
      </c>
      <c r="AB48" s="56">
        <v>0</v>
      </c>
      <c r="AC48" s="56">
        <v>0</v>
      </c>
      <c r="AE48" s="338">
        <f t="shared" si="0"/>
        <v>361</v>
      </c>
    </row>
    <row r="49" spans="1:31" x14ac:dyDescent="0.35">
      <c r="B49" s="92">
        <v>38</v>
      </c>
      <c r="C49" s="28" t="s">
        <v>32</v>
      </c>
      <c r="D49" s="33">
        <v>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187775</v>
      </c>
      <c r="K49" s="33">
        <v>0</v>
      </c>
      <c r="L49" s="56">
        <v>118330</v>
      </c>
      <c r="M49" s="56">
        <v>662136.45398998819</v>
      </c>
      <c r="N49" s="56">
        <v>199896</v>
      </c>
      <c r="O49" s="56">
        <v>2499634.8452198687</v>
      </c>
      <c r="P49" s="56">
        <v>0</v>
      </c>
      <c r="Q49" s="56">
        <v>0</v>
      </c>
      <c r="R49" s="56">
        <v>570</v>
      </c>
      <c r="S49" s="56">
        <v>4213</v>
      </c>
      <c r="T49" s="56">
        <v>0</v>
      </c>
      <c r="U49" s="56">
        <v>0</v>
      </c>
      <c r="V49" s="56">
        <v>0</v>
      </c>
      <c r="W49" s="56">
        <v>0</v>
      </c>
      <c r="X49" s="56">
        <v>0</v>
      </c>
      <c r="Y49" s="56">
        <v>0</v>
      </c>
      <c r="Z49" s="56">
        <v>0</v>
      </c>
      <c r="AA49" s="56">
        <v>0</v>
      </c>
      <c r="AB49" s="56">
        <v>0</v>
      </c>
      <c r="AC49" s="56">
        <v>0</v>
      </c>
      <c r="AE49" s="338">
        <f t="shared" si="0"/>
        <v>0</v>
      </c>
    </row>
    <row r="50" spans="1:31" x14ac:dyDescent="0.35">
      <c r="B50" s="92">
        <v>39</v>
      </c>
      <c r="C50" s="28" t="s">
        <v>29</v>
      </c>
      <c r="D50" s="33">
        <v>434</v>
      </c>
      <c r="E50" s="33">
        <v>474</v>
      </c>
      <c r="F50" s="33">
        <v>556</v>
      </c>
      <c r="G50" s="33">
        <v>91</v>
      </c>
      <c r="H50" s="33">
        <v>0</v>
      </c>
      <c r="I50" s="33">
        <v>5224</v>
      </c>
      <c r="J50" s="33">
        <v>501162</v>
      </c>
      <c r="K50" s="33">
        <v>1990189</v>
      </c>
      <c r="L50" s="56">
        <v>450223</v>
      </c>
      <c r="M50" s="56">
        <v>2112759.156</v>
      </c>
      <c r="N50" s="56">
        <v>234503</v>
      </c>
      <c r="O50" s="56">
        <v>1853933.6359998973</v>
      </c>
      <c r="P50" s="56">
        <v>0</v>
      </c>
      <c r="Q50" s="56">
        <v>0</v>
      </c>
      <c r="R50" s="56">
        <v>3560</v>
      </c>
      <c r="S50" s="56">
        <v>10236.1</v>
      </c>
      <c r="T50" s="56">
        <v>260519</v>
      </c>
      <c r="U50" s="56">
        <v>572610.72028999997</v>
      </c>
      <c r="V50" s="56">
        <v>96416</v>
      </c>
      <c r="W50" s="56">
        <v>266965.09687000001</v>
      </c>
      <c r="X50" s="56">
        <v>0</v>
      </c>
      <c r="Y50" s="56">
        <v>0</v>
      </c>
      <c r="Z50" s="56">
        <v>854314</v>
      </c>
      <c r="AA50" s="56">
        <v>4384867.24</v>
      </c>
      <c r="AB50" s="56">
        <v>0</v>
      </c>
      <c r="AC50" s="56">
        <v>0</v>
      </c>
      <c r="AE50" s="338">
        <f t="shared" si="0"/>
        <v>854314</v>
      </c>
    </row>
    <row r="51" spans="1:31" x14ac:dyDescent="0.35">
      <c r="B51" s="92">
        <v>40</v>
      </c>
      <c r="C51" s="28" t="s">
        <v>58</v>
      </c>
      <c r="D51" s="33">
        <v>13</v>
      </c>
      <c r="E51" s="33">
        <v>2</v>
      </c>
      <c r="F51" s="33">
        <v>0</v>
      </c>
      <c r="G51" s="33">
        <v>0</v>
      </c>
      <c r="H51" s="33">
        <v>0</v>
      </c>
      <c r="I51" s="33">
        <v>9</v>
      </c>
      <c r="J51" s="33">
        <v>0</v>
      </c>
      <c r="K51" s="33">
        <v>116557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0</v>
      </c>
      <c r="S51" s="56">
        <v>0</v>
      </c>
      <c r="T51" s="56">
        <v>31642</v>
      </c>
      <c r="U51" s="56">
        <v>99535.976779999459</v>
      </c>
      <c r="V51" s="56">
        <v>14835</v>
      </c>
      <c r="W51" s="56">
        <v>58099.385659999913</v>
      </c>
      <c r="X51" s="56">
        <v>0</v>
      </c>
      <c r="Y51" s="56">
        <v>0</v>
      </c>
      <c r="Z51" s="56">
        <v>33818</v>
      </c>
      <c r="AA51" s="56">
        <v>198173.277</v>
      </c>
      <c r="AB51" s="56">
        <v>0</v>
      </c>
      <c r="AC51" s="56">
        <v>0</v>
      </c>
      <c r="AE51" s="338">
        <f t="shared" si="0"/>
        <v>33818</v>
      </c>
    </row>
    <row r="52" spans="1:31" x14ac:dyDescent="0.35">
      <c r="B52" s="92">
        <v>41</v>
      </c>
      <c r="C52" s="91" t="s">
        <v>59</v>
      </c>
      <c r="D52" s="33">
        <v>2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20916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1174</v>
      </c>
      <c r="U52" s="56">
        <v>3749.0090299999997</v>
      </c>
      <c r="V52" s="56">
        <v>202</v>
      </c>
      <c r="W52" s="56">
        <v>341.67991999999998</v>
      </c>
      <c r="X52" s="56">
        <v>0</v>
      </c>
      <c r="Y52" s="56">
        <v>0</v>
      </c>
      <c r="Z52" s="56">
        <v>2241</v>
      </c>
      <c r="AA52" s="56">
        <v>13170.9</v>
      </c>
      <c r="AB52" s="56">
        <v>0</v>
      </c>
      <c r="AC52" s="56">
        <v>0</v>
      </c>
      <c r="AE52" s="338">
        <f t="shared" si="0"/>
        <v>2241</v>
      </c>
    </row>
    <row r="53" spans="1:31" x14ac:dyDescent="0.35">
      <c r="B53" s="92">
        <v>42</v>
      </c>
      <c r="C53" s="28" t="s">
        <v>25</v>
      </c>
      <c r="D53" s="33">
        <v>46</v>
      </c>
      <c r="E53" s="33">
        <v>28</v>
      </c>
      <c r="F53" s="33">
        <v>0</v>
      </c>
      <c r="G53" s="33">
        <v>0</v>
      </c>
      <c r="H53" s="33">
        <v>0</v>
      </c>
      <c r="I53" s="33">
        <v>0</v>
      </c>
      <c r="J53" s="33">
        <v>645102</v>
      </c>
      <c r="K53" s="33">
        <v>709604</v>
      </c>
      <c r="L53" s="56">
        <v>778235</v>
      </c>
      <c r="M53" s="56">
        <v>2659144.7799995961</v>
      </c>
      <c r="N53" s="56">
        <v>1127157</v>
      </c>
      <c r="O53" s="56">
        <v>5773321.1042494103</v>
      </c>
      <c r="P53" s="56">
        <v>0</v>
      </c>
      <c r="Q53" s="56">
        <v>0</v>
      </c>
      <c r="R53" s="56">
        <v>1831</v>
      </c>
      <c r="S53" s="56">
        <v>13360.685219999999</v>
      </c>
      <c r="T53" s="56">
        <v>251923</v>
      </c>
      <c r="U53" s="56">
        <v>1018912.8354400001</v>
      </c>
      <c r="V53" s="56">
        <v>0</v>
      </c>
      <c r="W53" s="56">
        <v>0</v>
      </c>
      <c r="X53" s="56">
        <v>0</v>
      </c>
      <c r="Y53" s="56">
        <v>0</v>
      </c>
      <c r="Z53" s="56">
        <v>228893</v>
      </c>
      <c r="AA53" s="56">
        <v>1335728.7355599999</v>
      </c>
      <c r="AB53" s="56">
        <v>0</v>
      </c>
      <c r="AC53" s="56">
        <v>0</v>
      </c>
      <c r="AE53" s="338">
        <f t="shared" si="0"/>
        <v>228893</v>
      </c>
    </row>
    <row r="54" spans="1:31" x14ac:dyDescent="0.35">
      <c r="B54" s="92">
        <v>43</v>
      </c>
      <c r="C54" s="28" t="s">
        <v>60</v>
      </c>
      <c r="D54" s="33">
        <v>1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1353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1068</v>
      </c>
      <c r="U54" s="56">
        <v>3809.1489999999999</v>
      </c>
      <c r="V54" s="56">
        <v>106</v>
      </c>
      <c r="W54" s="56">
        <v>457.18</v>
      </c>
      <c r="X54" s="56">
        <v>0</v>
      </c>
      <c r="Y54" s="56">
        <v>0</v>
      </c>
      <c r="Z54" s="56">
        <v>401</v>
      </c>
      <c r="AA54" s="56">
        <v>2951.3</v>
      </c>
      <c r="AB54" s="56">
        <v>0</v>
      </c>
      <c r="AC54" s="56">
        <v>0</v>
      </c>
      <c r="AE54" s="338">
        <f t="shared" si="0"/>
        <v>401</v>
      </c>
    </row>
    <row r="55" spans="1:31" x14ac:dyDescent="0.35">
      <c r="B55" s="92">
        <v>44</v>
      </c>
      <c r="C55" s="91" t="s">
        <v>61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356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510</v>
      </c>
      <c r="U55" s="56">
        <v>1486.4996999999998</v>
      </c>
      <c r="V55" s="56">
        <v>72</v>
      </c>
      <c r="W55" s="56">
        <v>156.60373000000001</v>
      </c>
      <c r="X55" s="56">
        <v>0</v>
      </c>
      <c r="Y55" s="56">
        <v>0</v>
      </c>
      <c r="Z55" s="56">
        <v>156</v>
      </c>
      <c r="AA55" s="56">
        <v>1210</v>
      </c>
      <c r="AB55" s="56">
        <v>0</v>
      </c>
      <c r="AC55" s="56">
        <v>0</v>
      </c>
      <c r="AE55" s="338">
        <f t="shared" si="0"/>
        <v>156</v>
      </c>
    </row>
    <row r="56" spans="1:31" x14ac:dyDescent="0.35">
      <c r="A56" s="133" t="s">
        <v>159</v>
      </c>
      <c r="B56" s="92">
        <v>45</v>
      </c>
      <c r="C56" s="28" t="s">
        <v>26</v>
      </c>
      <c r="D56" s="33">
        <v>0</v>
      </c>
      <c r="E56" s="33">
        <v>0</v>
      </c>
      <c r="F56" s="33">
        <v>0</v>
      </c>
      <c r="G56" s="33">
        <v>1734</v>
      </c>
      <c r="H56" s="33">
        <v>0</v>
      </c>
      <c r="I56" s="33">
        <v>0</v>
      </c>
      <c r="J56" s="33">
        <v>942002</v>
      </c>
      <c r="K56" s="33">
        <v>754217</v>
      </c>
      <c r="L56" s="56">
        <v>300868</v>
      </c>
      <c r="M56" s="56">
        <v>400006.66706000001</v>
      </c>
      <c r="N56" s="56">
        <v>547715</v>
      </c>
      <c r="O56" s="56">
        <v>721846.99387999997</v>
      </c>
      <c r="P56" s="56">
        <v>0</v>
      </c>
      <c r="Q56" s="56">
        <v>0</v>
      </c>
      <c r="R56" s="56">
        <v>1830</v>
      </c>
      <c r="S56" s="56">
        <v>5369.1850700000005</v>
      </c>
      <c r="T56" s="56">
        <v>11855</v>
      </c>
      <c r="U56" s="56">
        <v>36260.594429999997</v>
      </c>
      <c r="V56" s="56">
        <v>12672</v>
      </c>
      <c r="W56" s="56">
        <v>40639.976459999991</v>
      </c>
      <c r="X56" s="56">
        <v>0</v>
      </c>
      <c r="Y56" s="56">
        <v>0</v>
      </c>
      <c r="Z56" s="56">
        <v>169622</v>
      </c>
      <c r="AA56" s="56">
        <v>317871.7035</v>
      </c>
      <c r="AB56" s="56">
        <v>0</v>
      </c>
      <c r="AC56" s="56">
        <v>0</v>
      </c>
      <c r="AE56" s="338">
        <f t="shared" si="0"/>
        <v>169622</v>
      </c>
    </row>
    <row r="57" spans="1:31" x14ac:dyDescent="0.35">
      <c r="B57" s="92">
        <v>46</v>
      </c>
      <c r="C57" s="199" t="s">
        <v>24</v>
      </c>
      <c r="D57" s="33">
        <v>101</v>
      </c>
      <c r="E57" s="33">
        <v>63</v>
      </c>
      <c r="F57" s="33">
        <v>0</v>
      </c>
      <c r="G57" s="33">
        <v>0</v>
      </c>
      <c r="H57" s="33">
        <v>0</v>
      </c>
      <c r="I57" s="33">
        <v>0</v>
      </c>
      <c r="J57" s="33">
        <v>1006470</v>
      </c>
      <c r="K57" s="33">
        <v>1091390</v>
      </c>
      <c r="L57" s="56">
        <v>1399039</v>
      </c>
      <c r="M57" s="56">
        <v>4583836.4774376545</v>
      </c>
      <c r="N57" s="56">
        <v>1420897</v>
      </c>
      <c r="O57" s="56">
        <v>6830830.335689907</v>
      </c>
      <c r="P57" s="56">
        <v>0</v>
      </c>
      <c r="Q57" s="56">
        <v>0</v>
      </c>
      <c r="R57" s="56">
        <v>2382</v>
      </c>
      <c r="S57" s="56">
        <v>14635.478369999915</v>
      </c>
      <c r="T57" s="56">
        <v>600333</v>
      </c>
      <c r="U57" s="56">
        <v>1690753.2626999973</v>
      </c>
      <c r="V57" s="56">
        <v>34043</v>
      </c>
      <c r="W57" s="56">
        <v>253121.35250000001</v>
      </c>
      <c r="X57" s="56">
        <v>20</v>
      </c>
      <c r="Y57" s="56">
        <v>415.69900000000001</v>
      </c>
      <c r="Z57" s="56">
        <v>706733</v>
      </c>
      <c r="AA57" s="56">
        <v>3525541.1021999996</v>
      </c>
      <c r="AB57" s="56">
        <v>0</v>
      </c>
      <c r="AC57" s="56">
        <v>0</v>
      </c>
      <c r="AE57" s="338">
        <f t="shared" si="0"/>
        <v>706733</v>
      </c>
    </row>
    <row r="58" spans="1:31" x14ac:dyDescent="0.35">
      <c r="B58" s="92">
        <v>47</v>
      </c>
      <c r="C58" s="199" t="s">
        <v>62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1100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2809</v>
      </c>
      <c r="U58" s="56">
        <v>9865.5911899999992</v>
      </c>
      <c r="V58" s="56">
        <v>1181</v>
      </c>
      <c r="W58" s="56">
        <v>3950.14662</v>
      </c>
      <c r="X58" s="56">
        <v>0</v>
      </c>
      <c r="Y58" s="56">
        <v>0</v>
      </c>
      <c r="Z58" s="56">
        <v>934</v>
      </c>
      <c r="AA58" s="56">
        <v>6960.93</v>
      </c>
      <c r="AB58" s="56">
        <v>0</v>
      </c>
      <c r="AC58" s="56">
        <v>0</v>
      </c>
      <c r="AE58" s="338">
        <f t="shared" si="0"/>
        <v>934</v>
      </c>
    </row>
    <row r="59" spans="1:31" x14ac:dyDescent="0.35">
      <c r="B59" s="111" t="s">
        <v>63</v>
      </c>
      <c r="C59" s="199"/>
      <c r="D59" s="33"/>
      <c r="E59" s="33"/>
      <c r="F59" s="33"/>
      <c r="G59" s="33"/>
      <c r="H59" s="33"/>
      <c r="I59" s="33"/>
      <c r="J59" s="33"/>
      <c r="K59" s="33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E59" s="338">
        <f t="shared" si="0"/>
        <v>0</v>
      </c>
    </row>
    <row r="60" spans="1:31" s="138" customFormat="1" x14ac:dyDescent="0.35">
      <c r="A60" s="140"/>
      <c r="B60" s="96">
        <v>48</v>
      </c>
      <c r="C60" s="99" t="s">
        <v>64</v>
      </c>
      <c r="D60" s="62">
        <v>0</v>
      </c>
      <c r="E60" s="62">
        <v>0</v>
      </c>
      <c r="F60" s="62">
        <v>0</v>
      </c>
      <c r="G60" s="62">
        <v>115950</v>
      </c>
      <c r="H60" s="62">
        <v>0</v>
      </c>
      <c r="I60" s="62">
        <v>3348120</v>
      </c>
      <c r="J60" s="62">
        <v>0</v>
      </c>
      <c r="K60" s="62">
        <v>868152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9125</v>
      </c>
      <c r="U60" s="60">
        <v>14685.06444</v>
      </c>
      <c r="V60" s="60">
        <v>139942</v>
      </c>
      <c r="W60" s="60">
        <v>207708.10545000003</v>
      </c>
      <c r="X60" s="60">
        <v>0</v>
      </c>
      <c r="Y60" s="60">
        <v>0</v>
      </c>
      <c r="Z60" s="60">
        <v>101058</v>
      </c>
      <c r="AA60" s="60">
        <v>447459.16540999996</v>
      </c>
      <c r="AB60" s="60">
        <v>0</v>
      </c>
      <c r="AC60" s="60">
        <v>0</v>
      </c>
      <c r="AE60" s="338">
        <f t="shared" si="0"/>
        <v>101058</v>
      </c>
    </row>
    <row r="61" spans="1:31" s="138" customFormat="1" x14ac:dyDescent="0.35">
      <c r="A61" s="140"/>
      <c r="B61" s="96">
        <v>49</v>
      </c>
      <c r="C61" s="99" t="s">
        <v>65</v>
      </c>
      <c r="D61" s="62">
        <v>0</v>
      </c>
      <c r="E61" s="62">
        <v>0</v>
      </c>
      <c r="F61" s="62">
        <v>0</v>
      </c>
      <c r="G61" s="62">
        <v>405681</v>
      </c>
      <c r="H61" s="62">
        <v>0</v>
      </c>
      <c r="I61" s="62">
        <v>8378</v>
      </c>
      <c r="J61" s="62">
        <v>0</v>
      </c>
      <c r="K61" s="62">
        <v>8738107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156418</v>
      </c>
      <c r="U61" s="60">
        <v>354622.68257</v>
      </c>
      <c r="V61" s="60">
        <v>8294</v>
      </c>
      <c r="W61" s="60">
        <v>10339.33675</v>
      </c>
      <c r="X61" s="60">
        <v>0</v>
      </c>
      <c r="Y61" s="60">
        <v>0</v>
      </c>
      <c r="Z61" s="60">
        <v>2081084</v>
      </c>
      <c r="AA61" s="60">
        <v>6772163.7869999995</v>
      </c>
      <c r="AB61" s="60">
        <v>125</v>
      </c>
      <c r="AC61" s="60">
        <v>71.7</v>
      </c>
      <c r="AE61" s="338">
        <f t="shared" si="0"/>
        <v>2081209</v>
      </c>
    </row>
    <row r="62" spans="1:31" s="138" customFormat="1" x14ac:dyDescent="0.35">
      <c r="A62" s="140"/>
      <c r="B62" s="96">
        <v>50</v>
      </c>
      <c r="C62" s="99" t="s">
        <v>66</v>
      </c>
      <c r="D62" s="62">
        <v>0</v>
      </c>
      <c r="E62" s="62">
        <v>0</v>
      </c>
      <c r="F62" s="62">
        <v>0</v>
      </c>
      <c r="G62" s="62">
        <v>352954</v>
      </c>
      <c r="H62" s="62">
        <v>0</v>
      </c>
      <c r="I62" s="62">
        <v>776268</v>
      </c>
      <c r="J62" s="62">
        <v>0</v>
      </c>
      <c r="K62" s="62">
        <v>14229987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252695</v>
      </c>
      <c r="W62" s="60">
        <v>97745.287079999995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E62" s="338">
        <f t="shared" si="0"/>
        <v>0</v>
      </c>
    </row>
    <row r="63" spans="1:31" s="138" customFormat="1" x14ac:dyDescent="0.35">
      <c r="A63" s="140"/>
      <c r="B63" s="96">
        <v>51</v>
      </c>
      <c r="C63" s="99" t="s">
        <v>67</v>
      </c>
      <c r="D63" s="62">
        <v>0</v>
      </c>
      <c r="E63" s="62">
        <v>0</v>
      </c>
      <c r="F63" s="62">
        <v>0</v>
      </c>
      <c r="G63" s="62">
        <v>0</v>
      </c>
      <c r="H63" s="62">
        <v>0</v>
      </c>
      <c r="I63" s="62">
        <v>1937</v>
      </c>
      <c r="J63" s="62">
        <v>0</v>
      </c>
      <c r="K63" s="62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E63" s="338">
        <f t="shared" si="0"/>
        <v>0</v>
      </c>
    </row>
    <row r="64" spans="1:31" s="138" customFormat="1" x14ac:dyDescent="0.35">
      <c r="A64" s="140"/>
      <c r="B64" s="96">
        <v>52</v>
      </c>
      <c r="C64" s="99" t="s">
        <v>68</v>
      </c>
      <c r="D64" s="62">
        <v>0</v>
      </c>
      <c r="E64" s="62">
        <v>0</v>
      </c>
      <c r="F64" s="62">
        <v>0</v>
      </c>
      <c r="G64" s="62">
        <v>520301</v>
      </c>
      <c r="H64" s="62">
        <v>0</v>
      </c>
      <c r="I64" s="62">
        <v>0</v>
      </c>
      <c r="J64" s="62">
        <v>0</v>
      </c>
      <c r="K64" s="62">
        <v>615654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2385</v>
      </c>
      <c r="U64" s="60">
        <v>2776.1771899999999</v>
      </c>
      <c r="V64" s="60">
        <v>27568</v>
      </c>
      <c r="W64" s="60">
        <v>20754.635320000001</v>
      </c>
      <c r="X64" s="60">
        <v>0</v>
      </c>
      <c r="Y64" s="60">
        <v>0</v>
      </c>
      <c r="Z64" s="60">
        <v>27036</v>
      </c>
      <c r="AA64" s="60">
        <v>68070.562000000005</v>
      </c>
      <c r="AB64" s="60">
        <v>0</v>
      </c>
      <c r="AC64" s="60">
        <v>0</v>
      </c>
      <c r="AE64" s="338">
        <f t="shared" si="0"/>
        <v>27036</v>
      </c>
    </row>
    <row r="65" spans="1:31" s="138" customFormat="1" x14ac:dyDescent="0.35">
      <c r="A65" s="140"/>
      <c r="B65" s="96">
        <v>53</v>
      </c>
      <c r="C65" s="200" t="s">
        <v>69</v>
      </c>
      <c r="D65" s="62">
        <v>1</v>
      </c>
      <c r="E65" s="62">
        <v>9</v>
      </c>
      <c r="F65" s="62">
        <v>725675</v>
      </c>
      <c r="G65" s="62">
        <v>0</v>
      </c>
      <c r="H65" s="62">
        <v>0</v>
      </c>
      <c r="I65" s="62">
        <v>35743321</v>
      </c>
      <c r="J65" s="62">
        <v>0</v>
      </c>
      <c r="K65" s="62">
        <v>32348692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218366</v>
      </c>
      <c r="U65" s="60">
        <v>327465.66418000002</v>
      </c>
      <c r="V65" s="60">
        <v>624841</v>
      </c>
      <c r="W65" s="60">
        <v>1291412.70114</v>
      </c>
      <c r="X65" s="60">
        <v>0</v>
      </c>
      <c r="Y65" s="60">
        <v>0</v>
      </c>
      <c r="Z65" s="60">
        <v>1065038</v>
      </c>
      <c r="AA65" s="60">
        <v>4695650.75</v>
      </c>
      <c r="AB65" s="60">
        <v>0</v>
      </c>
      <c r="AC65" s="60">
        <v>0</v>
      </c>
      <c r="AE65" s="338">
        <f t="shared" si="0"/>
        <v>1065038</v>
      </c>
    </row>
    <row r="66" spans="1:31" x14ac:dyDescent="0.35">
      <c r="B66" s="111" t="s">
        <v>21</v>
      </c>
      <c r="C66" s="199"/>
      <c r="D66" s="58"/>
      <c r="E66" s="58"/>
      <c r="F66" s="58"/>
      <c r="G66" s="58"/>
      <c r="H66" s="58"/>
      <c r="I66" s="58"/>
      <c r="J66" s="58"/>
      <c r="K66" s="58"/>
      <c r="L66" s="53"/>
      <c r="M66" s="53"/>
      <c r="N66" s="53"/>
      <c r="O66" s="53"/>
      <c r="P66" s="53"/>
      <c r="Q66" s="53"/>
      <c r="R66" s="53"/>
      <c r="S66" s="53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E66" s="338">
        <f t="shared" si="0"/>
        <v>0</v>
      </c>
    </row>
    <row r="67" spans="1:31" x14ac:dyDescent="0.35">
      <c r="B67" s="92">
        <v>54</v>
      </c>
      <c r="C67" s="91" t="s">
        <v>22</v>
      </c>
      <c r="D67" s="33">
        <v>497</v>
      </c>
      <c r="E67" s="33">
        <v>2</v>
      </c>
      <c r="F67" s="33">
        <v>0</v>
      </c>
      <c r="G67" s="33">
        <v>396</v>
      </c>
      <c r="H67" s="33">
        <v>0</v>
      </c>
      <c r="I67" s="33">
        <v>1134149</v>
      </c>
      <c r="J67" s="33">
        <v>872214</v>
      </c>
      <c r="K67" s="33">
        <v>2920173</v>
      </c>
      <c r="L67" s="56">
        <v>1007132</v>
      </c>
      <c r="M67" s="56">
        <v>6251597.3551064394</v>
      </c>
      <c r="N67" s="56">
        <v>1451241</v>
      </c>
      <c r="O67" s="56">
        <v>11423385.697967699</v>
      </c>
      <c r="P67" s="56">
        <v>1346</v>
      </c>
      <c r="Q67" s="56">
        <v>1254.211</v>
      </c>
      <c r="R67" s="56">
        <v>5422</v>
      </c>
      <c r="S67" s="56">
        <v>30443.8</v>
      </c>
      <c r="T67" s="56">
        <v>193913</v>
      </c>
      <c r="U67" s="56">
        <v>535902.35154999711</v>
      </c>
      <c r="V67" s="56">
        <v>272545</v>
      </c>
      <c r="W67" s="56">
        <v>966061.96776995668</v>
      </c>
      <c r="X67" s="56">
        <v>259</v>
      </c>
      <c r="Y67" s="56">
        <v>4161.6859999999997</v>
      </c>
      <c r="Z67" s="56">
        <v>1082378</v>
      </c>
      <c r="AA67" s="56">
        <v>7355766.4000000004</v>
      </c>
      <c r="AB67" s="56">
        <v>34</v>
      </c>
      <c r="AC67" s="56">
        <v>29.82</v>
      </c>
      <c r="AE67" s="338">
        <f t="shared" si="0"/>
        <v>1082412</v>
      </c>
    </row>
    <row r="68" spans="1:31" x14ac:dyDescent="0.35">
      <c r="B68" s="92">
        <v>55</v>
      </c>
      <c r="C68" s="91" t="s">
        <v>70</v>
      </c>
      <c r="D68" s="33">
        <v>175</v>
      </c>
      <c r="E68" s="33">
        <v>2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261342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27189</v>
      </c>
      <c r="U68" s="56">
        <v>94191.387089999931</v>
      </c>
      <c r="V68" s="56">
        <v>5295</v>
      </c>
      <c r="W68" s="56">
        <v>20826.610039999938</v>
      </c>
      <c r="X68" s="56">
        <v>0</v>
      </c>
      <c r="Y68" s="56">
        <v>0</v>
      </c>
      <c r="Z68" s="56">
        <v>113358</v>
      </c>
      <c r="AA68" s="56">
        <v>649570.58700000006</v>
      </c>
      <c r="AB68" s="56">
        <v>0</v>
      </c>
      <c r="AC68" s="56">
        <v>0</v>
      </c>
      <c r="AE68" s="338">
        <f t="shared" si="0"/>
        <v>113358</v>
      </c>
    </row>
    <row r="69" spans="1:31" x14ac:dyDescent="0.35">
      <c r="B69" s="92">
        <v>56</v>
      </c>
      <c r="C69" s="91" t="s">
        <v>47</v>
      </c>
      <c r="D69" s="33">
        <v>360</v>
      </c>
      <c r="E69" s="33">
        <v>4</v>
      </c>
      <c r="F69" s="33">
        <v>26394</v>
      </c>
      <c r="G69" s="33">
        <v>307</v>
      </c>
      <c r="H69" s="33">
        <v>67272</v>
      </c>
      <c r="I69" s="33">
        <v>0</v>
      </c>
      <c r="J69" s="33">
        <v>0</v>
      </c>
      <c r="K69" s="33">
        <v>2064615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149905</v>
      </c>
      <c r="U69" s="56">
        <v>336167.62320000003</v>
      </c>
      <c r="V69" s="56">
        <v>42258</v>
      </c>
      <c r="W69" s="56">
        <v>171771.81452000001</v>
      </c>
      <c r="X69" s="56">
        <v>0</v>
      </c>
      <c r="Y69" s="56">
        <v>0</v>
      </c>
      <c r="Z69" s="56">
        <v>2936711</v>
      </c>
      <c r="AA69" s="56">
        <v>8478940.6109999996</v>
      </c>
      <c r="AB69" s="56">
        <v>0</v>
      </c>
      <c r="AC69" s="56">
        <v>0</v>
      </c>
      <c r="AE69" s="338">
        <f t="shared" si="0"/>
        <v>2936711</v>
      </c>
    </row>
    <row r="70" spans="1:31" x14ac:dyDescent="0.35">
      <c r="B70" s="92">
        <v>57</v>
      </c>
      <c r="C70" s="91" t="s">
        <v>44</v>
      </c>
      <c r="D70" s="33">
        <v>605</v>
      </c>
      <c r="E70" s="33">
        <v>2</v>
      </c>
      <c r="F70" s="33">
        <v>0</v>
      </c>
      <c r="G70" s="33">
        <v>4141</v>
      </c>
      <c r="H70" s="33">
        <v>0</v>
      </c>
      <c r="I70" s="33">
        <v>0</v>
      </c>
      <c r="J70" s="33">
        <v>0</v>
      </c>
      <c r="K70" s="33">
        <v>5553163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195749</v>
      </c>
      <c r="U70" s="56">
        <v>326365.63219999999</v>
      </c>
      <c r="V70" s="56">
        <v>15014</v>
      </c>
      <c r="W70" s="56">
        <v>39094.073270000001</v>
      </c>
      <c r="X70" s="56">
        <v>0</v>
      </c>
      <c r="Y70" s="56">
        <v>0</v>
      </c>
      <c r="Z70" s="56">
        <v>1050932</v>
      </c>
      <c r="AA70" s="56">
        <v>5305727.466</v>
      </c>
      <c r="AB70" s="56">
        <v>26</v>
      </c>
      <c r="AC70" s="56">
        <v>18.8</v>
      </c>
      <c r="AE70" s="338">
        <f t="shared" si="0"/>
        <v>1050958</v>
      </c>
    </row>
    <row r="71" spans="1:31" x14ac:dyDescent="0.35">
      <c r="B71" s="92">
        <v>58</v>
      </c>
      <c r="C71" s="91" t="s">
        <v>313</v>
      </c>
      <c r="D71" s="33">
        <v>171</v>
      </c>
      <c r="E71" s="33">
        <v>0</v>
      </c>
      <c r="F71" s="33">
        <v>0</v>
      </c>
      <c r="G71" s="33">
        <v>436</v>
      </c>
      <c r="H71" s="33">
        <v>0</v>
      </c>
      <c r="I71" s="33">
        <v>56221</v>
      </c>
      <c r="J71" s="33">
        <v>0</v>
      </c>
      <c r="K71" s="33">
        <v>5520970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38825</v>
      </c>
      <c r="U71" s="56">
        <v>54195.558389999998</v>
      </c>
      <c r="V71" s="56">
        <v>7318</v>
      </c>
      <c r="W71" s="56">
        <v>21339.90768</v>
      </c>
      <c r="X71" s="56">
        <v>0</v>
      </c>
      <c r="Y71" s="56">
        <v>0</v>
      </c>
      <c r="Z71" s="56">
        <v>866065</v>
      </c>
      <c r="AA71" s="56">
        <v>4254920.51</v>
      </c>
      <c r="AB71" s="56">
        <v>0</v>
      </c>
      <c r="AC71" s="56">
        <v>0</v>
      </c>
      <c r="AE71" s="338">
        <f t="shared" si="0"/>
        <v>866065</v>
      </c>
    </row>
    <row r="72" spans="1:31" x14ac:dyDescent="0.35">
      <c r="B72" s="92">
        <v>59</v>
      </c>
      <c r="C72" s="91" t="s">
        <v>71</v>
      </c>
      <c r="D72" s="33">
        <v>59</v>
      </c>
      <c r="E72" s="33">
        <v>2</v>
      </c>
      <c r="F72" s="33">
        <v>0</v>
      </c>
      <c r="G72" s="33">
        <v>157</v>
      </c>
      <c r="H72" s="33">
        <v>0</v>
      </c>
      <c r="I72" s="33">
        <v>495655</v>
      </c>
      <c r="J72" s="33">
        <v>0</v>
      </c>
      <c r="K72" s="33">
        <v>3136350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48990</v>
      </c>
      <c r="U72" s="56">
        <v>103899.40049</v>
      </c>
      <c r="V72" s="56">
        <v>8429</v>
      </c>
      <c r="W72" s="56">
        <v>24959.641540000001</v>
      </c>
      <c r="X72" s="56">
        <v>0</v>
      </c>
      <c r="Y72" s="56">
        <v>0</v>
      </c>
      <c r="Z72" s="56">
        <v>461596</v>
      </c>
      <c r="AA72" s="56">
        <v>2449614.3814099999</v>
      </c>
      <c r="AB72" s="56">
        <v>0</v>
      </c>
      <c r="AC72" s="56">
        <v>0</v>
      </c>
      <c r="AE72" s="341">
        <f t="shared" si="0"/>
        <v>461596</v>
      </c>
    </row>
    <row r="73" spans="1:31" x14ac:dyDescent="0.35">
      <c r="B73" s="92">
        <v>60</v>
      </c>
      <c r="C73" s="91" t="s">
        <v>72</v>
      </c>
      <c r="D73" s="33">
        <v>16</v>
      </c>
      <c r="E73" s="33">
        <v>1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416278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5811</v>
      </c>
      <c r="U73" s="56">
        <v>8310.6828600000008</v>
      </c>
      <c r="V73" s="56">
        <v>0</v>
      </c>
      <c r="W73" s="56">
        <v>0</v>
      </c>
      <c r="X73" s="56">
        <v>0</v>
      </c>
      <c r="Y73" s="56">
        <v>0</v>
      </c>
      <c r="Z73" s="56">
        <v>45952</v>
      </c>
      <c r="AA73" s="56">
        <v>214688.1</v>
      </c>
      <c r="AB73" s="56">
        <v>0</v>
      </c>
      <c r="AC73" s="56">
        <v>0</v>
      </c>
    </row>
    <row r="74" spans="1:31" x14ac:dyDescent="0.35">
      <c r="B74" s="92">
        <v>61</v>
      </c>
      <c r="C74" s="91" t="s">
        <v>73</v>
      </c>
      <c r="D74" s="33">
        <v>25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81751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4160</v>
      </c>
      <c r="U74" s="56">
        <v>10280.57835</v>
      </c>
      <c r="V74" s="56">
        <v>4276</v>
      </c>
      <c r="W74" s="56">
        <v>15175.136259999999</v>
      </c>
      <c r="X74" s="56">
        <v>0</v>
      </c>
      <c r="Y74" s="56">
        <v>0</v>
      </c>
      <c r="Z74" s="56">
        <v>33261</v>
      </c>
      <c r="AA74" s="56">
        <v>186700.5</v>
      </c>
      <c r="AB74" s="56">
        <v>0</v>
      </c>
      <c r="AC74" s="56">
        <v>0</v>
      </c>
    </row>
    <row r="75" spans="1:31" x14ac:dyDescent="0.35">
      <c r="B75" s="92">
        <v>62</v>
      </c>
      <c r="C75" s="91" t="s">
        <v>46</v>
      </c>
      <c r="D75" s="33">
        <v>0</v>
      </c>
      <c r="E75" s="33">
        <v>0</v>
      </c>
      <c r="F75" s="33">
        <v>0</v>
      </c>
      <c r="G75" s="33">
        <v>67</v>
      </c>
      <c r="H75" s="33">
        <v>0</v>
      </c>
      <c r="I75" s="33">
        <v>0</v>
      </c>
      <c r="J75" s="33">
        <v>0</v>
      </c>
      <c r="K75" s="33">
        <v>738726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37954</v>
      </c>
      <c r="U75" s="56">
        <v>44294.027989999995</v>
      </c>
      <c r="V75" s="56">
        <v>642</v>
      </c>
      <c r="W75" s="56">
        <v>1438.72641</v>
      </c>
      <c r="X75" s="56">
        <v>0</v>
      </c>
      <c r="Y75" s="56">
        <v>0</v>
      </c>
      <c r="Z75" s="56">
        <v>241266</v>
      </c>
      <c r="AA75" s="56">
        <v>419396.8</v>
      </c>
      <c r="AB75" s="56">
        <v>0</v>
      </c>
      <c r="AC75" s="56">
        <v>0</v>
      </c>
    </row>
    <row r="76" spans="1:31" x14ac:dyDescent="0.35">
      <c r="B76" s="92">
        <v>63</v>
      </c>
      <c r="C76" s="91" t="s">
        <v>74</v>
      </c>
      <c r="D76" s="33">
        <v>577</v>
      </c>
      <c r="E76" s="33">
        <v>4</v>
      </c>
      <c r="F76" s="33">
        <v>0</v>
      </c>
      <c r="G76" s="33">
        <v>0</v>
      </c>
      <c r="H76" s="33">
        <v>0</v>
      </c>
      <c r="I76" s="33">
        <v>571908</v>
      </c>
      <c r="J76" s="33">
        <v>0</v>
      </c>
      <c r="K76" s="33">
        <v>10024026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219087</v>
      </c>
      <c r="U76" s="56">
        <v>407877.60873000004</v>
      </c>
      <c r="V76" s="56">
        <v>76455</v>
      </c>
      <c r="W76" s="56">
        <v>221530.49587000001</v>
      </c>
      <c r="X76" s="56">
        <v>0</v>
      </c>
      <c r="Y76" s="56">
        <v>0</v>
      </c>
      <c r="Z76" s="56">
        <v>2988228</v>
      </c>
      <c r="AA76" s="56">
        <v>16014026.811000001</v>
      </c>
      <c r="AB76" s="56">
        <v>77</v>
      </c>
      <c r="AC76" s="56">
        <v>87.9</v>
      </c>
    </row>
    <row r="77" spans="1:31" x14ac:dyDescent="0.35">
      <c r="B77" s="92">
        <v>64</v>
      </c>
      <c r="C77" s="91" t="s">
        <v>75</v>
      </c>
      <c r="D77" s="33">
        <v>231</v>
      </c>
      <c r="E77" s="33">
        <v>0</v>
      </c>
      <c r="F77" s="33">
        <v>23</v>
      </c>
      <c r="G77" s="33">
        <v>0</v>
      </c>
      <c r="H77" s="33">
        <v>0</v>
      </c>
      <c r="I77" s="33">
        <v>0</v>
      </c>
      <c r="J77" s="33">
        <v>0</v>
      </c>
      <c r="K77" s="33">
        <v>31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7</v>
      </c>
      <c r="U77" s="56">
        <v>6.8773999999999997</v>
      </c>
      <c r="V77" s="56">
        <v>2</v>
      </c>
      <c r="W77" s="56">
        <v>0.25800000000000001</v>
      </c>
      <c r="X77" s="56">
        <v>0</v>
      </c>
      <c r="Y77" s="56">
        <v>0</v>
      </c>
      <c r="Z77" s="56">
        <v>20</v>
      </c>
      <c r="AA77" s="56">
        <v>67.8</v>
      </c>
      <c r="AB77" s="56">
        <v>0</v>
      </c>
      <c r="AC77" s="56">
        <v>0</v>
      </c>
    </row>
    <row r="78" spans="1:31" x14ac:dyDescent="0.35">
      <c r="B78" s="88">
        <v>65</v>
      </c>
      <c r="C78" s="88" t="s">
        <v>36</v>
      </c>
      <c r="D78" s="33">
        <v>313</v>
      </c>
      <c r="E78" s="33">
        <v>7</v>
      </c>
      <c r="F78" s="33">
        <v>0</v>
      </c>
      <c r="G78" s="33">
        <v>568</v>
      </c>
      <c r="H78" s="33">
        <v>0</v>
      </c>
      <c r="I78" s="33">
        <v>34910</v>
      </c>
      <c r="J78" s="33">
        <v>243</v>
      </c>
      <c r="K78" s="33">
        <v>1829722</v>
      </c>
      <c r="L78" s="56">
        <v>155</v>
      </c>
      <c r="M78" s="56">
        <v>617.62261000000001</v>
      </c>
      <c r="N78" s="56">
        <v>70</v>
      </c>
      <c r="O78" s="56">
        <v>702.08623</v>
      </c>
      <c r="P78" s="56">
        <v>0</v>
      </c>
      <c r="Q78" s="56">
        <v>0</v>
      </c>
      <c r="R78" s="56">
        <v>0</v>
      </c>
      <c r="S78" s="56">
        <v>0</v>
      </c>
      <c r="T78" s="56">
        <v>31977</v>
      </c>
      <c r="U78" s="56">
        <v>68923.441759999943</v>
      </c>
      <c r="V78" s="56">
        <v>9129</v>
      </c>
      <c r="W78" s="56">
        <v>31944.038939999777</v>
      </c>
      <c r="X78" s="56">
        <v>28</v>
      </c>
      <c r="Y78" s="56">
        <v>452.93799999999999</v>
      </c>
      <c r="Z78" s="56">
        <v>375886</v>
      </c>
      <c r="AA78" s="56">
        <v>1415540.9404699989</v>
      </c>
      <c r="AB78" s="56">
        <v>0</v>
      </c>
      <c r="AC78" s="56">
        <v>0</v>
      </c>
    </row>
    <row r="79" spans="1:31" s="132" customFormat="1" x14ac:dyDescent="0.35">
      <c r="A79" s="137"/>
      <c r="B79" s="280" t="s">
        <v>76</v>
      </c>
      <c r="C79" s="280" t="s">
        <v>76</v>
      </c>
      <c r="D79" s="11">
        <f t="shared" ref="D79:AC79" si="1">SUM(D10:D78)</f>
        <v>126247</v>
      </c>
      <c r="E79" s="11">
        <f t="shared" si="1"/>
        <v>93381</v>
      </c>
      <c r="F79" s="11">
        <f t="shared" si="1"/>
        <v>8593226</v>
      </c>
      <c r="G79" s="11">
        <f t="shared" si="1"/>
        <v>1760454</v>
      </c>
      <c r="H79" s="11">
        <f t="shared" si="1"/>
        <v>6003737</v>
      </c>
      <c r="I79" s="11">
        <f t="shared" si="1"/>
        <v>321379274</v>
      </c>
      <c r="J79" s="11">
        <f t="shared" si="1"/>
        <v>99500257</v>
      </c>
      <c r="K79" s="11">
        <f t="shared" si="1"/>
        <v>957565545</v>
      </c>
      <c r="L79" s="11">
        <f t="shared" si="1"/>
        <v>172558618</v>
      </c>
      <c r="M79" s="11">
        <f t="shared" si="1"/>
        <v>585317660.75771356</v>
      </c>
      <c r="N79" s="11">
        <f t="shared" si="1"/>
        <v>156391490</v>
      </c>
      <c r="O79" s="11">
        <f t="shared" si="1"/>
        <v>1079116179.8041453</v>
      </c>
      <c r="P79" s="11">
        <f t="shared" si="1"/>
        <v>1411</v>
      </c>
      <c r="Q79" s="11">
        <f t="shared" si="1"/>
        <v>5496.1040000000003</v>
      </c>
      <c r="R79" s="11">
        <f t="shared" si="1"/>
        <v>826371</v>
      </c>
      <c r="S79" s="11">
        <f t="shared" si="1"/>
        <v>4036801.4972400004</v>
      </c>
      <c r="T79" s="11">
        <f t="shared" si="1"/>
        <v>119317514</v>
      </c>
      <c r="U79" s="11">
        <f t="shared" si="1"/>
        <v>303834070.36521012</v>
      </c>
      <c r="V79" s="11">
        <f t="shared" si="1"/>
        <v>45014041</v>
      </c>
      <c r="W79" s="11">
        <f t="shared" si="1"/>
        <v>148826173.04825994</v>
      </c>
      <c r="X79" s="11">
        <f t="shared" si="1"/>
        <v>135975</v>
      </c>
      <c r="Y79" s="11">
        <f t="shared" si="1"/>
        <v>2205491.9135400001</v>
      </c>
      <c r="Z79" s="11">
        <f t="shared" si="1"/>
        <v>527218696</v>
      </c>
      <c r="AA79" s="11">
        <f t="shared" si="1"/>
        <v>2593263251.5852699</v>
      </c>
      <c r="AB79" s="11">
        <f t="shared" si="1"/>
        <v>63943</v>
      </c>
      <c r="AC79" s="11">
        <f t="shared" si="1"/>
        <v>61194.40137</v>
      </c>
    </row>
    <row r="80" spans="1:31" x14ac:dyDescent="0.35">
      <c r="A80" s="107" t="s">
        <v>235</v>
      </c>
      <c r="B80" s="436" t="s">
        <v>236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0" x14ac:dyDescent="0.35">
      <c r="A81" s="205">
        <v>1</v>
      </c>
      <c r="B81" s="436" t="s">
        <v>314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x14ac:dyDescent="0.35">
      <c r="A82" s="205">
        <v>2</v>
      </c>
      <c r="B82" s="436" t="s">
        <v>315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s="134" customFormat="1" x14ac:dyDescent="0.35">
      <c r="A83" s="205">
        <v>3</v>
      </c>
      <c r="B83" s="436" t="s">
        <v>239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134" customFormat="1" x14ac:dyDescent="0.35">
      <c r="A84" s="205">
        <v>4</v>
      </c>
      <c r="B84" s="436" t="s">
        <v>240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134" customFormat="1" x14ac:dyDescent="0.35">
      <c r="A85" s="205">
        <v>5</v>
      </c>
      <c r="B85" s="436" t="s">
        <v>241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134" customFormat="1" x14ac:dyDescent="0.35">
      <c r="A86" s="205">
        <v>6</v>
      </c>
      <c r="B86" s="436" t="s">
        <v>242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134" customFormat="1" x14ac:dyDescent="0.35">
      <c r="A87" s="205">
        <v>7</v>
      </c>
      <c r="B87" s="436" t="s">
        <v>243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134" customFormat="1" x14ac:dyDescent="0.35">
      <c r="A88" s="205">
        <v>8</v>
      </c>
      <c r="B88" s="436" t="s">
        <v>244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134" customFormat="1" x14ac:dyDescent="0.35">
      <c r="A89" s="205">
        <v>9</v>
      </c>
      <c r="B89" s="436" t="s">
        <v>245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  <c r="AD89" s="46"/>
    </row>
    <row r="90" spans="1:30" s="134" customFormat="1" x14ac:dyDescent="0.35">
      <c r="A90" s="205">
        <v>10</v>
      </c>
      <c r="B90" s="436" t="s">
        <v>246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s="134" customFormat="1" x14ac:dyDescent="0.35">
      <c r="A91" s="205">
        <v>11</v>
      </c>
      <c r="B91" s="436" t="s">
        <v>247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  <c r="AD91" s="46"/>
    </row>
    <row r="92" spans="1:30" s="134" customFormat="1" x14ac:dyDescent="0.35">
      <c r="A92" s="205">
        <v>12</v>
      </c>
      <c r="B92" s="436" t="s">
        <v>248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s="134" customFormat="1" x14ac:dyDescent="0.35">
      <c r="A93" s="205">
        <v>13</v>
      </c>
      <c r="B93" s="436" t="s">
        <v>249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134" customFormat="1" x14ac:dyDescent="0.35">
      <c r="A94" s="205">
        <v>14</v>
      </c>
      <c r="B94" s="436" t="s">
        <v>250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134" customFormat="1" x14ac:dyDescent="0.35">
      <c r="A95" s="205">
        <v>15</v>
      </c>
      <c r="B95" s="436" t="s">
        <v>251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134" customFormat="1" x14ac:dyDescent="0.35">
      <c r="A96" s="205">
        <v>16</v>
      </c>
      <c r="B96" s="436" t="s">
        <v>252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134" customFormat="1" x14ac:dyDescent="0.35">
      <c r="A97" s="205">
        <v>17</v>
      </c>
      <c r="B97" s="436" t="s">
        <v>253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134" customFormat="1" x14ac:dyDescent="0.35">
      <c r="A98" s="205">
        <v>18</v>
      </c>
      <c r="B98" s="436" t="s">
        <v>254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134" customFormat="1" x14ac:dyDescent="0.35">
      <c r="A99" s="205">
        <v>19</v>
      </c>
      <c r="B99" s="436" t="s">
        <v>255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134" customFormat="1" x14ac:dyDescent="0.35">
      <c r="A100" s="105">
        <v>20</v>
      </c>
      <c r="B100" s="436" t="s">
        <v>256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  <c r="AD100" s="44"/>
      <c r="AE100" s="44"/>
    </row>
    <row r="101" spans="1:31" s="134" customFormat="1" x14ac:dyDescent="0.35">
      <c r="A101" s="205">
        <v>21</v>
      </c>
      <c r="B101" s="436" t="s">
        <v>257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s="134" customFormat="1" x14ac:dyDescent="0.35">
      <c r="A102" s="205">
        <v>22</v>
      </c>
      <c r="B102" s="436" t="s">
        <v>258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134" customFormat="1" x14ac:dyDescent="0.35">
      <c r="A103" s="205">
        <v>23</v>
      </c>
      <c r="B103" s="436" t="s">
        <v>259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134" customFormat="1" x14ac:dyDescent="0.35">
      <c r="A104" s="205">
        <v>24</v>
      </c>
      <c r="B104" s="436" t="s">
        <v>260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1:31" s="134" customFormat="1" x14ac:dyDescent="0.35">
      <c r="A105" s="205">
        <v>25</v>
      </c>
      <c r="B105" s="436" t="s">
        <v>261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  <row r="106" spans="1:31" s="134" customFormat="1" x14ac:dyDescent="0.35">
      <c r="A106" s="205">
        <v>26</v>
      </c>
      <c r="B106" s="436" t="s">
        <v>262</v>
      </c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</row>
  </sheetData>
  <mergeCells count="55">
    <mergeCell ref="B106:AC106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B103:AC103"/>
    <mergeCell ref="B104:AC104"/>
    <mergeCell ref="B105:AC105"/>
    <mergeCell ref="B94:AC94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91:AC91"/>
    <mergeCell ref="B92:AC92"/>
    <mergeCell ref="B93:AC93"/>
    <mergeCell ref="Z5:AA5"/>
    <mergeCell ref="AB5:AC5"/>
    <mergeCell ref="B80:AC80"/>
    <mergeCell ref="B81:AC81"/>
    <mergeCell ref="B82:AC82"/>
    <mergeCell ref="G4:G6"/>
    <mergeCell ref="R4:S4"/>
    <mergeCell ref="T4:Y4"/>
    <mergeCell ref="Z4:AC4"/>
    <mergeCell ref="L5:M5"/>
    <mergeCell ref="N5:O5"/>
    <mergeCell ref="P5:Q5"/>
    <mergeCell ref="V5:W5"/>
    <mergeCell ref="X5:Y5"/>
    <mergeCell ref="L4:Q4"/>
    <mergeCell ref="B1:AC1"/>
    <mergeCell ref="B2:B6"/>
    <mergeCell ref="C2:C6"/>
    <mergeCell ref="D2:K2"/>
    <mergeCell ref="L2:AC2"/>
    <mergeCell ref="D3:K3"/>
    <mergeCell ref="H4:H6"/>
    <mergeCell ref="I4:I6"/>
    <mergeCell ref="J4:J6"/>
    <mergeCell ref="K4:K6"/>
    <mergeCell ref="R5:S5"/>
    <mergeCell ref="T5:U5"/>
    <mergeCell ref="L3:S3"/>
    <mergeCell ref="T3:AC3"/>
    <mergeCell ref="D4:E5"/>
    <mergeCell ref="F4:F6"/>
  </mergeCells>
  <pageMargins left="7.874015748031496E-2" right="3.937007874015748E-2" top="0.11811023622047245" bottom="7.874015748031496E-2" header="7.874015748031496E-2" footer="3.937007874015748E-2"/>
  <pageSetup scale="4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DA07-BDB8-4940-BDE9-A3A5C5B15182}">
  <dimension ref="A2:AF107"/>
  <sheetViews>
    <sheetView zoomScaleNormal="100" workbookViewId="0">
      <selection activeCell="AE72" sqref="AE72"/>
    </sheetView>
  </sheetViews>
  <sheetFormatPr defaultColWidth="8.81640625" defaultRowHeight="12.5" x14ac:dyDescent="0.25"/>
  <cols>
    <col min="1" max="1" width="4.81640625" style="223" customWidth="1"/>
    <col min="2" max="2" width="4.81640625" style="221" customWidth="1"/>
    <col min="3" max="3" width="50.453125" style="221" customWidth="1"/>
    <col min="4" max="4" width="7.1796875" style="222" customWidth="1"/>
    <col min="5" max="5" width="6.453125" style="222" customWidth="1"/>
    <col min="6" max="6" width="8.1796875" style="221" customWidth="1"/>
    <col min="7" max="7" width="8" style="221" customWidth="1"/>
    <col min="8" max="8" width="8.1796875" style="221" customWidth="1"/>
    <col min="9" max="9" width="10" style="221" customWidth="1"/>
    <col min="10" max="11" width="10.81640625" style="221" customWidth="1"/>
    <col min="12" max="12" width="10.1796875" style="221" bestFit="1" customWidth="1"/>
    <col min="13" max="13" width="10.453125" style="221" customWidth="1"/>
    <col min="14" max="14" width="10" style="221" bestFit="1" customWidth="1"/>
    <col min="15" max="15" width="10.453125" style="221" customWidth="1"/>
    <col min="16" max="16" width="8.453125" style="221" customWidth="1"/>
    <col min="17" max="17" width="7.453125" style="221" customWidth="1"/>
    <col min="18" max="18" width="8.1796875" style="221" customWidth="1"/>
    <col min="19" max="19" width="8.453125" style="221" customWidth="1"/>
    <col min="20" max="20" width="10" style="221" bestFit="1" customWidth="1"/>
    <col min="21" max="21" width="10.453125" style="221" customWidth="1"/>
    <col min="22" max="22" width="9.1796875" style="221" customWidth="1"/>
    <col min="23" max="23" width="10.1796875" style="221" customWidth="1"/>
    <col min="24" max="24" width="8.453125" style="221" customWidth="1"/>
    <col min="25" max="25" width="7.81640625" style="221" customWidth="1"/>
    <col min="26" max="26" width="10" style="221" bestFit="1" customWidth="1"/>
    <col min="27" max="27" width="11" style="221" bestFit="1" customWidth="1"/>
    <col min="28" max="28" width="8.453125" style="221" customWidth="1"/>
    <col min="29" max="29" width="8" style="221" customWidth="1"/>
    <col min="30" max="30" width="12.1796875" style="221" customWidth="1"/>
    <col min="31" max="31" width="12" style="221" customWidth="1"/>
    <col min="32" max="16384" width="8.81640625" style="221"/>
  </cols>
  <sheetData>
    <row r="2" spans="1:32" ht="13" x14ac:dyDescent="0.25">
      <c r="B2" s="461" t="s">
        <v>339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1"/>
      <c r="X2" s="461"/>
      <c r="Y2" s="461"/>
      <c r="Z2" s="461"/>
      <c r="AA2" s="461"/>
      <c r="AB2" s="461"/>
      <c r="AC2" s="461"/>
    </row>
    <row r="3" spans="1:32" ht="13" x14ac:dyDescent="0.25">
      <c r="B3" s="462" t="s">
        <v>220</v>
      </c>
      <c r="C3" s="461" t="s">
        <v>145</v>
      </c>
      <c r="D3" s="463" t="s">
        <v>221</v>
      </c>
      <c r="E3" s="463"/>
      <c r="F3" s="463"/>
      <c r="G3" s="463"/>
      <c r="H3" s="463"/>
      <c r="I3" s="463"/>
      <c r="J3" s="463"/>
      <c r="K3" s="463"/>
      <c r="L3" s="461" t="s">
        <v>222</v>
      </c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  <c r="AB3" s="461"/>
      <c r="AC3" s="461"/>
    </row>
    <row r="4" spans="1:32" ht="13" x14ac:dyDescent="0.25">
      <c r="B4" s="462"/>
      <c r="C4" s="461"/>
      <c r="D4" s="462" t="s">
        <v>223</v>
      </c>
      <c r="E4" s="462"/>
      <c r="F4" s="462"/>
      <c r="G4" s="462"/>
      <c r="H4" s="462"/>
      <c r="I4" s="462"/>
      <c r="J4" s="462"/>
      <c r="K4" s="462"/>
      <c r="L4" s="461" t="s">
        <v>224</v>
      </c>
      <c r="M4" s="461"/>
      <c r="N4" s="461"/>
      <c r="O4" s="461"/>
      <c r="P4" s="461"/>
      <c r="Q4" s="461"/>
      <c r="R4" s="461"/>
      <c r="S4" s="461"/>
      <c r="T4" s="461" t="s">
        <v>225</v>
      </c>
      <c r="U4" s="461"/>
      <c r="V4" s="461"/>
      <c r="W4" s="461"/>
      <c r="X4" s="461"/>
      <c r="Y4" s="461"/>
      <c r="Z4" s="461"/>
      <c r="AA4" s="461"/>
      <c r="AB4" s="461"/>
      <c r="AC4" s="461"/>
    </row>
    <row r="5" spans="1:32" ht="13" x14ac:dyDescent="0.25">
      <c r="B5" s="462"/>
      <c r="C5" s="461"/>
      <c r="D5" s="462" t="s">
        <v>216</v>
      </c>
      <c r="E5" s="462"/>
      <c r="F5" s="462" t="s">
        <v>175</v>
      </c>
      <c r="G5" s="462" t="s">
        <v>176</v>
      </c>
      <c r="H5" s="462" t="s">
        <v>226</v>
      </c>
      <c r="I5" s="462" t="s">
        <v>227</v>
      </c>
      <c r="J5" s="462" t="s">
        <v>147</v>
      </c>
      <c r="K5" s="462" t="s">
        <v>148</v>
      </c>
      <c r="L5" s="461" t="s">
        <v>228</v>
      </c>
      <c r="M5" s="461"/>
      <c r="N5" s="461"/>
      <c r="O5" s="461"/>
      <c r="P5" s="461"/>
      <c r="Q5" s="461"/>
      <c r="R5" s="461" t="s">
        <v>229</v>
      </c>
      <c r="S5" s="461"/>
      <c r="T5" s="461" t="s">
        <v>228</v>
      </c>
      <c r="U5" s="461"/>
      <c r="V5" s="461"/>
      <c r="W5" s="461"/>
      <c r="X5" s="461"/>
      <c r="Y5" s="461"/>
      <c r="Z5" s="461" t="s">
        <v>229</v>
      </c>
      <c r="AA5" s="461"/>
      <c r="AB5" s="461"/>
      <c r="AC5" s="461"/>
    </row>
    <row r="6" spans="1:32" ht="13" x14ac:dyDescent="0.25">
      <c r="B6" s="462"/>
      <c r="C6" s="461"/>
      <c r="D6" s="462"/>
      <c r="E6" s="462"/>
      <c r="F6" s="462"/>
      <c r="G6" s="462"/>
      <c r="H6" s="462"/>
      <c r="I6" s="462"/>
      <c r="J6" s="462"/>
      <c r="K6" s="462"/>
      <c r="L6" s="462" t="s">
        <v>230</v>
      </c>
      <c r="M6" s="462"/>
      <c r="N6" s="462" t="s">
        <v>231</v>
      </c>
      <c r="O6" s="462"/>
      <c r="P6" s="461" t="s">
        <v>141</v>
      </c>
      <c r="Q6" s="461"/>
      <c r="R6" s="461" t="s">
        <v>232</v>
      </c>
      <c r="S6" s="461"/>
      <c r="T6" s="462" t="s">
        <v>230</v>
      </c>
      <c r="U6" s="462"/>
      <c r="V6" s="462" t="s">
        <v>231</v>
      </c>
      <c r="W6" s="462"/>
      <c r="X6" s="461" t="s">
        <v>141</v>
      </c>
      <c r="Y6" s="461"/>
      <c r="Z6" s="462" t="s">
        <v>157</v>
      </c>
      <c r="AA6" s="462"/>
      <c r="AB6" s="462" t="s">
        <v>175</v>
      </c>
      <c r="AC6" s="462"/>
    </row>
    <row r="7" spans="1:32" s="253" customFormat="1" ht="48.75" customHeight="1" x14ac:dyDescent="0.35">
      <c r="A7" s="256"/>
      <c r="B7" s="462"/>
      <c r="C7" s="461"/>
      <c r="D7" s="251" t="s">
        <v>149</v>
      </c>
      <c r="E7" s="255" t="s">
        <v>150</v>
      </c>
      <c r="F7" s="462"/>
      <c r="G7" s="462"/>
      <c r="H7" s="462"/>
      <c r="I7" s="462"/>
      <c r="J7" s="462"/>
      <c r="K7" s="462"/>
      <c r="L7" s="254" t="s">
        <v>233</v>
      </c>
      <c r="M7" s="254" t="s">
        <v>234</v>
      </c>
      <c r="N7" s="254" t="s">
        <v>233</v>
      </c>
      <c r="O7" s="254" t="s">
        <v>234</v>
      </c>
      <c r="P7" s="254" t="s">
        <v>233</v>
      </c>
      <c r="Q7" s="254" t="s">
        <v>234</v>
      </c>
      <c r="R7" s="254" t="s">
        <v>233</v>
      </c>
      <c r="S7" s="254" t="s">
        <v>234</v>
      </c>
      <c r="T7" s="254" t="s">
        <v>233</v>
      </c>
      <c r="U7" s="254" t="s">
        <v>234</v>
      </c>
      <c r="V7" s="254" t="s">
        <v>233</v>
      </c>
      <c r="W7" s="254" t="s">
        <v>234</v>
      </c>
      <c r="X7" s="254" t="s">
        <v>233</v>
      </c>
      <c r="Y7" s="254" t="s">
        <v>234</v>
      </c>
      <c r="Z7" s="254" t="s">
        <v>233</v>
      </c>
      <c r="AA7" s="254" t="s">
        <v>234</v>
      </c>
      <c r="AB7" s="254" t="s">
        <v>233</v>
      </c>
      <c r="AC7" s="254" t="s">
        <v>234</v>
      </c>
    </row>
    <row r="8" spans="1:32" ht="13" x14ac:dyDescent="0.25">
      <c r="B8" s="252"/>
      <c r="C8" s="252"/>
      <c r="D8" s="251">
        <v>1</v>
      </c>
      <c r="E8" s="251">
        <v>2</v>
      </c>
      <c r="F8" s="251">
        <v>3</v>
      </c>
      <c r="G8" s="251">
        <v>4</v>
      </c>
      <c r="H8" s="251">
        <v>5</v>
      </c>
      <c r="I8" s="251">
        <v>6</v>
      </c>
      <c r="J8" s="251">
        <v>7</v>
      </c>
      <c r="K8" s="251">
        <v>8</v>
      </c>
      <c r="L8" s="251">
        <v>9</v>
      </c>
      <c r="M8" s="251">
        <v>10</v>
      </c>
      <c r="N8" s="251">
        <v>11</v>
      </c>
      <c r="O8" s="251">
        <v>12</v>
      </c>
      <c r="P8" s="251">
        <v>13</v>
      </c>
      <c r="Q8" s="251">
        <v>14</v>
      </c>
      <c r="R8" s="251">
        <v>15</v>
      </c>
      <c r="S8" s="251">
        <v>16</v>
      </c>
      <c r="T8" s="251">
        <v>17</v>
      </c>
      <c r="U8" s="251">
        <v>18</v>
      </c>
      <c r="V8" s="251">
        <v>19</v>
      </c>
      <c r="W8" s="251">
        <v>20</v>
      </c>
      <c r="X8" s="251">
        <v>21</v>
      </c>
      <c r="Y8" s="251">
        <v>22</v>
      </c>
      <c r="Z8" s="251">
        <v>23</v>
      </c>
      <c r="AA8" s="251">
        <v>24</v>
      </c>
      <c r="AB8" s="251">
        <v>25</v>
      </c>
      <c r="AC8" s="251">
        <v>26</v>
      </c>
    </row>
    <row r="9" spans="1:32" ht="13" x14ac:dyDescent="0.25">
      <c r="B9" s="240" t="s">
        <v>8</v>
      </c>
      <c r="C9" s="240"/>
      <c r="D9" s="238"/>
      <c r="E9" s="238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</row>
    <row r="10" spans="1:32" ht="13" x14ac:dyDescent="0.25">
      <c r="B10" s="240" t="s">
        <v>158</v>
      </c>
      <c r="C10" s="239"/>
      <c r="D10" s="238"/>
      <c r="E10" s="238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E10" s="221">
        <f>Z10+AB10</f>
        <v>0</v>
      </c>
    </row>
    <row r="11" spans="1:32" x14ac:dyDescent="0.25">
      <c r="B11" s="236">
        <v>1</v>
      </c>
      <c r="C11" s="235" t="s">
        <v>16</v>
      </c>
      <c r="D11" s="234">
        <v>8397</v>
      </c>
      <c r="E11" s="234">
        <v>2634</v>
      </c>
      <c r="F11" s="234">
        <v>36789</v>
      </c>
      <c r="G11" s="234">
        <v>45438</v>
      </c>
      <c r="H11" s="234">
        <v>11846</v>
      </c>
      <c r="I11" s="234">
        <v>1767735</v>
      </c>
      <c r="J11" s="234">
        <v>2383405</v>
      </c>
      <c r="K11" s="234">
        <v>94658170</v>
      </c>
      <c r="L11" s="233">
        <v>2168970</v>
      </c>
      <c r="M11" s="233">
        <v>8058474.44374</v>
      </c>
      <c r="N11" s="233">
        <v>2235364</v>
      </c>
      <c r="O11" s="233">
        <v>14594203.811350001</v>
      </c>
      <c r="P11" s="233">
        <v>0</v>
      </c>
      <c r="Q11" s="233">
        <v>0</v>
      </c>
      <c r="R11" s="233">
        <v>16216</v>
      </c>
      <c r="S11" s="233">
        <v>76706.100000000006</v>
      </c>
      <c r="T11" s="233">
        <v>4056779</v>
      </c>
      <c r="U11" s="233">
        <v>9090283.9190000016</v>
      </c>
      <c r="V11" s="233">
        <v>703582</v>
      </c>
      <c r="W11" s="233">
        <v>3031867.8204200002</v>
      </c>
      <c r="X11" s="233">
        <v>8</v>
      </c>
      <c r="Y11" s="233">
        <v>19.600000000000001</v>
      </c>
      <c r="Z11" s="233">
        <v>24544489</v>
      </c>
      <c r="AA11" s="233">
        <v>120198063.258</v>
      </c>
      <c r="AB11" s="233">
        <v>415</v>
      </c>
      <c r="AC11" s="233">
        <v>421.28199999999998</v>
      </c>
      <c r="AE11" s="221">
        <f t="shared" ref="AE11:AE72" si="0">Z11+AB11</f>
        <v>24544904</v>
      </c>
      <c r="AF11" s="340"/>
    </row>
    <row r="12" spans="1:32" x14ac:dyDescent="0.25">
      <c r="B12" s="236">
        <v>2</v>
      </c>
      <c r="C12" s="235" t="s">
        <v>35</v>
      </c>
      <c r="D12" s="234">
        <v>5329</v>
      </c>
      <c r="E12" s="234">
        <v>2899</v>
      </c>
      <c r="F12" s="234">
        <v>43330</v>
      </c>
      <c r="G12" s="234">
        <v>17963</v>
      </c>
      <c r="H12" s="234">
        <v>0</v>
      </c>
      <c r="I12" s="234">
        <v>1040708</v>
      </c>
      <c r="J12" s="234">
        <v>75310</v>
      </c>
      <c r="K12" s="234">
        <v>46297797</v>
      </c>
      <c r="L12" s="233">
        <v>140607</v>
      </c>
      <c r="M12" s="233">
        <v>545614.12649000005</v>
      </c>
      <c r="N12" s="233">
        <v>61672</v>
      </c>
      <c r="O12" s="233">
        <v>290450.74612000003</v>
      </c>
      <c r="P12" s="233">
        <v>0</v>
      </c>
      <c r="Q12" s="233">
        <v>0</v>
      </c>
      <c r="R12" s="233">
        <v>9774</v>
      </c>
      <c r="S12" s="233">
        <v>60171.078229999999</v>
      </c>
      <c r="T12" s="233">
        <v>2715975</v>
      </c>
      <c r="U12" s="233">
        <v>5631171.4996400001</v>
      </c>
      <c r="V12" s="233">
        <v>736608</v>
      </c>
      <c r="W12" s="233">
        <v>1112846.77767</v>
      </c>
      <c r="X12" s="233">
        <v>0</v>
      </c>
      <c r="Y12" s="233">
        <v>0</v>
      </c>
      <c r="Z12" s="233">
        <v>15600972</v>
      </c>
      <c r="AA12" s="233">
        <v>64563493.998999998</v>
      </c>
      <c r="AB12" s="233">
        <v>2517</v>
      </c>
      <c r="AC12" s="233">
        <v>2517.4050000000002</v>
      </c>
      <c r="AE12" s="221">
        <f t="shared" si="0"/>
        <v>15603489</v>
      </c>
    </row>
    <row r="13" spans="1:32" x14ac:dyDescent="0.25">
      <c r="B13" s="236">
        <v>3</v>
      </c>
      <c r="C13" s="250" t="s">
        <v>40</v>
      </c>
      <c r="D13" s="249">
        <v>2006</v>
      </c>
      <c r="E13" s="249">
        <v>160</v>
      </c>
      <c r="F13" s="249">
        <v>1483</v>
      </c>
      <c r="G13" s="249">
        <v>1850</v>
      </c>
      <c r="H13" s="249">
        <v>355014</v>
      </c>
      <c r="I13" s="249">
        <v>897433</v>
      </c>
      <c r="J13" s="249">
        <v>32985</v>
      </c>
      <c r="K13" s="249">
        <v>13523696</v>
      </c>
      <c r="L13" s="233">
        <v>47113</v>
      </c>
      <c r="M13" s="233">
        <v>200590.53596000001</v>
      </c>
      <c r="N13" s="233">
        <v>19833</v>
      </c>
      <c r="O13" s="233">
        <v>118789.85193999999</v>
      </c>
      <c r="P13" s="233">
        <v>0</v>
      </c>
      <c r="Q13" s="233">
        <v>0</v>
      </c>
      <c r="R13" s="233">
        <v>879</v>
      </c>
      <c r="S13" s="233">
        <v>4030.90488</v>
      </c>
      <c r="T13" s="233">
        <v>1296275</v>
      </c>
      <c r="U13" s="233">
        <v>2191614.4274899997</v>
      </c>
      <c r="V13" s="233">
        <v>346058</v>
      </c>
      <c r="W13" s="233">
        <v>632011.26092999999</v>
      </c>
      <c r="X13" s="233">
        <v>6426</v>
      </c>
      <c r="Y13" s="233">
        <v>70669.82978</v>
      </c>
      <c r="Z13" s="233">
        <v>5891868</v>
      </c>
      <c r="AA13" s="233">
        <v>25817715.366390001</v>
      </c>
      <c r="AB13" s="233">
        <v>0</v>
      </c>
      <c r="AC13" s="233">
        <v>0</v>
      </c>
      <c r="AE13" s="221">
        <f t="shared" si="0"/>
        <v>5891868</v>
      </c>
    </row>
    <row r="14" spans="1:32" x14ac:dyDescent="0.25">
      <c r="B14" s="236">
        <v>4</v>
      </c>
      <c r="C14" s="235" t="s">
        <v>23</v>
      </c>
      <c r="D14" s="234">
        <v>8170</v>
      </c>
      <c r="E14" s="234">
        <v>3969</v>
      </c>
      <c r="F14" s="234">
        <v>75006</v>
      </c>
      <c r="G14" s="234">
        <v>13427</v>
      </c>
      <c r="H14" s="234">
        <v>1</v>
      </c>
      <c r="I14" s="234">
        <v>2173122</v>
      </c>
      <c r="J14" s="234">
        <v>855216</v>
      </c>
      <c r="K14" s="234">
        <v>57563848</v>
      </c>
      <c r="L14" s="233">
        <v>966264</v>
      </c>
      <c r="M14" s="233">
        <v>3593253.8986999998</v>
      </c>
      <c r="N14" s="233">
        <v>414339</v>
      </c>
      <c r="O14" s="233">
        <v>2246000.0943</v>
      </c>
      <c r="P14" s="233">
        <v>0</v>
      </c>
      <c r="Q14" s="233">
        <v>0</v>
      </c>
      <c r="R14" s="233">
        <v>90759</v>
      </c>
      <c r="S14" s="233">
        <v>503232.8</v>
      </c>
      <c r="T14" s="233">
        <v>6296413</v>
      </c>
      <c r="U14" s="233">
        <v>15922780.412379999</v>
      </c>
      <c r="V14" s="233">
        <v>1181941</v>
      </c>
      <c r="W14" s="233">
        <v>3687156.4520999999</v>
      </c>
      <c r="X14" s="233">
        <v>3701</v>
      </c>
      <c r="Y14" s="233">
        <v>55662.41</v>
      </c>
      <c r="Z14" s="233">
        <v>31145505</v>
      </c>
      <c r="AA14" s="233">
        <v>148855449.588</v>
      </c>
      <c r="AB14" s="233">
        <v>591</v>
      </c>
      <c r="AC14" s="233">
        <v>471.54500000000002</v>
      </c>
      <c r="AE14" s="221">
        <f t="shared" si="0"/>
        <v>31146096</v>
      </c>
    </row>
    <row r="15" spans="1:32" x14ac:dyDescent="0.25">
      <c r="B15" s="236">
        <v>5</v>
      </c>
      <c r="C15" s="235" t="s">
        <v>49</v>
      </c>
      <c r="D15" s="234">
        <v>2857</v>
      </c>
      <c r="E15" s="234">
        <v>1144</v>
      </c>
      <c r="F15" s="234">
        <v>2917</v>
      </c>
      <c r="G15" s="234">
        <v>2453</v>
      </c>
      <c r="H15" s="234">
        <v>12514</v>
      </c>
      <c r="I15" s="234">
        <v>1268096</v>
      </c>
      <c r="J15" s="234">
        <v>0</v>
      </c>
      <c r="K15" s="234">
        <v>29024107</v>
      </c>
      <c r="L15" s="233">
        <v>0</v>
      </c>
      <c r="M15" s="233">
        <v>0</v>
      </c>
      <c r="N15" s="233">
        <v>0</v>
      </c>
      <c r="O15" s="233">
        <v>0</v>
      </c>
      <c r="P15" s="233">
        <v>0</v>
      </c>
      <c r="Q15" s="233">
        <v>0</v>
      </c>
      <c r="R15" s="233">
        <v>0</v>
      </c>
      <c r="S15" s="233">
        <v>0</v>
      </c>
      <c r="T15" s="233">
        <v>1628949</v>
      </c>
      <c r="U15" s="233">
        <v>3840365.6690000007</v>
      </c>
      <c r="V15" s="233">
        <v>276999</v>
      </c>
      <c r="W15" s="233">
        <v>980038.12199999997</v>
      </c>
      <c r="X15" s="233">
        <v>0</v>
      </c>
      <c r="Y15" s="233">
        <v>0</v>
      </c>
      <c r="Z15" s="233">
        <v>8824544</v>
      </c>
      <c r="AA15" s="233">
        <v>41450403.228</v>
      </c>
      <c r="AB15" s="233">
        <v>4035</v>
      </c>
      <c r="AC15" s="233">
        <v>4095.2660000000001</v>
      </c>
      <c r="AE15" s="221">
        <f t="shared" si="0"/>
        <v>8828579</v>
      </c>
    </row>
    <row r="16" spans="1:32" x14ac:dyDescent="0.25">
      <c r="B16" s="236">
        <v>6</v>
      </c>
      <c r="C16" s="235" t="s">
        <v>31</v>
      </c>
      <c r="D16" s="234">
        <v>4320</v>
      </c>
      <c r="E16" s="234">
        <v>597</v>
      </c>
      <c r="F16" s="234">
        <v>21523</v>
      </c>
      <c r="G16" s="234">
        <v>11212</v>
      </c>
      <c r="H16" s="234">
        <v>0</v>
      </c>
      <c r="I16" s="234">
        <v>3096389</v>
      </c>
      <c r="J16" s="234">
        <v>218582</v>
      </c>
      <c r="K16" s="234">
        <v>32243209</v>
      </c>
      <c r="L16" s="233">
        <v>171406</v>
      </c>
      <c r="M16" s="233">
        <v>732640.31213999994</v>
      </c>
      <c r="N16" s="233">
        <v>106574</v>
      </c>
      <c r="O16" s="233">
        <v>841229.42660000001</v>
      </c>
      <c r="P16" s="233">
        <v>0</v>
      </c>
      <c r="Q16" s="233">
        <v>0</v>
      </c>
      <c r="R16" s="233">
        <v>4963</v>
      </c>
      <c r="S16" s="233">
        <v>36482.338000000003</v>
      </c>
      <c r="T16" s="233">
        <v>3383423</v>
      </c>
      <c r="U16" s="233">
        <v>7509286.4709200002</v>
      </c>
      <c r="V16" s="233">
        <v>1062007</v>
      </c>
      <c r="W16" s="233">
        <v>2006775.4210000001</v>
      </c>
      <c r="X16" s="233">
        <v>3293</v>
      </c>
      <c r="Y16" s="233">
        <v>55120.111409999998</v>
      </c>
      <c r="Z16" s="233">
        <v>19946716</v>
      </c>
      <c r="AA16" s="233">
        <v>94032731.132499993</v>
      </c>
      <c r="AB16" s="233">
        <v>12504</v>
      </c>
      <c r="AC16" s="233">
        <v>12443</v>
      </c>
      <c r="AE16" s="221">
        <f t="shared" si="0"/>
        <v>19959220</v>
      </c>
    </row>
    <row r="17" spans="2:31" x14ac:dyDescent="0.25">
      <c r="B17" s="236">
        <v>7</v>
      </c>
      <c r="C17" s="235" t="s">
        <v>37</v>
      </c>
      <c r="D17" s="234">
        <v>2774</v>
      </c>
      <c r="E17" s="234">
        <v>731</v>
      </c>
      <c r="F17" s="234">
        <v>0</v>
      </c>
      <c r="G17" s="234">
        <v>0</v>
      </c>
      <c r="H17" s="234">
        <v>0</v>
      </c>
      <c r="I17" s="234">
        <v>358596</v>
      </c>
      <c r="J17" s="234">
        <v>82641</v>
      </c>
      <c r="K17" s="234">
        <v>18166090</v>
      </c>
      <c r="L17" s="233">
        <v>68094</v>
      </c>
      <c r="M17" s="233">
        <v>194030.19878000001</v>
      </c>
      <c r="N17" s="233">
        <v>18890</v>
      </c>
      <c r="O17" s="233">
        <v>72430.831739999994</v>
      </c>
      <c r="P17" s="233">
        <v>0</v>
      </c>
      <c r="Q17" s="233">
        <v>0</v>
      </c>
      <c r="R17" s="233">
        <v>2537</v>
      </c>
      <c r="S17" s="233">
        <v>11970.905909999999</v>
      </c>
      <c r="T17" s="233">
        <v>2367007</v>
      </c>
      <c r="U17" s="233">
        <v>5073092.2478499999</v>
      </c>
      <c r="V17" s="233">
        <v>565920</v>
      </c>
      <c r="W17" s="233">
        <v>1172385.78489</v>
      </c>
      <c r="X17" s="233">
        <v>0</v>
      </c>
      <c r="Y17" s="233">
        <v>0</v>
      </c>
      <c r="Z17" s="233">
        <v>11765916</v>
      </c>
      <c r="AA17" s="233">
        <v>49910929.6589</v>
      </c>
      <c r="AB17" s="233">
        <v>0</v>
      </c>
      <c r="AC17" s="233">
        <v>0</v>
      </c>
      <c r="AE17" s="221">
        <f t="shared" si="0"/>
        <v>11765916</v>
      </c>
    </row>
    <row r="18" spans="2:31" x14ac:dyDescent="0.25">
      <c r="B18" s="236">
        <v>8</v>
      </c>
      <c r="C18" s="235" t="s">
        <v>50</v>
      </c>
      <c r="D18" s="234">
        <v>994</v>
      </c>
      <c r="E18" s="234">
        <v>26</v>
      </c>
      <c r="F18" s="234">
        <v>641</v>
      </c>
      <c r="G18" s="234">
        <v>547</v>
      </c>
      <c r="H18" s="234">
        <v>788</v>
      </c>
      <c r="I18" s="234">
        <v>119394</v>
      </c>
      <c r="J18" s="234">
        <v>0</v>
      </c>
      <c r="K18" s="234">
        <v>4013638</v>
      </c>
      <c r="L18" s="233">
        <v>0</v>
      </c>
      <c r="M18" s="233">
        <v>0</v>
      </c>
      <c r="N18" s="233">
        <v>0</v>
      </c>
      <c r="O18" s="233">
        <v>0</v>
      </c>
      <c r="P18" s="233">
        <v>0</v>
      </c>
      <c r="Q18" s="233">
        <v>0</v>
      </c>
      <c r="R18" s="233">
        <v>0</v>
      </c>
      <c r="S18" s="233">
        <v>0</v>
      </c>
      <c r="T18" s="233">
        <v>338032</v>
      </c>
      <c r="U18" s="233">
        <v>840521.86615999998</v>
      </c>
      <c r="V18" s="233">
        <v>166383</v>
      </c>
      <c r="W18" s="233">
        <v>457079.53828999994</v>
      </c>
      <c r="X18" s="233">
        <v>0</v>
      </c>
      <c r="Y18" s="233">
        <v>0</v>
      </c>
      <c r="Z18" s="233">
        <v>1465674</v>
      </c>
      <c r="AA18" s="233">
        <v>7080792.2000000002</v>
      </c>
      <c r="AB18" s="233">
        <v>0</v>
      </c>
      <c r="AC18" s="233">
        <v>0</v>
      </c>
      <c r="AE18" s="221">
        <f t="shared" si="0"/>
        <v>1465674</v>
      </c>
    </row>
    <row r="19" spans="2:31" x14ac:dyDescent="0.25">
      <c r="B19" s="236">
        <v>9</v>
      </c>
      <c r="C19" s="235" t="s">
        <v>27</v>
      </c>
      <c r="D19" s="234">
        <v>7797</v>
      </c>
      <c r="E19" s="234">
        <v>4347</v>
      </c>
      <c r="F19" s="234">
        <v>37279</v>
      </c>
      <c r="G19" s="234">
        <v>11265</v>
      </c>
      <c r="H19" s="234">
        <v>665133</v>
      </c>
      <c r="I19" s="234">
        <v>585392</v>
      </c>
      <c r="J19" s="234">
        <v>531098</v>
      </c>
      <c r="K19" s="234">
        <v>39776588</v>
      </c>
      <c r="L19" s="233">
        <v>376221</v>
      </c>
      <c r="M19" s="233">
        <v>1499880.26137</v>
      </c>
      <c r="N19" s="233">
        <v>229965</v>
      </c>
      <c r="O19" s="233">
        <v>1315019.3229200002</v>
      </c>
      <c r="P19" s="233">
        <v>5</v>
      </c>
      <c r="Q19" s="233">
        <v>366.67223999999999</v>
      </c>
      <c r="R19" s="233">
        <v>9698</v>
      </c>
      <c r="S19" s="233">
        <v>27087.4</v>
      </c>
      <c r="T19" s="233">
        <v>4681151</v>
      </c>
      <c r="U19" s="233">
        <v>11862216.746790001</v>
      </c>
      <c r="V19" s="233">
        <v>1696214</v>
      </c>
      <c r="W19" s="233">
        <v>4079745.2612399999</v>
      </c>
      <c r="X19" s="233">
        <v>0</v>
      </c>
      <c r="Y19" s="233">
        <v>0</v>
      </c>
      <c r="Z19" s="233">
        <v>26134628</v>
      </c>
      <c r="AA19" s="233">
        <v>133766431.04306</v>
      </c>
      <c r="AB19" s="233">
        <v>0</v>
      </c>
      <c r="AC19" s="233">
        <v>0</v>
      </c>
      <c r="AE19" s="221">
        <f t="shared" si="0"/>
        <v>26134628</v>
      </c>
    </row>
    <row r="20" spans="2:31" x14ac:dyDescent="0.25">
      <c r="B20" s="236">
        <v>10</v>
      </c>
      <c r="C20" s="235" t="s">
        <v>9</v>
      </c>
      <c r="D20" s="234">
        <v>24990</v>
      </c>
      <c r="E20" s="234">
        <v>39157</v>
      </c>
      <c r="F20" s="234">
        <v>1315085</v>
      </c>
      <c r="G20" s="234">
        <v>53283</v>
      </c>
      <c r="H20" s="234">
        <v>872513</v>
      </c>
      <c r="I20" s="234">
        <v>3886071</v>
      </c>
      <c r="J20" s="234">
        <v>18751636</v>
      </c>
      <c r="K20" s="234">
        <v>227875320</v>
      </c>
      <c r="L20" s="233">
        <v>24732876</v>
      </c>
      <c r="M20" s="233">
        <v>88619795.813999996</v>
      </c>
      <c r="N20" s="233">
        <v>26600794</v>
      </c>
      <c r="O20" s="233">
        <v>143858130.426</v>
      </c>
      <c r="P20" s="233">
        <v>0</v>
      </c>
      <c r="Q20" s="233">
        <v>0</v>
      </c>
      <c r="R20" s="233">
        <v>124449</v>
      </c>
      <c r="S20" s="233">
        <v>503676.75799999997</v>
      </c>
      <c r="T20" s="233">
        <v>34110324</v>
      </c>
      <c r="U20" s="233">
        <v>79323332.03820999</v>
      </c>
      <c r="V20" s="233">
        <v>8303282</v>
      </c>
      <c r="W20" s="233">
        <v>21105839.71508</v>
      </c>
      <c r="X20" s="233">
        <v>1153</v>
      </c>
      <c r="Y20" s="233">
        <v>17133.37414</v>
      </c>
      <c r="Z20" s="233">
        <v>161707942</v>
      </c>
      <c r="AA20" s="233">
        <v>836342542.3908</v>
      </c>
      <c r="AB20" s="233">
        <v>20513</v>
      </c>
      <c r="AC20" s="233">
        <v>18706.548139999999</v>
      </c>
      <c r="AE20" s="221">
        <f t="shared" si="0"/>
        <v>161728455</v>
      </c>
    </row>
    <row r="21" spans="2:31" x14ac:dyDescent="0.25">
      <c r="B21" s="236">
        <v>11</v>
      </c>
      <c r="C21" s="235" t="s">
        <v>51</v>
      </c>
      <c r="D21" s="234">
        <v>2247</v>
      </c>
      <c r="E21" s="234">
        <v>228</v>
      </c>
      <c r="F21" s="234">
        <v>10964</v>
      </c>
      <c r="G21" s="234">
        <v>3568</v>
      </c>
      <c r="H21" s="234">
        <v>583</v>
      </c>
      <c r="I21" s="234">
        <v>1017274</v>
      </c>
      <c r="J21" s="234">
        <v>0</v>
      </c>
      <c r="K21" s="234">
        <v>12924103</v>
      </c>
      <c r="L21" s="233">
        <v>0</v>
      </c>
      <c r="M21" s="233">
        <v>0</v>
      </c>
      <c r="N21" s="233">
        <v>0</v>
      </c>
      <c r="O21" s="233">
        <v>0</v>
      </c>
      <c r="P21" s="233">
        <v>0</v>
      </c>
      <c r="Q21" s="233">
        <v>0</v>
      </c>
      <c r="R21" s="233">
        <v>0</v>
      </c>
      <c r="S21" s="233">
        <v>0</v>
      </c>
      <c r="T21" s="233">
        <v>1246814</v>
      </c>
      <c r="U21" s="233">
        <v>2966650.4616999999</v>
      </c>
      <c r="V21" s="233">
        <v>331229</v>
      </c>
      <c r="W21" s="233">
        <v>739504.21458999999</v>
      </c>
      <c r="X21" s="233">
        <v>832</v>
      </c>
      <c r="Y21" s="233">
        <v>15764.63291</v>
      </c>
      <c r="Z21" s="233">
        <v>6544659</v>
      </c>
      <c r="AA21" s="233">
        <v>30628846.12624</v>
      </c>
      <c r="AB21" s="233">
        <v>622</v>
      </c>
      <c r="AC21" s="233">
        <v>612.83900000000006</v>
      </c>
      <c r="AE21" s="221">
        <f t="shared" si="0"/>
        <v>6545281</v>
      </c>
    </row>
    <row r="22" spans="2:31" x14ac:dyDescent="0.25">
      <c r="B22" s="236">
        <v>12</v>
      </c>
      <c r="C22" s="235" t="s">
        <v>28</v>
      </c>
      <c r="D22" s="234">
        <v>7696</v>
      </c>
      <c r="E22" s="234">
        <v>1995</v>
      </c>
      <c r="F22" s="234">
        <v>39105</v>
      </c>
      <c r="G22" s="234">
        <v>8002</v>
      </c>
      <c r="H22" s="234">
        <v>248019</v>
      </c>
      <c r="I22" s="234">
        <v>281932</v>
      </c>
      <c r="J22" s="234">
        <v>798551</v>
      </c>
      <c r="K22" s="234">
        <v>54243842</v>
      </c>
      <c r="L22" s="233">
        <v>724835</v>
      </c>
      <c r="M22" s="233">
        <v>3097925.3575300002</v>
      </c>
      <c r="N22" s="233">
        <v>1263798</v>
      </c>
      <c r="O22" s="233">
        <v>3063746.0016999999</v>
      </c>
      <c r="P22" s="233">
        <v>0</v>
      </c>
      <c r="Q22" s="233">
        <v>0</v>
      </c>
      <c r="R22" s="233">
        <v>21806</v>
      </c>
      <c r="S22" s="233">
        <v>113493.281</v>
      </c>
      <c r="T22" s="233">
        <v>5402194</v>
      </c>
      <c r="U22" s="233">
        <v>11700591.938999999</v>
      </c>
      <c r="V22" s="233">
        <v>2749498</v>
      </c>
      <c r="W22" s="233">
        <v>5626357.9730000002</v>
      </c>
      <c r="X22" s="233">
        <v>2688</v>
      </c>
      <c r="Y22" s="233">
        <v>10546.424000000001</v>
      </c>
      <c r="Z22" s="233">
        <v>45510090</v>
      </c>
      <c r="AA22" s="233">
        <v>138047160.00600001</v>
      </c>
      <c r="AB22" s="233">
        <v>6329</v>
      </c>
      <c r="AC22" s="233">
        <v>5647.9229999999998</v>
      </c>
      <c r="AE22" s="221">
        <f t="shared" si="0"/>
        <v>45516419</v>
      </c>
    </row>
    <row r="23" spans="2:31" ht="13" x14ac:dyDescent="0.25">
      <c r="B23" s="240" t="s">
        <v>6</v>
      </c>
      <c r="C23" s="239"/>
      <c r="D23" s="238"/>
      <c r="E23" s="238"/>
      <c r="F23" s="238"/>
      <c r="G23" s="238"/>
      <c r="H23" s="238"/>
      <c r="I23" s="238"/>
      <c r="J23" s="238"/>
      <c r="K23" s="238"/>
      <c r="L23" s="237"/>
      <c r="M23" s="237"/>
      <c r="N23" s="237"/>
      <c r="O23" s="237"/>
      <c r="P23" s="237"/>
      <c r="Q23" s="237"/>
      <c r="R23" s="237"/>
      <c r="S23" s="237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E23" s="221">
        <f t="shared" si="0"/>
        <v>0</v>
      </c>
    </row>
    <row r="24" spans="2:31" x14ac:dyDescent="0.25">
      <c r="B24" s="236">
        <v>13</v>
      </c>
      <c r="C24" s="235" t="s">
        <v>11</v>
      </c>
      <c r="D24" s="234">
        <v>6198</v>
      </c>
      <c r="E24" s="234">
        <v>9783</v>
      </c>
      <c r="F24" s="234">
        <v>1705374</v>
      </c>
      <c r="G24" s="234">
        <v>714</v>
      </c>
      <c r="H24" s="234">
        <v>738434</v>
      </c>
      <c r="I24" s="234">
        <v>77172174</v>
      </c>
      <c r="J24" s="234">
        <v>13909552</v>
      </c>
      <c r="K24" s="234">
        <v>34214339</v>
      </c>
      <c r="L24" s="233">
        <v>27282139</v>
      </c>
      <c r="M24" s="233">
        <v>73744104.293490037</v>
      </c>
      <c r="N24" s="233">
        <v>22312843</v>
      </c>
      <c r="O24" s="233">
        <v>101536576.29082003</v>
      </c>
      <c r="P24" s="233">
        <v>0</v>
      </c>
      <c r="Q24" s="233">
        <v>0</v>
      </c>
      <c r="R24" s="233">
        <v>76915</v>
      </c>
      <c r="S24" s="233">
        <v>353088.18400000001</v>
      </c>
      <c r="T24" s="233">
        <v>5660586</v>
      </c>
      <c r="U24" s="233">
        <v>16809004.217000008</v>
      </c>
      <c r="V24" s="233">
        <v>2611227</v>
      </c>
      <c r="W24" s="233">
        <v>13579314.786370007</v>
      </c>
      <c r="X24" s="233">
        <v>14154</v>
      </c>
      <c r="Y24" s="233">
        <v>374884.6495600004</v>
      </c>
      <c r="Z24" s="233">
        <v>18915898</v>
      </c>
      <c r="AA24" s="233">
        <v>121265330.31341</v>
      </c>
      <c r="AB24" s="233">
        <v>0</v>
      </c>
      <c r="AC24" s="233">
        <v>0</v>
      </c>
      <c r="AE24" s="221">
        <f t="shared" si="0"/>
        <v>18915898</v>
      </c>
    </row>
    <row r="25" spans="2:31" x14ac:dyDescent="0.25">
      <c r="B25" s="236">
        <v>14</v>
      </c>
      <c r="C25" s="235" t="s">
        <v>52</v>
      </c>
      <c r="D25" s="234">
        <v>433</v>
      </c>
      <c r="E25" s="234">
        <v>5</v>
      </c>
      <c r="F25" s="234">
        <v>55463</v>
      </c>
      <c r="G25" s="234">
        <v>0</v>
      </c>
      <c r="H25" s="234">
        <v>0</v>
      </c>
      <c r="I25" s="234">
        <v>0</v>
      </c>
      <c r="J25" s="234">
        <v>0</v>
      </c>
      <c r="K25" s="234">
        <v>5494802</v>
      </c>
      <c r="L25" s="233">
        <v>0</v>
      </c>
      <c r="M25" s="233">
        <v>0</v>
      </c>
      <c r="N25" s="233">
        <v>0</v>
      </c>
      <c r="O25" s="233">
        <v>0</v>
      </c>
      <c r="P25" s="233">
        <v>0</v>
      </c>
      <c r="Q25" s="233">
        <v>0</v>
      </c>
      <c r="R25" s="233">
        <v>0</v>
      </c>
      <c r="S25" s="233">
        <v>0</v>
      </c>
      <c r="T25" s="233">
        <v>276959</v>
      </c>
      <c r="U25" s="233">
        <v>858301.88658999989</v>
      </c>
      <c r="V25" s="233">
        <v>105477</v>
      </c>
      <c r="W25" s="233">
        <v>333177.49939999904</v>
      </c>
      <c r="X25" s="233">
        <v>0</v>
      </c>
      <c r="Y25" s="233">
        <v>0</v>
      </c>
      <c r="Z25" s="233">
        <v>2250970</v>
      </c>
      <c r="AA25" s="233">
        <v>12574959.388</v>
      </c>
      <c r="AB25" s="233">
        <v>1438</v>
      </c>
      <c r="AC25" s="233">
        <v>1425.1</v>
      </c>
      <c r="AE25" s="221">
        <f t="shared" si="0"/>
        <v>2252408</v>
      </c>
    </row>
    <row r="26" spans="2:31" x14ac:dyDescent="0.25">
      <c r="B26" s="236">
        <v>15</v>
      </c>
      <c r="C26" s="235" t="s">
        <v>41</v>
      </c>
      <c r="D26" s="234">
        <v>1136</v>
      </c>
      <c r="E26" s="234">
        <v>538</v>
      </c>
      <c r="F26" s="234">
        <v>6815</v>
      </c>
      <c r="G26" s="234">
        <v>62343</v>
      </c>
      <c r="H26" s="234">
        <v>0</v>
      </c>
      <c r="I26" s="234">
        <v>61546</v>
      </c>
      <c r="J26" s="234">
        <v>28379</v>
      </c>
      <c r="K26" s="234">
        <v>2753435</v>
      </c>
      <c r="L26" s="233">
        <v>51084</v>
      </c>
      <c r="M26" s="233">
        <v>209617.4607000103</v>
      </c>
      <c r="N26" s="233">
        <v>24584</v>
      </c>
      <c r="O26" s="233">
        <v>204376.67160999789</v>
      </c>
      <c r="P26" s="233">
        <v>0</v>
      </c>
      <c r="Q26" s="233">
        <v>0</v>
      </c>
      <c r="R26" s="233">
        <v>334</v>
      </c>
      <c r="S26" s="233">
        <v>1739.5</v>
      </c>
      <c r="T26" s="233">
        <v>413465</v>
      </c>
      <c r="U26" s="233">
        <v>1029801.5473300001</v>
      </c>
      <c r="V26" s="233">
        <v>53460</v>
      </c>
      <c r="W26" s="233">
        <v>115058.3459</v>
      </c>
      <c r="X26" s="233">
        <v>0</v>
      </c>
      <c r="Y26" s="233">
        <v>0</v>
      </c>
      <c r="Z26" s="233">
        <v>2524339</v>
      </c>
      <c r="AA26" s="233">
        <v>13882729.38208</v>
      </c>
      <c r="AB26" s="233">
        <v>0</v>
      </c>
      <c r="AC26" s="233">
        <v>0</v>
      </c>
      <c r="AE26" s="221">
        <f t="shared" si="0"/>
        <v>2524339</v>
      </c>
    </row>
    <row r="27" spans="2:31" x14ac:dyDescent="0.25">
      <c r="B27" s="236">
        <v>16</v>
      </c>
      <c r="C27" s="235" t="s">
        <v>33</v>
      </c>
      <c r="D27" s="234">
        <v>641</v>
      </c>
      <c r="E27" s="234">
        <v>50</v>
      </c>
      <c r="F27" s="234">
        <v>0</v>
      </c>
      <c r="G27" s="234">
        <v>0</v>
      </c>
      <c r="H27" s="234">
        <v>10752</v>
      </c>
      <c r="I27" s="234">
        <v>0</v>
      </c>
      <c r="J27" s="234">
        <v>75992</v>
      </c>
      <c r="K27" s="234">
        <v>865073</v>
      </c>
      <c r="L27" s="233">
        <v>121902</v>
      </c>
      <c r="M27" s="233">
        <v>534024.06472999998</v>
      </c>
      <c r="N27" s="233">
        <v>110075</v>
      </c>
      <c r="O27" s="233">
        <v>1065398.0388</v>
      </c>
      <c r="P27" s="233">
        <v>0</v>
      </c>
      <c r="Q27" s="233">
        <v>0</v>
      </c>
      <c r="R27" s="233">
        <v>0</v>
      </c>
      <c r="S27" s="233">
        <v>0</v>
      </c>
      <c r="T27" s="233">
        <v>166857</v>
      </c>
      <c r="U27" s="233">
        <v>328349.51042000001</v>
      </c>
      <c r="V27" s="233">
        <v>15458</v>
      </c>
      <c r="W27" s="233">
        <v>50280.970329999996</v>
      </c>
      <c r="X27" s="233">
        <v>2</v>
      </c>
      <c r="Y27" s="233">
        <v>3</v>
      </c>
      <c r="Z27" s="233">
        <v>437186</v>
      </c>
      <c r="AA27" s="233">
        <v>2139247.1</v>
      </c>
      <c r="AB27" s="233">
        <v>4</v>
      </c>
      <c r="AC27" s="233">
        <v>3.2</v>
      </c>
      <c r="AE27" s="221">
        <f t="shared" si="0"/>
        <v>437190</v>
      </c>
    </row>
    <row r="28" spans="2:31" x14ac:dyDescent="0.25">
      <c r="B28" s="236">
        <v>17</v>
      </c>
      <c r="C28" s="235" t="s">
        <v>45</v>
      </c>
      <c r="D28" s="234">
        <v>412</v>
      </c>
      <c r="E28" s="234">
        <v>5</v>
      </c>
      <c r="F28" s="234">
        <v>8086</v>
      </c>
      <c r="G28" s="234">
        <v>0</v>
      </c>
      <c r="H28" s="234">
        <v>12044</v>
      </c>
      <c r="I28" s="234">
        <v>0</v>
      </c>
      <c r="J28" s="234">
        <v>0</v>
      </c>
      <c r="K28" s="234">
        <v>837546</v>
      </c>
      <c r="L28" s="233">
        <v>0</v>
      </c>
      <c r="M28" s="233">
        <v>0</v>
      </c>
      <c r="N28" s="233">
        <v>0</v>
      </c>
      <c r="O28" s="233">
        <v>0</v>
      </c>
      <c r="P28" s="233">
        <v>0</v>
      </c>
      <c r="Q28" s="233">
        <v>0</v>
      </c>
      <c r="R28" s="233">
        <v>0</v>
      </c>
      <c r="S28" s="233">
        <v>0</v>
      </c>
      <c r="T28" s="233">
        <v>79044</v>
      </c>
      <c r="U28" s="233">
        <v>232519.72130999999</v>
      </c>
      <c r="V28" s="233">
        <v>38682</v>
      </c>
      <c r="W28" s="233">
        <v>133943.48671999999</v>
      </c>
      <c r="X28" s="233">
        <v>238</v>
      </c>
      <c r="Y28" s="233">
        <v>7279.0789999999997</v>
      </c>
      <c r="Z28" s="233">
        <v>426853</v>
      </c>
      <c r="AA28" s="233">
        <v>1474739.9435399999</v>
      </c>
      <c r="AB28" s="233">
        <v>0</v>
      </c>
      <c r="AC28" s="233">
        <v>0</v>
      </c>
      <c r="AE28" s="221">
        <f t="shared" si="0"/>
        <v>426853</v>
      </c>
    </row>
    <row r="29" spans="2:31" x14ac:dyDescent="0.25">
      <c r="B29" s="236">
        <v>18</v>
      </c>
      <c r="C29" s="235" t="s">
        <v>42</v>
      </c>
      <c r="D29" s="234">
        <v>239</v>
      </c>
      <c r="E29" s="234">
        <v>41</v>
      </c>
      <c r="F29" s="234">
        <v>1540</v>
      </c>
      <c r="G29" s="234">
        <v>0</v>
      </c>
      <c r="H29" s="234">
        <v>0</v>
      </c>
      <c r="I29" s="234">
        <v>32481</v>
      </c>
      <c r="J29" s="234">
        <v>11333</v>
      </c>
      <c r="K29" s="234">
        <v>540673</v>
      </c>
      <c r="L29" s="233">
        <v>22259</v>
      </c>
      <c r="M29" s="233">
        <v>49645.222399999999</v>
      </c>
      <c r="N29" s="233">
        <v>6466</v>
      </c>
      <c r="O29" s="233">
        <v>24687.16059</v>
      </c>
      <c r="P29" s="233">
        <v>0</v>
      </c>
      <c r="Q29" s="233">
        <v>0</v>
      </c>
      <c r="R29" s="233">
        <v>221</v>
      </c>
      <c r="S29" s="233">
        <v>643.04999999999995</v>
      </c>
      <c r="T29" s="233">
        <v>161554</v>
      </c>
      <c r="U29" s="233">
        <v>304209.25841999997</v>
      </c>
      <c r="V29" s="233">
        <v>8381</v>
      </c>
      <c r="W29" s="233">
        <v>19001.045919999993</v>
      </c>
      <c r="X29" s="233">
        <v>0</v>
      </c>
      <c r="Y29" s="233">
        <v>0</v>
      </c>
      <c r="Z29" s="233">
        <v>447355</v>
      </c>
      <c r="AA29" s="233">
        <v>1961249.0297000001</v>
      </c>
      <c r="AB29" s="233">
        <v>0</v>
      </c>
      <c r="AC29" s="233">
        <v>0</v>
      </c>
      <c r="AE29" s="221">
        <f t="shared" si="0"/>
        <v>447355</v>
      </c>
    </row>
    <row r="30" spans="2:31" x14ac:dyDescent="0.25">
      <c r="B30" s="236">
        <v>19</v>
      </c>
      <c r="C30" s="235" t="s">
        <v>20</v>
      </c>
      <c r="D30" s="234">
        <v>1652</v>
      </c>
      <c r="E30" s="234">
        <v>333</v>
      </c>
      <c r="F30" s="234">
        <v>20045</v>
      </c>
      <c r="G30" s="234">
        <v>945</v>
      </c>
      <c r="H30" s="234">
        <v>4597</v>
      </c>
      <c r="I30" s="234">
        <v>4967283</v>
      </c>
      <c r="J30" s="234">
        <v>949912</v>
      </c>
      <c r="K30" s="234">
        <v>13506777</v>
      </c>
      <c r="L30" s="233">
        <v>1680811</v>
      </c>
      <c r="M30" s="233">
        <v>5369402.7640000004</v>
      </c>
      <c r="N30" s="233">
        <v>1769780</v>
      </c>
      <c r="O30" s="233">
        <v>9641266.8533299994</v>
      </c>
      <c r="P30" s="233">
        <v>0</v>
      </c>
      <c r="Q30" s="233">
        <v>0</v>
      </c>
      <c r="R30" s="233">
        <v>4407</v>
      </c>
      <c r="S30" s="233">
        <v>20982.993030000001</v>
      </c>
      <c r="T30" s="233">
        <v>3262685</v>
      </c>
      <c r="U30" s="233">
        <v>7124914.034</v>
      </c>
      <c r="V30" s="233">
        <v>1337927</v>
      </c>
      <c r="W30" s="233">
        <v>4817382.6809999999</v>
      </c>
      <c r="X30" s="233">
        <v>2726</v>
      </c>
      <c r="Y30" s="233">
        <v>36625.050000000003</v>
      </c>
      <c r="Z30" s="233">
        <v>8191274</v>
      </c>
      <c r="AA30" s="233">
        <v>41063696.163000003</v>
      </c>
      <c r="AB30" s="233">
        <v>118</v>
      </c>
      <c r="AC30" s="233">
        <v>110.608</v>
      </c>
      <c r="AE30" s="221">
        <f t="shared" si="0"/>
        <v>8191392</v>
      </c>
    </row>
    <row r="31" spans="2:31" x14ac:dyDescent="0.25">
      <c r="B31" s="236">
        <v>20</v>
      </c>
      <c r="C31" s="235" t="s">
        <v>7</v>
      </c>
      <c r="D31" s="234">
        <v>11474</v>
      </c>
      <c r="E31" s="234">
        <v>9286</v>
      </c>
      <c r="F31" s="234">
        <v>1591904</v>
      </c>
      <c r="G31" s="234">
        <v>4639</v>
      </c>
      <c r="H31" s="234">
        <v>2086877</v>
      </c>
      <c r="I31" s="234">
        <v>0</v>
      </c>
      <c r="J31" s="234">
        <v>20404625</v>
      </c>
      <c r="K31" s="234">
        <v>54029646</v>
      </c>
      <c r="L31" s="233">
        <v>49679667</v>
      </c>
      <c r="M31" s="233">
        <v>145892826.26036999</v>
      </c>
      <c r="N31" s="233">
        <v>30224748</v>
      </c>
      <c r="O31" s="233">
        <v>256992243.30531001</v>
      </c>
      <c r="P31" s="233">
        <v>0</v>
      </c>
      <c r="Q31" s="233">
        <v>0</v>
      </c>
      <c r="R31" s="233">
        <v>190669</v>
      </c>
      <c r="S31" s="233">
        <v>1169585.7598600001</v>
      </c>
      <c r="T31" s="233">
        <v>12221885</v>
      </c>
      <c r="U31" s="233">
        <v>39579329.574939996</v>
      </c>
      <c r="V31" s="233">
        <v>9224240</v>
      </c>
      <c r="W31" s="233">
        <v>32011133.793989997</v>
      </c>
      <c r="X31" s="233">
        <v>78685</v>
      </c>
      <c r="Y31" s="233">
        <v>1190984.50829</v>
      </c>
      <c r="Z31" s="233">
        <v>36547748</v>
      </c>
      <c r="AA31" s="233">
        <v>234773830.074</v>
      </c>
      <c r="AB31" s="233">
        <v>4017</v>
      </c>
      <c r="AC31" s="233">
        <v>4038.93667</v>
      </c>
      <c r="AE31" s="221">
        <f t="shared" si="0"/>
        <v>36551765</v>
      </c>
    </row>
    <row r="32" spans="2:31" x14ac:dyDescent="0.25">
      <c r="B32" s="236">
        <v>21</v>
      </c>
      <c r="C32" s="235" t="s">
        <v>10</v>
      </c>
      <c r="D32" s="234">
        <v>9926</v>
      </c>
      <c r="E32" s="234">
        <v>7183</v>
      </c>
      <c r="F32" s="234">
        <v>1656366</v>
      </c>
      <c r="G32" s="234">
        <v>9942</v>
      </c>
      <c r="H32" s="234">
        <v>584119</v>
      </c>
      <c r="I32" s="234">
        <v>3439563</v>
      </c>
      <c r="J32" s="234">
        <v>16846344</v>
      </c>
      <c r="K32" s="234">
        <v>32321045</v>
      </c>
      <c r="L32" s="233">
        <v>17858646</v>
      </c>
      <c r="M32" s="233">
        <v>78293881.216930434</v>
      </c>
      <c r="N32" s="233">
        <v>39982807</v>
      </c>
      <c r="O32" s="233">
        <v>190136392.39535019</v>
      </c>
      <c r="P32" s="233">
        <v>66</v>
      </c>
      <c r="Q32" s="233">
        <v>4185.2290000000003</v>
      </c>
      <c r="R32" s="233">
        <v>59299</v>
      </c>
      <c r="S32" s="233">
        <v>274033</v>
      </c>
      <c r="T32" s="233">
        <v>7787943</v>
      </c>
      <c r="U32" s="233">
        <v>25877893.077470019</v>
      </c>
      <c r="V32" s="233">
        <v>3227545</v>
      </c>
      <c r="W32" s="233">
        <v>18774661.269209947</v>
      </c>
      <c r="X32" s="233">
        <v>9050</v>
      </c>
      <c r="Y32" s="233">
        <v>191197.47099999999</v>
      </c>
      <c r="Z32" s="233">
        <v>17447126</v>
      </c>
      <c r="AA32" s="233">
        <v>121840224.463</v>
      </c>
      <c r="AB32" s="233">
        <v>2</v>
      </c>
      <c r="AC32" s="233">
        <v>0.77700000000000002</v>
      </c>
      <c r="AE32" s="221">
        <f t="shared" si="0"/>
        <v>17447128</v>
      </c>
    </row>
    <row r="33" spans="2:31" x14ac:dyDescent="0.25">
      <c r="B33" s="236">
        <v>22</v>
      </c>
      <c r="C33" s="235" t="s">
        <v>38</v>
      </c>
      <c r="D33" s="234">
        <v>2309</v>
      </c>
      <c r="E33" s="234">
        <v>1000</v>
      </c>
      <c r="F33" s="234">
        <v>17918</v>
      </c>
      <c r="G33" s="234">
        <v>123</v>
      </c>
      <c r="H33" s="234">
        <v>10744</v>
      </c>
      <c r="I33" s="234">
        <v>301487</v>
      </c>
      <c r="J33" s="234">
        <v>35511</v>
      </c>
      <c r="K33" s="234">
        <v>11730776</v>
      </c>
      <c r="L33" s="233">
        <v>63506</v>
      </c>
      <c r="M33" s="233">
        <v>230197.68799999999</v>
      </c>
      <c r="N33" s="233">
        <v>51774</v>
      </c>
      <c r="O33" s="233">
        <v>186014.95499999999</v>
      </c>
      <c r="P33" s="233">
        <v>0</v>
      </c>
      <c r="Q33" s="233">
        <v>0</v>
      </c>
      <c r="R33" s="233">
        <v>404</v>
      </c>
      <c r="S33" s="233">
        <v>2260.9</v>
      </c>
      <c r="T33" s="233">
        <v>1424433</v>
      </c>
      <c r="U33" s="233">
        <v>3218737.8247900899</v>
      </c>
      <c r="V33" s="233">
        <v>274454</v>
      </c>
      <c r="W33" s="233">
        <v>787778.54099000804</v>
      </c>
      <c r="X33" s="233">
        <v>0</v>
      </c>
      <c r="Y33" s="233">
        <v>0</v>
      </c>
      <c r="Z33" s="233">
        <v>5612262</v>
      </c>
      <c r="AA33" s="233">
        <v>28187159.566500001</v>
      </c>
      <c r="AB33" s="233">
        <v>94</v>
      </c>
      <c r="AC33" s="233">
        <v>88.645009999999999</v>
      </c>
      <c r="AE33" s="221">
        <f t="shared" si="0"/>
        <v>5612356</v>
      </c>
    </row>
    <row r="34" spans="2:31" x14ac:dyDescent="0.25">
      <c r="B34" s="236">
        <v>23</v>
      </c>
      <c r="C34" s="235" t="s">
        <v>14</v>
      </c>
      <c r="D34" s="234">
        <v>851</v>
      </c>
      <c r="E34" s="234">
        <v>311</v>
      </c>
      <c r="F34" s="234">
        <v>44776</v>
      </c>
      <c r="G34" s="234">
        <v>10325</v>
      </c>
      <c r="H34" s="234">
        <v>0</v>
      </c>
      <c r="I34" s="234">
        <v>38079</v>
      </c>
      <c r="J34" s="234">
        <v>2436772</v>
      </c>
      <c r="K34" s="234">
        <v>6839455</v>
      </c>
      <c r="L34" s="233">
        <v>5389969</v>
      </c>
      <c r="M34" s="233">
        <v>12558769.452</v>
      </c>
      <c r="N34" s="233">
        <v>2067968</v>
      </c>
      <c r="O34" s="233">
        <v>13260869.464</v>
      </c>
      <c r="P34" s="233">
        <v>0</v>
      </c>
      <c r="Q34" s="233">
        <v>0</v>
      </c>
      <c r="R34" s="233">
        <v>26785</v>
      </c>
      <c r="S34" s="233">
        <v>115211.95</v>
      </c>
      <c r="T34" s="233">
        <v>716273</v>
      </c>
      <c r="U34" s="233">
        <v>1986835.22544</v>
      </c>
      <c r="V34" s="233">
        <v>266116</v>
      </c>
      <c r="W34" s="233">
        <v>1880833.1766700002</v>
      </c>
      <c r="X34" s="233">
        <v>0</v>
      </c>
      <c r="Y34" s="233">
        <v>0</v>
      </c>
      <c r="Z34" s="233">
        <v>4053302</v>
      </c>
      <c r="AA34" s="233">
        <v>20132126.852000002</v>
      </c>
      <c r="AB34" s="233">
        <v>0</v>
      </c>
      <c r="AC34" s="233">
        <v>0</v>
      </c>
      <c r="AE34" s="221">
        <f t="shared" si="0"/>
        <v>4053302</v>
      </c>
    </row>
    <row r="35" spans="2:31" x14ac:dyDescent="0.25">
      <c r="B35" s="236">
        <v>24</v>
      </c>
      <c r="C35" s="235" t="s">
        <v>15</v>
      </c>
      <c r="D35" s="234">
        <v>1805</v>
      </c>
      <c r="E35" s="234">
        <v>1159</v>
      </c>
      <c r="F35" s="234">
        <v>220171</v>
      </c>
      <c r="G35" s="234">
        <v>146</v>
      </c>
      <c r="H35" s="234">
        <v>59363</v>
      </c>
      <c r="I35" s="234">
        <v>5687512</v>
      </c>
      <c r="J35" s="234">
        <v>2847599</v>
      </c>
      <c r="K35" s="234">
        <v>10670305</v>
      </c>
      <c r="L35" s="233">
        <v>3707926</v>
      </c>
      <c r="M35" s="233">
        <v>21704650.081999999</v>
      </c>
      <c r="N35" s="233">
        <v>3883605</v>
      </c>
      <c r="O35" s="233">
        <v>55878484.950999998</v>
      </c>
      <c r="P35" s="233">
        <v>0</v>
      </c>
      <c r="Q35" s="233">
        <v>0</v>
      </c>
      <c r="R35" s="233">
        <v>24322</v>
      </c>
      <c r="S35" s="233">
        <v>126962.24400000001</v>
      </c>
      <c r="T35" s="233">
        <v>867904</v>
      </c>
      <c r="U35" s="233">
        <v>2349638.6359999999</v>
      </c>
      <c r="V35" s="233">
        <v>682079</v>
      </c>
      <c r="W35" s="233">
        <v>3074088.2080000001</v>
      </c>
      <c r="X35" s="233">
        <v>1014</v>
      </c>
      <c r="Y35" s="233">
        <v>68673.460810000004</v>
      </c>
      <c r="Z35" s="233">
        <v>4431082</v>
      </c>
      <c r="AA35" s="233">
        <v>28076080.133519001</v>
      </c>
      <c r="AB35" s="233">
        <v>0</v>
      </c>
      <c r="AC35" s="233">
        <v>0</v>
      </c>
      <c r="AE35" s="221">
        <f t="shared" si="0"/>
        <v>4431082</v>
      </c>
    </row>
    <row r="36" spans="2:31" x14ac:dyDescent="0.25">
      <c r="B36" s="236">
        <v>25</v>
      </c>
      <c r="C36" s="235" t="s">
        <v>34</v>
      </c>
      <c r="D36" s="234">
        <v>939</v>
      </c>
      <c r="E36" s="234">
        <v>626</v>
      </c>
      <c r="F36" s="234">
        <v>14354</v>
      </c>
      <c r="G36" s="234">
        <v>942</v>
      </c>
      <c r="H36" s="234">
        <v>0</v>
      </c>
      <c r="I36" s="234">
        <v>399930</v>
      </c>
      <c r="J36" s="234">
        <v>117340</v>
      </c>
      <c r="K36" s="234">
        <v>4251582</v>
      </c>
      <c r="L36" s="233">
        <v>189794</v>
      </c>
      <c r="M36" s="233">
        <v>1452923.895</v>
      </c>
      <c r="N36" s="233">
        <v>104536</v>
      </c>
      <c r="O36" s="233">
        <v>421348.80499999999</v>
      </c>
      <c r="P36" s="233">
        <v>0</v>
      </c>
      <c r="Q36" s="233">
        <v>0</v>
      </c>
      <c r="R36" s="233">
        <v>9572</v>
      </c>
      <c r="S36" s="233">
        <v>39403.213799999998</v>
      </c>
      <c r="T36" s="233">
        <v>1469292</v>
      </c>
      <c r="U36" s="233">
        <v>2756088.085</v>
      </c>
      <c r="V36" s="233">
        <v>947091</v>
      </c>
      <c r="W36" s="233">
        <v>713697.21</v>
      </c>
      <c r="X36" s="233">
        <v>0</v>
      </c>
      <c r="Y36" s="233">
        <v>0</v>
      </c>
      <c r="Z36" s="233">
        <v>5539967</v>
      </c>
      <c r="AA36" s="233">
        <v>27937972.534000002</v>
      </c>
      <c r="AB36" s="233">
        <v>0</v>
      </c>
      <c r="AC36" s="233">
        <v>0</v>
      </c>
      <c r="AE36" s="221">
        <f t="shared" si="0"/>
        <v>5539967</v>
      </c>
    </row>
    <row r="37" spans="2:31" x14ac:dyDescent="0.25">
      <c r="B37" s="236">
        <v>26</v>
      </c>
      <c r="C37" s="235" t="s">
        <v>53</v>
      </c>
      <c r="D37" s="234">
        <v>914</v>
      </c>
      <c r="E37" s="234">
        <v>580</v>
      </c>
      <c r="F37" s="234">
        <v>10089</v>
      </c>
      <c r="G37" s="234">
        <v>0</v>
      </c>
      <c r="H37" s="234">
        <v>0</v>
      </c>
      <c r="I37" s="234">
        <v>76920</v>
      </c>
      <c r="J37" s="234">
        <v>0</v>
      </c>
      <c r="K37" s="234">
        <v>5221403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851555</v>
      </c>
      <c r="U37" s="233">
        <v>1694407.2290800002</v>
      </c>
      <c r="V37" s="233">
        <v>84978</v>
      </c>
      <c r="W37" s="233">
        <v>218865.63133999999</v>
      </c>
      <c r="X37" s="233">
        <v>0</v>
      </c>
      <c r="Y37" s="233">
        <v>0</v>
      </c>
      <c r="Z37" s="233">
        <v>3856041</v>
      </c>
      <c r="AA37" s="233">
        <v>18521911.690000001</v>
      </c>
      <c r="AB37" s="233">
        <v>0</v>
      </c>
      <c r="AC37" s="233">
        <v>0</v>
      </c>
      <c r="AE37" s="221">
        <f t="shared" si="0"/>
        <v>3856041</v>
      </c>
    </row>
    <row r="38" spans="2:31" x14ac:dyDescent="0.25">
      <c r="B38" s="236">
        <v>27</v>
      </c>
      <c r="C38" s="235" t="s">
        <v>43</v>
      </c>
      <c r="D38" s="234">
        <v>1454</v>
      </c>
      <c r="E38" s="234">
        <v>800</v>
      </c>
      <c r="F38" s="234">
        <v>8831</v>
      </c>
      <c r="G38" s="234">
        <v>0</v>
      </c>
      <c r="H38" s="234">
        <v>0</v>
      </c>
      <c r="I38" s="234">
        <v>34144</v>
      </c>
      <c r="J38" s="234">
        <v>10415</v>
      </c>
      <c r="K38" s="234">
        <v>4739291</v>
      </c>
      <c r="L38" s="233">
        <v>25783</v>
      </c>
      <c r="M38" s="233">
        <v>172562.88964999883</v>
      </c>
      <c r="N38" s="233">
        <v>10263</v>
      </c>
      <c r="O38" s="233">
        <v>132634.15791000001</v>
      </c>
      <c r="P38" s="233">
        <v>0</v>
      </c>
      <c r="Q38" s="233">
        <v>0</v>
      </c>
      <c r="R38" s="233">
        <v>808</v>
      </c>
      <c r="S38" s="233">
        <v>6146.6</v>
      </c>
      <c r="T38" s="233">
        <v>1077554</v>
      </c>
      <c r="U38" s="233">
        <v>2683092.2722499995</v>
      </c>
      <c r="V38" s="233">
        <v>204324</v>
      </c>
      <c r="W38" s="233">
        <v>660151.5826399998</v>
      </c>
      <c r="X38" s="233">
        <v>0</v>
      </c>
      <c r="Y38" s="233">
        <v>0</v>
      </c>
      <c r="Z38" s="233">
        <v>4307497</v>
      </c>
      <c r="AA38" s="233">
        <v>21025632.779129997</v>
      </c>
      <c r="AB38" s="233">
        <v>0</v>
      </c>
      <c r="AC38" s="233">
        <v>0</v>
      </c>
      <c r="AE38" s="221">
        <f t="shared" si="0"/>
        <v>4307497</v>
      </c>
    </row>
    <row r="39" spans="2:31" x14ac:dyDescent="0.25">
      <c r="B39" s="236">
        <v>28</v>
      </c>
      <c r="C39" s="235" t="s">
        <v>13</v>
      </c>
      <c r="D39" s="234">
        <v>1759</v>
      </c>
      <c r="E39" s="234">
        <v>1507</v>
      </c>
      <c r="F39" s="234">
        <v>77238</v>
      </c>
      <c r="G39" s="234">
        <v>4427</v>
      </c>
      <c r="H39" s="234">
        <v>112308</v>
      </c>
      <c r="I39" s="234">
        <v>524537</v>
      </c>
      <c r="J39" s="234">
        <v>6042418</v>
      </c>
      <c r="K39" s="234">
        <v>33603903</v>
      </c>
      <c r="L39" s="233">
        <v>9660552</v>
      </c>
      <c r="M39" s="233">
        <v>24324576.823099997</v>
      </c>
      <c r="N39" s="233">
        <v>4559675</v>
      </c>
      <c r="O39" s="233">
        <v>36731054.917830005</v>
      </c>
      <c r="P39" s="233">
        <v>0</v>
      </c>
      <c r="Q39" s="233">
        <v>0</v>
      </c>
      <c r="R39" s="233">
        <v>40889</v>
      </c>
      <c r="S39" s="233">
        <v>183679.95125000001</v>
      </c>
      <c r="T39" s="233">
        <v>2467811</v>
      </c>
      <c r="U39" s="233">
        <v>5642061.9500000002</v>
      </c>
      <c r="V39" s="233">
        <v>1983314</v>
      </c>
      <c r="W39" s="233">
        <v>5572628.9649999999</v>
      </c>
      <c r="X39" s="233">
        <v>0</v>
      </c>
      <c r="Y39" s="233">
        <v>0</v>
      </c>
      <c r="Z39" s="233">
        <v>12896479</v>
      </c>
      <c r="AA39" s="233">
        <v>53724168.34376999</v>
      </c>
      <c r="AB39" s="233">
        <v>0</v>
      </c>
      <c r="AC39" s="233">
        <v>0</v>
      </c>
      <c r="AE39" s="221">
        <f t="shared" si="0"/>
        <v>12896479</v>
      </c>
    </row>
    <row r="40" spans="2:31" x14ac:dyDescent="0.25">
      <c r="B40" s="236">
        <v>29</v>
      </c>
      <c r="C40" s="235" t="s">
        <v>54</v>
      </c>
      <c r="D40" s="234">
        <v>0</v>
      </c>
      <c r="E40" s="234">
        <v>0</v>
      </c>
      <c r="F40" s="234">
        <v>0</v>
      </c>
      <c r="G40" s="234">
        <v>0</v>
      </c>
      <c r="H40" s="234">
        <v>0</v>
      </c>
      <c r="I40" s="234">
        <v>0</v>
      </c>
      <c r="J40" s="234">
        <v>0</v>
      </c>
      <c r="K40" s="234">
        <v>247406</v>
      </c>
      <c r="L40" s="233">
        <v>0</v>
      </c>
      <c r="M40" s="233">
        <v>0</v>
      </c>
      <c r="N40" s="233">
        <v>0</v>
      </c>
      <c r="O40" s="233">
        <v>0</v>
      </c>
      <c r="P40" s="233">
        <v>0</v>
      </c>
      <c r="Q40" s="233">
        <v>0</v>
      </c>
      <c r="R40" s="233">
        <v>0</v>
      </c>
      <c r="S40" s="233">
        <v>0</v>
      </c>
      <c r="T40" s="233">
        <v>15780</v>
      </c>
      <c r="U40" s="233">
        <v>30707.675629999994</v>
      </c>
      <c r="V40" s="233">
        <v>5387</v>
      </c>
      <c r="W40" s="233">
        <v>17199.709040000005</v>
      </c>
      <c r="X40" s="233">
        <v>0</v>
      </c>
      <c r="Y40" s="233">
        <v>0</v>
      </c>
      <c r="Z40" s="233">
        <v>72873</v>
      </c>
      <c r="AA40" s="233">
        <v>347657.84299999999</v>
      </c>
      <c r="AB40" s="233">
        <v>8</v>
      </c>
      <c r="AC40" s="233">
        <v>4.8</v>
      </c>
      <c r="AE40" s="221">
        <f t="shared" si="0"/>
        <v>72881</v>
      </c>
    </row>
    <row r="41" spans="2:31" x14ac:dyDescent="0.25">
      <c r="B41" s="236">
        <v>30</v>
      </c>
      <c r="C41" s="235" t="s">
        <v>12</v>
      </c>
      <c r="D41" s="234">
        <v>360</v>
      </c>
      <c r="E41" s="234">
        <v>36</v>
      </c>
      <c r="F41" s="234">
        <v>848765</v>
      </c>
      <c r="G41" s="234">
        <v>0</v>
      </c>
      <c r="H41" s="234">
        <v>3429</v>
      </c>
      <c r="I41" s="234">
        <v>120584</v>
      </c>
      <c r="J41" s="234">
        <v>5161788</v>
      </c>
      <c r="K41" s="234">
        <v>1469217</v>
      </c>
      <c r="L41" s="233">
        <v>6708256</v>
      </c>
      <c r="M41" s="233">
        <v>33299274.598020002</v>
      </c>
      <c r="N41" s="233">
        <v>3272736</v>
      </c>
      <c r="O41" s="233">
        <v>36781308.659529999</v>
      </c>
      <c r="P41" s="233">
        <v>0</v>
      </c>
      <c r="Q41" s="233">
        <v>0</v>
      </c>
      <c r="R41" s="233">
        <v>40983</v>
      </c>
      <c r="S41" s="233">
        <v>154938.06114999999</v>
      </c>
      <c r="T41" s="233">
        <v>207230</v>
      </c>
      <c r="U41" s="233">
        <v>496224.85267999972</v>
      </c>
      <c r="V41" s="233">
        <v>105743</v>
      </c>
      <c r="W41" s="233">
        <v>722677.60822999664</v>
      </c>
      <c r="X41" s="233">
        <v>97</v>
      </c>
      <c r="Y41" s="233">
        <v>3631.3353099999995</v>
      </c>
      <c r="Z41" s="233">
        <v>952774</v>
      </c>
      <c r="AA41" s="233">
        <v>4213990.7070000004</v>
      </c>
      <c r="AB41" s="233">
        <v>0</v>
      </c>
      <c r="AC41" s="233">
        <v>0</v>
      </c>
      <c r="AE41" s="221">
        <f t="shared" si="0"/>
        <v>952774</v>
      </c>
    </row>
    <row r="42" spans="2:31" x14ac:dyDescent="0.25">
      <c r="B42" s="236">
        <v>31</v>
      </c>
      <c r="C42" s="235" t="s">
        <v>30</v>
      </c>
      <c r="D42" s="234">
        <v>905</v>
      </c>
      <c r="E42" s="234">
        <v>417</v>
      </c>
      <c r="F42" s="234">
        <v>16427</v>
      </c>
      <c r="G42" s="234">
        <v>0</v>
      </c>
      <c r="H42" s="234">
        <v>6866</v>
      </c>
      <c r="I42" s="234">
        <v>91317</v>
      </c>
      <c r="J42" s="234">
        <v>400776</v>
      </c>
      <c r="K42" s="234">
        <v>3787113</v>
      </c>
      <c r="L42" s="233">
        <v>738602</v>
      </c>
      <c r="M42" s="233">
        <v>2624710.162</v>
      </c>
      <c r="N42" s="233">
        <v>754052</v>
      </c>
      <c r="O42" s="233">
        <v>5354627.6349999998</v>
      </c>
      <c r="P42" s="233">
        <v>0</v>
      </c>
      <c r="Q42" s="233">
        <v>0</v>
      </c>
      <c r="R42" s="233">
        <v>0</v>
      </c>
      <c r="S42" s="233">
        <v>0</v>
      </c>
      <c r="T42" s="233">
        <v>1129008</v>
      </c>
      <c r="U42" s="233">
        <v>2529007.30932</v>
      </c>
      <c r="V42" s="233">
        <v>184655</v>
      </c>
      <c r="W42" s="233">
        <v>791648.58374000003</v>
      </c>
      <c r="X42" s="233">
        <v>0</v>
      </c>
      <c r="Y42" s="233">
        <v>0</v>
      </c>
      <c r="Z42" s="233">
        <v>2898499</v>
      </c>
      <c r="AA42" s="233">
        <v>14049808.91774</v>
      </c>
      <c r="AB42" s="233">
        <v>0</v>
      </c>
      <c r="AC42" s="233">
        <v>0</v>
      </c>
      <c r="AE42" s="221">
        <f t="shared" si="0"/>
        <v>2898499</v>
      </c>
    </row>
    <row r="43" spans="2:31" x14ac:dyDescent="0.25">
      <c r="B43" s="236">
        <v>32</v>
      </c>
      <c r="C43" s="235" t="s">
        <v>39</v>
      </c>
      <c r="D43" s="234">
        <v>496</v>
      </c>
      <c r="E43" s="234">
        <v>661</v>
      </c>
      <c r="F43" s="234">
        <v>1951</v>
      </c>
      <c r="G43" s="234">
        <v>0</v>
      </c>
      <c r="H43" s="234">
        <v>0</v>
      </c>
      <c r="I43" s="234">
        <v>129945</v>
      </c>
      <c r="J43" s="234">
        <v>31966</v>
      </c>
      <c r="K43" s="234">
        <v>2281094</v>
      </c>
      <c r="L43" s="233">
        <v>39454</v>
      </c>
      <c r="M43" s="233">
        <v>177566.81630999999</v>
      </c>
      <c r="N43" s="233">
        <v>16977</v>
      </c>
      <c r="O43" s="233">
        <v>112853.20218000001</v>
      </c>
      <c r="P43" s="233">
        <v>0</v>
      </c>
      <c r="Q43" s="233">
        <v>0</v>
      </c>
      <c r="R43" s="233">
        <v>2287</v>
      </c>
      <c r="S43" s="233">
        <v>8602.4</v>
      </c>
      <c r="T43" s="233">
        <v>321311</v>
      </c>
      <c r="U43" s="233">
        <v>855851.04299999995</v>
      </c>
      <c r="V43" s="233">
        <v>46229</v>
      </c>
      <c r="W43" s="233">
        <v>101849.216</v>
      </c>
      <c r="X43" s="233">
        <v>103</v>
      </c>
      <c r="Y43" s="233">
        <v>326.06599999999997</v>
      </c>
      <c r="Z43" s="233">
        <v>4740501</v>
      </c>
      <c r="AA43" s="233">
        <v>20428542.699999999</v>
      </c>
      <c r="AB43" s="233">
        <v>0</v>
      </c>
      <c r="AC43" s="233">
        <v>0</v>
      </c>
      <c r="AE43" s="221">
        <f t="shared" si="0"/>
        <v>4740501</v>
      </c>
    </row>
    <row r="44" spans="2:31" x14ac:dyDescent="0.25">
      <c r="B44" s="236">
        <v>33</v>
      </c>
      <c r="C44" s="235" t="s">
        <v>17</v>
      </c>
      <c r="D44" s="234">
        <v>1119</v>
      </c>
      <c r="E44" s="234">
        <v>168</v>
      </c>
      <c r="F44" s="234">
        <v>74841</v>
      </c>
      <c r="G44" s="234">
        <v>89795</v>
      </c>
      <c r="H44" s="234">
        <v>284291</v>
      </c>
      <c r="I44" s="234">
        <v>183061973</v>
      </c>
      <c r="J44" s="234">
        <v>1982392</v>
      </c>
      <c r="K44" s="234">
        <v>5292759</v>
      </c>
      <c r="L44" s="233">
        <v>4226388</v>
      </c>
      <c r="M44" s="233">
        <v>10752304.7808</v>
      </c>
      <c r="N44" s="233">
        <v>1065155</v>
      </c>
      <c r="O44" s="233">
        <v>12742296.848340001</v>
      </c>
      <c r="P44" s="233">
        <v>0</v>
      </c>
      <c r="Q44" s="233">
        <v>0</v>
      </c>
      <c r="R44" s="233">
        <v>16642</v>
      </c>
      <c r="S44" s="233">
        <v>79523.62</v>
      </c>
      <c r="T44" s="233">
        <v>671204</v>
      </c>
      <c r="U44" s="233">
        <v>1646865.8107799892</v>
      </c>
      <c r="V44" s="233">
        <v>178269</v>
      </c>
      <c r="W44" s="233">
        <v>825527.94067999884</v>
      </c>
      <c r="X44" s="233">
        <v>43</v>
      </c>
      <c r="Y44" s="233">
        <v>1004.052</v>
      </c>
      <c r="Z44" s="233">
        <v>2548231</v>
      </c>
      <c r="AA44" s="233">
        <v>12709600.231000001</v>
      </c>
      <c r="AB44" s="233">
        <v>7</v>
      </c>
      <c r="AC44" s="233">
        <v>5.0999999999999996</v>
      </c>
      <c r="AE44" s="221">
        <f t="shared" si="0"/>
        <v>2548238</v>
      </c>
    </row>
    <row r="45" spans="2:31" ht="13" x14ac:dyDescent="0.25">
      <c r="B45" s="240" t="s">
        <v>18</v>
      </c>
      <c r="C45" s="239"/>
      <c r="D45" s="238"/>
      <c r="E45" s="238"/>
      <c r="F45" s="238"/>
      <c r="G45" s="238"/>
      <c r="H45" s="238"/>
      <c r="I45" s="238"/>
      <c r="J45" s="238"/>
      <c r="K45" s="238"/>
      <c r="L45" s="237"/>
      <c r="M45" s="237"/>
      <c r="N45" s="237"/>
      <c r="O45" s="237"/>
      <c r="P45" s="237"/>
      <c r="Q45" s="237"/>
      <c r="R45" s="237"/>
      <c r="S45" s="237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E45" s="221">
        <f t="shared" si="0"/>
        <v>0</v>
      </c>
    </row>
    <row r="46" spans="2:31" x14ac:dyDescent="0.25">
      <c r="B46" s="236">
        <v>34</v>
      </c>
      <c r="C46" s="235" t="s">
        <v>19</v>
      </c>
      <c r="D46" s="234">
        <v>0</v>
      </c>
      <c r="E46" s="234">
        <v>0</v>
      </c>
      <c r="F46" s="234">
        <v>50009</v>
      </c>
      <c r="G46" s="234">
        <v>0</v>
      </c>
      <c r="H46" s="234">
        <v>0</v>
      </c>
      <c r="I46" s="234">
        <v>0</v>
      </c>
      <c r="J46" s="234">
        <v>1346343</v>
      </c>
      <c r="K46" s="234">
        <v>0</v>
      </c>
      <c r="L46" s="233">
        <v>1238416</v>
      </c>
      <c r="M46" s="233">
        <v>10250479.611</v>
      </c>
      <c r="N46" s="233">
        <v>3426516</v>
      </c>
      <c r="O46" s="233">
        <v>32017803.015000001</v>
      </c>
      <c r="P46" s="233">
        <v>0</v>
      </c>
      <c r="Q46" s="233">
        <v>0</v>
      </c>
      <c r="R46" s="233">
        <v>0</v>
      </c>
      <c r="S46" s="233">
        <v>0</v>
      </c>
      <c r="T46" s="233">
        <v>0</v>
      </c>
      <c r="U46" s="233">
        <v>0</v>
      </c>
      <c r="V46" s="233">
        <v>0</v>
      </c>
      <c r="W46" s="233">
        <v>0</v>
      </c>
      <c r="X46" s="233">
        <v>0</v>
      </c>
      <c r="Y46" s="233">
        <v>0</v>
      </c>
      <c r="Z46" s="233">
        <v>0</v>
      </c>
      <c r="AA46" s="233">
        <v>0</v>
      </c>
      <c r="AB46" s="233">
        <v>0</v>
      </c>
      <c r="AC46" s="233">
        <v>0</v>
      </c>
      <c r="AE46" s="221">
        <f t="shared" si="0"/>
        <v>0</v>
      </c>
    </row>
    <row r="47" spans="2:31" x14ac:dyDescent="0.25">
      <c r="B47" s="236">
        <v>35</v>
      </c>
      <c r="C47" s="235" t="s">
        <v>55</v>
      </c>
      <c r="D47" s="234">
        <v>0</v>
      </c>
      <c r="E47" s="234">
        <v>0</v>
      </c>
      <c r="F47" s="234">
        <v>0</v>
      </c>
      <c r="G47" s="234">
        <v>0</v>
      </c>
      <c r="H47" s="234">
        <v>0</v>
      </c>
      <c r="I47" s="234">
        <v>0</v>
      </c>
      <c r="J47" s="234">
        <v>0</v>
      </c>
      <c r="K47" s="234">
        <v>0</v>
      </c>
      <c r="L47" s="233">
        <v>0</v>
      </c>
      <c r="M47" s="233">
        <v>0</v>
      </c>
      <c r="N47" s="233">
        <v>0</v>
      </c>
      <c r="O47" s="233">
        <v>0</v>
      </c>
      <c r="P47" s="233">
        <v>0</v>
      </c>
      <c r="Q47" s="233">
        <v>0</v>
      </c>
      <c r="R47" s="233">
        <v>0</v>
      </c>
      <c r="S47" s="233">
        <v>0</v>
      </c>
      <c r="T47" s="233">
        <v>0</v>
      </c>
      <c r="U47" s="233">
        <v>0</v>
      </c>
      <c r="V47" s="233">
        <v>0</v>
      </c>
      <c r="W47" s="233">
        <v>0</v>
      </c>
      <c r="X47" s="233">
        <v>0</v>
      </c>
      <c r="Y47" s="233">
        <v>0</v>
      </c>
      <c r="Z47" s="233">
        <v>0</v>
      </c>
      <c r="AA47" s="233">
        <v>0</v>
      </c>
      <c r="AB47" s="233">
        <v>0</v>
      </c>
      <c r="AC47" s="233">
        <v>0</v>
      </c>
      <c r="AE47" s="221">
        <f t="shared" si="0"/>
        <v>0</v>
      </c>
    </row>
    <row r="48" spans="2:31" x14ac:dyDescent="0.25">
      <c r="B48" s="236">
        <v>36</v>
      </c>
      <c r="C48" s="235" t="s">
        <v>56</v>
      </c>
      <c r="D48" s="234">
        <v>2</v>
      </c>
      <c r="E48" s="234">
        <v>0</v>
      </c>
      <c r="F48" s="234">
        <v>0</v>
      </c>
      <c r="G48" s="234">
        <v>0</v>
      </c>
      <c r="H48" s="234">
        <v>0</v>
      </c>
      <c r="I48" s="234">
        <v>0</v>
      </c>
      <c r="J48" s="234">
        <v>0</v>
      </c>
      <c r="K48" s="234">
        <v>109</v>
      </c>
      <c r="L48" s="233">
        <v>0</v>
      </c>
      <c r="M48" s="233">
        <v>0</v>
      </c>
      <c r="N48" s="233">
        <v>0</v>
      </c>
      <c r="O48" s="233">
        <v>0</v>
      </c>
      <c r="P48" s="233">
        <v>0</v>
      </c>
      <c r="Q48" s="233">
        <v>0</v>
      </c>
      <c r="R48" s="233">
        <v>0</v>
      </c>
      <c r="S48" s="233">
        <v>0</v>
      </c>
      <c r="T48" s="233">
        <v>1212</v>
      </c>
      <c r="U48" s="233">
        <v>5454.5754999999999</v>
      </c>
      <c r="V48" s="233">
        <v>148</v>
      </c>
      <c r="W48" s="233">
        <v>5691.6995199999992</v>
      </c>
      <c r="X48" s="233">
        <v>0</v>
      </c>
      <c r="Y48" s="233">
        <v>0</v>
      </c>
      <c r="Z48" s="233">
        <v>1459</v>
      </c>
      <c r="AA48" s="233">
        <v>7648.51</v>
      </c>
      <c r="AB48" s="248">
        <v>0</v>
      </c>
      <c r="AC48" s="233">
        <v>0</v>
      </c>
      <c r="AE48" s="221">
        <f t="shared" si="0"/>
        <v>1459</v>
      </c>
    </row>
    <row r="49" spans="1:31" x14ac:dyDescent="0.25">
      <c r="B49" s="236">
        <v>37</v>
      </c>
      <c r="C49" s="235" t="s">
        <v>57</v>
      </c>
      <c r="D49" s="234">
        <v>0</v>
      </c>
      <c r="E49" s="234">
        <v>0</v>
      </c>
      <c r="F49" s="234">
        <v>0</v>
      </c>
      <c r="G49" s="234">
        <v>0</v>
      </c>
      <c r="H49" s="234">
        <v>1</v>
      </c>
      <c r="I49" s="234">
        <v>0</v>
      </c>
      <c r="J49" s="234">
        <v>0</v>
      </c>
      <c r="K49" s="234">
        <v>789</v>
      </c>
      <c r="L49" s="233">
        <v>0</v>
      </c>
      <c r="M49" s="233">
        <v>0</v>
      </c>
      <c r="N49" s="233">
        <v>0</v>
      </c>
      <c r="O49" s="233">
        <v>0</v>
      </c>
      <c r="P49" s="233">
        <v>0</v>
      </c>
      <c r="Q49" s="233">
        <v>0</v>
      </c>
      <c r="R49" s="233">
        <v>0</v>
      </c>
      <c r="S49" s="233">
        <v>0</v>
      </c>
      <c r="T49" s="233">
        <v>20</v>
      </c>
      <c r="U49" s="233">
        <v>311.44990999999999</v>
      </c>
      <c r="V49" s="233">
        <v>6</v>
      </c>
      <c r="W49" s="233">
        <v>78.806780000000003</v>
      </c>
      <c r="X49" s="233">
        <v>0</v>
      </c>
      <c r="Y49" s="233">
        <v>0</v>
      </c>
      <c r="Z49" s="233">
        <v>353</v>
      </c>
      <c r="AA49" s="233">
        <v>3216.5</v>
      </c>
      <c r="AB49" s="233">
        <v>0</v>
      </c>
      <c r="AC49" s="233">
        <v>0</v>
      </c>
      <c r="AE49" s="221">
        <f t="shared" si="0"/>
        <v>353</v>
      </c>
    </row>
    <row r="50" spans="1:31" x14ac:dyDescent="0.25">
      <c r="B50" s="236">
        <v>38</v>
      </c>
      <c r="C50" s="235" t="s">
        <v>32</v>
      </c>
      <c r="D50" s="234">
        <v>0</v>
      </c>
      <c r="E50" s="234">
        <v>0</v>
      </c>
      <c r="F50" s="234">
        <v>0</v>
      </c>
      <c r="G50" s="234">
        <v>0</v>
      </c>
      <c r="H50" s="234">
        <v>0</v>
      </c>
      <c r="I50" s="234">
        <v>0</v>
      </c>
      <c r="J50" s="234">
        <v>191852</v>
      </c>
      <c r="K50" s="234">
        <v>0</v>
      </c>
      <c r="L50" s="233">
        <v>143415</v>
      </c>
      <c r="M50" s="233">
        <v>906267.58147999318</v>
      </c>
      <c r="N50" s="233">
        <v>244975</v>
      </c>
      <c r="O50" s="233">
        <v>2643828.3350096918</v>
      </c>
      <c r="P50" s="233">
        <v>0</v>
      </c>
      <c r="Q50" s="233">
        <v>0</v>
      </c>
      <c r="R50" s="233">
        <v>672</v>
      </c>
      <c r="S50" s="233">
        <v>5088.5</v>
      </c>
      <c r="T50" s="233">
        <v>0</v>
      </c>
      <c r="U50" s="233">
        <v>0</v>
      </c>
      <c r="V50" s="233">
        <v>0</v>
      </c>
      <c r="W50" s="233">
        <v>0</v>
      </c>
      <c r="X50" s="233">
        <v>0</v>
      </c>
      <c r="Y50" s="233">
        <v>0</v>
      </c>
      <c r="Z50" s="233">
        <v>0</v>
      </c>
      <c r="AA50" s="233">
        <v>0</v>
      </c>
      <c r="AB50" s="233">
        <v>0</v>
      </c>
      <c r="AC50" s="233">
        <v>0</v>
      </c>
      <c r="AE50" s="221">
        <f t="shared" si="0"/>
        <v>0</v>
      </c>
    </row>
    <row r="51" spans="1:31" x14ac:dyDescent="0.25">
      <c r="B51" s="236">
        <v>39</v>
      </c>
      <c r="C51" s="235" t="s">
        <v>29</v>
      </c>
      <c r="D51" s="234">
        <v>434</v>
      </c>
      <c r="E51" s="234">
        <v>473</v>
      </c>
      <c r="F51" s="234">
        <v>560</v>
      </c>
      <c r="G51" s="234">
        <v>90</v>
      </c>
      <c r="H51" s="234">
        <v>0</v>
      </c>
      <c r="I51" s="234">
        <v>5553</v>
      </c>
      <c r="J51" s="234">
        <v>518113</v>
      </c>
      <c r="K51" s="234">
        <v>2004243</v>
      </c>
      <c r="L51" s="233">
        <v>436368</v>
      </c>
      <c r="M51" s="233">
        <v>2092559.4027799999</v>
      </c>
      <c r="N51" s="233">
        <v>224021</v>
      </c>
      <c r="O51" s="233">
        <v>1838132.9035399449</v>
      </c>
      <c r="P51" s="233">
        <v>0</v>
      </c>
      <c r="Q51" s="233">
        <v>0</v>
      </c>
      <c r="R51" s="233">
        <v>3459</v>
      </c>
      <c r="S51" s="233">
        <v>10255.9</v>
      </c>
      <c r="T51" s="233">
        <v>239332</v>
      </c>
      <c r="U51" s="233">
        <v>535241.07669999998</v>
      </c>
      <c r="V51" s="233">
        <v>90225</v>
      </c>
      <c r="W51" s="233">
        <v>241086.22447999998</v>
      </c>
      <c r="X51" s="233">
        <v>0</v>
      </c>
      <c r="Y51" s="233">
        <v>0</v>
      </c>
      <c r="Z51" s="233">
        <v>852659</v>
      </c>
      <c r="AA51" s="233">
        <v>4468377.3241800005</v>
      </c>
      <c r="AB51" s="233">
        <v>0</v>
      </c>
      <c r="AC51" s="233">
        <v>0</v>
      </c>
      <c r="AE51" s="221">
        <f t="shared" si="0"/>
        <v>852659</v>
      </c>
    </row>
    <row r="52" spans="1:31" x14ac:dyDescent="0.25">
      <c r="B52" s="236">
        <v>40</v>
      </c>
      <c r="C52" s="235" t="s">
        <v>58</v>
      </c>
      <c r="D52" s="234">
        <v>13</v>
      </c>
      <c r="E52" s="234">
        <v>2</v>
      </c>
      <c r="F52" s="234">
        <v>0</v>
      </c>
      <c r="G52" s="234">
        <v>0</v>
      </c>
      <c r="H52" s="234">
        <v>0</v>
      </c>
      <c r="I52" s="234">
        <v>4</v>
      </c>
      <c r="J52" s="234">
        <v>0</v>
      </c>
      <c r="K52" s="234">
        <v>117676</v>
      </c>
      <c r="L52" s="233">
        <v>0</v>
      </c>
      <c r="M52" s="233">
        <v>0</v>
      </c>
      <c r="N52" s="233">
        <v>0</v>
      </c>
      <c r="O52" s="233">
        <v>0</v>
      </c>
      <c r="P52" s="233">
        <v>0</v>
      </c>
      <c r="Q52" s="233">
        <v>0</v>
      </c>
      <c r="R52" s="233">
        <v>0</v>
      </c>
      <c r="S52" s="233">
        <v>0</v>
      </c>
      <c r="T52" s="233">
        <v>28858</v>
      </c>
      <c r="U52" s="233">
        <v>89127.792960000181</v>
      </c>
      <c r="V52" s="233">
        <v>13448</v>
      </c>
      <c r="W52" s="233">
        <v>49323.727210000034</v>
      </c>
      <c r="X52" s="233">
        <v>0</v>
      </c>
      <c r="Y52" s="233">
        <v>0</v>
      </c>
      <c r="Z52" s="233">
        <v>32091</v>
      </c>
      <c r="AA52" s="233">
        <v>191839.13800000001</v>
      </c>
      <c r="AB52" s="233">
        <v>0</v>
      </c>
      <c r="AC52" s="233">
        <v>0</v>
      </c>
      <c r="AE52" s="221">
        <f t="shared" si="0"/>
        <v>32091</v>
      </c>
    </row>
    <row r="53" spans="1:31" x14ac:dyDescent="0.25">
      <c r="B53" s="236">
        <v>41</v>
      </c>
      <c r="C53" s="235" t="s">
        <v>59</v>
      </c>
      <c r="D53" s="234">
        <v>2</v>
      </c>
      <c r="E53" s="234">
        <v>0</v>
      </c>
      <c r="F53" s="234">
        <v>0</v>
      </c>
      <c r="G53" s="234">
        <v>0</v>
      </c>
      <c r="H53" s="234">
        <v>0</v>
      </c>
      <c r="I53" s="234">
        <v>0</v>
      </c>
      <c r="J53" s="234">
        <v>0</v>
      </c>
      <c r="K53" s="234">
        <v>21205</v>
      </c>
      <c r="L53" s="233">
        <v>0</v>
      </c>
      <c r="M53" s="233">
        <v>0</v>
      </c>
      <c r="N53" s="233">
        <v>0</v>
      </c>
      <c r="O53" s="233">
        <v>0</v>
      </c>
      <c r="P53" s="233">
        <v>0</v>
      </c>
      <c r="Q53" s="233">
        <v>0</v>
      </c>
      <c r="R53" s="233">
        <v>0</v>
      </c>
      <c r="S53" s="233">
        <v>0</v>
      </c>
      <c r="T53" s="233">
        <v>921</v>
      </c>
      <c r="U53" s="233">
        <v>3092.3386299999997</v>
      </c>
      <c r="V53" s="233">
        <v>170</v>
      </c>
      <c r="W53" s="233">
        <v>341.57049000000001</v>
      </c>
      <c r="X53" s="233">
        <v>0</v>
      </c>
      <c r="Y53" s="233">
        <v>0</v>
      </c>
      <c r="Z53" s="233">
        <v>2045</v>
      </c>
      <c r="AA53" s="233">
        <v>11794.08</v>
      </c>
      <c r="AB53" s="233">
        <v>0</v>
      </c>
      <c r="AC53" s="233">
        <v>0</v>
      </c>
      <c r="AE53" s="221">
        <f t="shared" si="0"/>
        <v>2045</v>
      </c>
    </row>
    <row r="54" spans="1:31" x14ac:dyDescent="0.25">
      <c r="B54" s="236">
        <v>42</v>
      </c>
      <c r="C54" s="235" t="s">
        <v>25</v>
      </c>
      <c r="D54" s="234">
        <v>46</v>
      </c>
      <c r="E54" s="234">
        <v>28</v>
      </c>
      <c r="F54" s="234">
        <v>0</v>
      </c>
      <c r="G54" s="234">
        <v>0</v>
      </c>
      <c r="H54" s="234">
        <v>0</v>
      </c>
      <c r="I54" s="234">
        <v>0</v>
      </c>
      <c r="J54" s="234">
        <v>647283</v>
      </c>
      <c r="K54" s="234">
        <v>719988</v>
      </c>
      <c r="L54" s="233">
        <v>742464</v>
      </c>
      <c r="M54" s="233">
        <v>2590559.6766996663</v>
      </c>
      <c r="N54" s="233">
        <v>1121716</v>
      </c>
      <c r="O54" s="233">
        <v>5800045.7736393837</v>
      </c>
      <c r="P54" s="233">
        <v>0</v>
      </c>
      <c r="Q54" s="233">
        <v>0</v>
      </c>
      <c r="R54" s="233">
        <v>1743</v>
      </c>
      <c r="S54" s="233">
        <v>12623.56763</v>
      </c>
      <c r="T54" s="233">
        <v>231671</v>
      </c>
      <c r="U54" s="233">
        <v>933981.82234100008</v>
      </c>
      <c r="V54" s="233">
        <v>0</v>
      </c>
      <c r="W54" s="233">
        <v>0</v>
      </c>
      <c r="X54" s="233">
        <v>0</v>
      </c>
      <c r="Y54" s="233">
        <v>0</v>
      </c>
      <c r="Z54" s="233">
        <v>223510</v>
      </c>
      <c r="AA54" s="233">
        <v>1317957.77682</v>
      </c>
      <c r="AB54" s="233">
        <v>0</v>
      </c>
      <c r="AC54" s="233">
        <v>0</v>
      </c>
      <c r="AE54" s="221">
        <f t="shared" si="0"/>
        <v>223510</v>
      </c>
    </row>
    <row r="55" spans="1:31" x14ac:dyDescent="0.25">
      <c r="B55" s="236">
        <v>43</v>
      </c>
      <c r="C55" s="235" t="s">
        <v>60</v>
      </c>
      <c r="D55" s="234">
        <v>1</v>
      </c>
      <c r="E55" s="234">
        <v>0</v>
      </c>
      <c r="F55" s="234">
        <v>0</v>
      </c>
      <c r="G55" s="234">
        <v>0</v>
      </c>
      <c r="H55" s="234">
        <v>0</v>
      </c>
      <c r="I55" s="234">
        <v>0</v>
      </c>
      <c r="J55" s="234">
        <v>0</v>
      </c>
      <c r="K55" s="234">
        <v>1415</v>
      </c>
      <c r="L55" s="233">
        <v>0</v>
      </c>
      <c r="M55" s="233">
        <v>0</v>
      </c>
      <c r="N55" s="233">
        <v>0</v>
      </c>
      <c r="O55" s="233">
        <v>0</v>
      </c>
      <c r="P55" s="233">
        <v>0</v>
      </c>
      <c r="Q55" s="233">
        <v>0</v>
      </c>
      <c r="R55" s="233">
        <v>0</v>
      </c>
      <c r="S55" s="233">
        <v>0</v>
      </c>
      <c r="T55" s="233">
        <v>1769</v>
      </c>
      <c r="U55" s="233">
        <v>6519.61</v>
      </c>
      <c r="V55" s="233">
        <v>227</v>
      </c>
      <c r="W55" s="233">
        <v>623.86900000000003</v>
      </c>
      <c r="X55" s="233">
        <v>0</v>
      </c>
      <c r="Y55" s="233">
        <v>0</v>
      </c>
      <c r="Z55" s="233">
        <v>472</v>
      </c>
      <c r="AA55" s="233">
        <v>2288.1999999999998</v>
      </c>
      <c r="AB55" s="233">
        <v>0</v>
      </c>
      <c r="AC55" s="233">
        <v>0</v>
      </c>
      <c r="AE55" s="221">
        <f t="shared" si="0"/>
        <v>472</v>
      </c>
    </row>
    <row r="56" spans="1:31" x14ac:dyDescent="0.25">
      <c r="B56" s="236">
        <v>44</v>
      </c>
      <c r="C56" s="235" t="s">
        <v>61</v>
      </c>
      <c r="D56" s="234">
        <v>1</v>
      </c>
      <c r="E56" s="234">
        <v>0</v>
      </c>
      <c r="F56" s="234">
        <v>0</v>
      </c>
      <c r="G56" s="234">
        <v>0</v>
      </c>
      <c r="H56" s="234">
        <v>0</v>
      </c>
      <c r="I56" s="234">
        <v>0</v>
      </c>
      <c r="J56" s="234">
        <v>0</v>
      </c>
      <c r="K56" s="234">
        <v>366</v>
      </c>
      <c r="L56" s="233">
        <v>0</v>
      </c>
      <c r="M56" s="233">
        <v>0</v>
      </c>
      <c r="N56" s="233">
        <v>0</v>
      </c>
      <c r="O56" s="233">
        <v>0</v>
      </c>
      <c r="P56" s="233">
        <v>0</v>
      </c>
      <c r="Q56" s="233">
        <v>0</v>
      </c>
      <c r="R56" s="233">
        <v>0</v>
      </c>
      <c r="S56" s="233">
        <v>0</v>
      </c>
      <c r="T56" s="233">
        <v>611</v>
      </c>
      <c r="U56" s="233">
        <v>2826.0663500000001</v>
      </c>
      <c r="V56" s="233">
        <v>121</v>
      </c>
      <c r="W56" s="233">
        <v>582.16843000000006</v>
      </c>
      <c r="X56" s="233">
        <v>0</v>
      </c>
      <c r="Y56" s="233">
        <v>0</v>
      </c>
      <c r="Z56" s="233">
        <v>178</v>
      </c>
      <c r="AA56" s="233">
        <v>1240.5</v>
      </c>
      <c r="AB56" s="233">
        <v>0</v>
      </c>
      <c r="AC56" s="233">
        <v>0</v>
      </c>
      <c r="AE56" s="221">
        <f t="shared" si="0"/>
        <v>178</v>
      </c>
    </row>
    <row r="57" spans="1:31" x14ac:dyDescent="0.25">
      <c r="A57" s="223" t="s">
        <v>159</v>
      </c>
      <c r="B57" s="236">
        <v>45</v>
      </c>
      <c r="C57" s="235" t="s">
        <v>26</v>
      </c>
      <c r="D57" s="234">
        <v>0</v>
      </c>
      <c r="E57" s="234">
        <v>0</v>
      </c>
      <c r="F57" s="234">
        <v>0</v>
      </c>
      <c r="G57" s="234">
        <v>1892</v>
      </c>
      <c r="H57" s="234">
        <v>0</v>
      </c>
      <c r="I57" s="234">
        <v>0</v>
      </c>
      <c r="J57" s="234">
        <v>941637</v>
      </c>
      <c r="K57" s="234">
        <v>759875</v>
      </c>
      <c r="L57" s="233">
        <v>278687</v>
      </c>
      <c r="M57" s="233">
        <v>365923.41677999997</v>
      </c>
      <c r="N57" s="233">
        <v>493705</v>
      </c>
      <c r="O57" s="233">
        <v>749966.19963000005</v>
      </c>
      <c r="P57" s="233">
        <v>0</v>
      </c>
      <c r="Q57" s="233">
        <v>0</v>
      </c>
      <c r="R57" s="233">
        <v>1944</v>
      </c>
      <c r="S57" s="233">
        <v>6983.1557599999996</v>
      </c>
      <c r="T57" s="233">
        <v>9005</v>
      </c>
      <c r="U57" s="233">
        <v>23469.557000000001</v>
      </c>
      <c r="V57" s="233">
        <v>11049</v>
      </c>
      <c r="W57" s="233">
        <v>32436.848999999998</v>
      </c>
      <c r="X57" s="233">
        <v>0</v>
      </c>
      <c r="Y57" s="233">
        <v>0</v>
      </c>
      <c r="Z57" s="233">
        <v>152013</v>
      </c>
      <c r="AA57" s="233">
        <v>228666.31299999999</v>
      </c>
      <c r="AB57" s="233">
        <v>0</v>
      </c>
      <c r="AC57" s="233">
        <v>0</v>
      </c>
      <c r="AE57" s="221">
        <f t="shared" si="0"/>
        <v>152013</v>
      </c>
    </row>
    <row r="58" spans="1:31" x14ac:dyDescent="0.25">
      <c r="B58" s="236">
        <v>46</v>
      </c>
      <c r="C58" s="239" t="s">
        <v>24</v>
      </c>
      <c r="D58" s="234">
        <v>101</v>
      </c>
      <c r="E58" s="234">
        <v>65</v>
      </c>
      <c r="F58" s="234">
        <v>0</v>
      </c>
      <c r="G58" s="234">
        <v>0</v>
      </c>
      <c r="H58" s="234">
        <v>0</v>
      </c>
      <c r="I58" s="234">
        <v>0</v>
      </c>
      <c r="J58" s="234">
        <v>1016068</v>
      </c>
      <c r="K58" s="234">
        <v>1096768</v>
      </c>
      <c r="L58" s="233">
        <v>1204860</v>
      </c>
      <c r="M58" s="233">
        <v>4089442.9233492981</v>
      </c>
      <c r="N58" s="233">
        <v>1299579</v>
      </c>
      <c r="O58" s="233">
        <v>6160301.618490655</v>
      </c>
      <c r="P58" s="233">
        <v>0</v>
      </c>
      <c r="Q58" s="233">
        <v>0</v>
      </c>
      <c r="R58" s="233">
        <v>2470</v>
      </c>
      <c r="S58" s="233">
        <v>15827.012399999798</v>
      </c>
      <c r="T58" s="233">
        <v>414235</v>
      </c>
      <c r="U58" s="233">
        <v>1178470.3549999988</v>
      </c>
      <c r="V58" s="233">
        <v>168972</v>
      </c>
      <c r="W58" s="233">
        <v>544148.27036999993</v>
      </c>
      <c r="X58" s="233">
        <v>19</v>
      </c>
      <c r="Y58" s="233">
        <v>451.6</v>
      </c>
      <c r="Z58" s="233">
        <v>694804</v>
      </c>
      <c r="AA58" s="233">
        <v>3509068.1903700023</v>
      </c>
      <c r="AB58" s="233">
        <v>0</v>
      </c>
      <c r="AC58" s="233">
        <v>0</v>
      </c>
      <c r="AE58" s="221">
        <f t="shared" si="0"/>
        <v>694804</v>
      </c>
    </row>
    <row r="59" spans="1:31" x14ac:dyDescent="0.25">
      <c r="B59" s="236">
        <v>47</v>
      </c>
      <c r="C59" s="239" t="s">
        <v>62</v>
      </c>
      <c r="D59" s="234">
        <v>0</v>
      </c>
      <c r="E59" s="234">
        <v>0</v>
      </c>
      <c r="F59" s="234">
        <v>0</v>
      </c>
      <c r="G59" s="234">
        <v>0</v>
      </c>
      <c r="H59" s="234">
        <v>0</v>
      </c>
      <c r="I59" s="234">
        <v>0</v>
      </c>
      <c r="J59" s="234">
        <v>0</v>
      </c>
      <c r="K59" s="234">
        <v>1114</v>
      </c>
      <c r="L59" s="233">
        <v>0</v>
      </c>
      <c r="M59" s="233">
        <v>0</v>
      </c>
      <c r="N59" s="233">
        <v>0</v>
      </c>
      <c r="O59" s="233">
        <v>0</v>
      </c>
      <c r="P59" s="233">
        <v>0</v>
      </c>
      <c r="Q59" s="233">
        <v>0</v>
      </c>
      <c r="R59" s="233">
        <v>0</v>
      </c>
      <c r="S59" s="233">
        <v>0</v>
      </c>
      <c r="T59" s="233">
        <v>2604</v>
      </c>
      <c r="U59" s="233">
        <v>8665.9256700000005</v>
      </c>
      <c r="V59" s="233">
        <v>940</v>
      </c>
      <c r="W59" s="233">
        <v>2736.2941900000001</v>
      </c>
      <c r="X59" s="233">
        <v>0</v>
      </c>
      <c r="Y59" s="233">
        <v>0</v>
      </c>
      <c r="Z59" s="233">
        <v>801</v>
      </c>
      <c r="AA59" s="233">
        <v>5625.7</v>
      </c>
      <c r="AB59" s="233">
        <v>0</v>
      </c>
      <c r="AC59" s="233">
        <v>0</v>
      </c>
      <c r="AE59" s="221">
        <f t="shared" si="0"/>
        <v>801</v>
      </c>
    </row>
    <row r="60" spans="1:31" ht="13" x14ac:dyDescent="0.25">
      <c r="B60" s="240" t="s">
        <v>63</v>
      </c>
      <c r="C60" s="239"/>
      <c r="D60" s="234"/>
      <c r="E60" s="234"/>
      <c r="F60" s="234"/>
      <c r="G60" s="234"/>
      <c r="H60" s="234"/>
      <c r="I60" s="234"/>
      <c r="J60" s="234"/>
      <c r="K60" s="234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E60" s="221">
        <f t="shared" si="0"/>
        <v>0</v>
      </c>
    </row>
    <row r="61" spans="1:31" s="241" customFormat="1" x14ac:dyDescent="0.25">
      <c r="A61" s="246"/>
      <c r="B61" s="245">
        <v>48</v>
      </c>
      <c r="C61" s="247" t="s">
        <v>64</v>
      </c>
      <c r="D61" s="243">
        <v>0</v>
      </c>
      <c r="E61" s="243">
        <v>0</v>
      </c>
      <c r="F61" s="243">
        <v>0</v>
      </c>
      <c r="G61" s="243">
        <v>119785</v>
      </c>
      <c r="H61" s="243">
        <v>0</v>
      </c>
      <c r="I61" s="243">
        <v>3271200</v>
      </c>
      <c r="J61" s="243">
        <v>0</v>
      </c>
      <c r="K61" s="243">
        <v>1411114</v>
      </c>
      <c r="L61" s="242">
        <v>0</v>
      </c>
      <c r="M61" s="242">
        <v>0</v>
      </c>
      <c r="N61" s="242">
        <v>0</v>
      </c>
      <c r="O61" s="242">
        <v>0</v>
      </c>
      <c r="P61" s="242">
        <v>0</v>
      </c>
      <c r="Q61" s="242">
        <v>0</v>
      </c>
      <c r="R61" s="242">
        <v>0</v>
      </c>
      <c r="S61" s="242">
        <v>0</v>
      </c>
      <c r="T61" s="242">
        <v>10090</v>
      </c>
      <c r="U61" s="242">
        <v>15740.700309999998</v>
      </c>
      <c r="V61" s="242">
        <v>174192</v>
      </c>
      <c r="W61" s="242">
        <v>279084.23225</v>
      </c>
      <c r="X61" s="242">
        <v>0</v>
      </c>
      <c r="Y61" s="242">
        <v>0</v>
      </c>
      <c r="Z61" s="242">
        <v>117418</v>
      </c>
      <c r="AA61" s="242">
        <v>522774.27916999994</v>
      </c>
      <c r="AB61" s="242">
        <v>0</v>
      </c>
      <c r="AC61" s="242">
        <v>0</v>
      </c>
      <c r="AE61" s="221">
        <f t="shared" si="0"/>
        <v>117418</v>
      </c>
    </row>
    <row r="62" spans="1:31" s="241" customFormat="1" x14ac:dyDescent="0.25">
      <c r="A62" s="246"/>
      <c r="B62" s="245">
        <v>49</v>
      </c>
      <c r="C62" s="247" t="s">
        <v>65</v>
      </c>
      <c r="D62" s="243">
        <v>0</v>
      </c>
      <c r="E62" s="243">
        <v>0</v>
      </c>
      <c r="F62" s="243">
        <v>0</v>
      </c>
      <c r="G62" s="243">
        <v>408957</v>
      </c>
      <c r="H62" s="243">
        <v>0</v>
      </c>
      <c r="I62" s="243">
        <v>13363</v>
      </c>
      <c r="J62" s="243">
        <v>0</v>
      </c>
      <c r="K62" s="243">
        <v>8872722</v>
      </c>
      <c r="L62" s="242">
        <v>0</v>
      </c>
      <c r="M62" s="242">
        <v>0</v>
      </c>
      <c r="N62" s="242">
        <v>0</v>
      </c>
      <c r="O62" s="242">
        <v>0</v>
      </c>
      <c r="P62" s="242">
        <v>0</v>
      </c>
      <c r="Q62" s="242">
        <v>0</v>
      </c>
      <c r="R62" s="242">
        <v>0</v>
      </c>
      <c r="S62" s="242">
        <v>0</v>
      </c>
      <c r="T62" s="242">
        <v>147069</v>
      </c>
      <c r="U62" s="242">
        <v>328733.85858</v>
      </c>
      <c r="V62" s="242">
        <v>8400</v>
      </c>
      <c r="W62" s="242">
        <v>10554.675579999999</v>
      </c>
      <c r="X62" s="242">
        <v>0</v>
      </c>
      <c r="Y62" s="242">
        <v>0</v>
      </c>
      <c r="Z62" s="242">
        <v>2054494</v>
      </c>
      <c r="AA62" s="242">
        <v>6877423.057</v>
      </c>
      <c r="AB62" s="242">
        <v>96</v>
      </c>
      <c r="AC62" s="242">
        <v>62.905000000000001</v>
      </c>
      <c r="AE62" s="221">
        <f t="shared" si="0"/>
        <v>2054590</v>
      </c>
    </row>
    <row r="63" spans="1:31" s="241" customFormat="1" x14ac:dyDescent="0.25">
      <c r="A63" s="246"/>
      <c r="B63" s="245">
        <v>50</v>
      </c>
      <c r="C63" s="247" t="s">
        <v>66</v>
      </c>
      <c r="D63" s="243">
        <v>0</v>
      </c>
      <c r="E63" s="243">
        <v>0</v>
      </c>
      <c r="F63" s="243">
        <v>0</v>
      </c>
      <c r="G63" s="243">
        <v>354386</v>
      </c>
      <c r="H63" s="243">
        <v>0</v>
      </c>
      <c r="I63" s="243">
        <v>929097</v>
      </c>
      <c r="J63" s="243">
        <v>0</v>
      </c>
      <c r="K63" s="243">
        <v>14802888</v>
      </c>
      <c r="L63" s="242">
        <v>0</v>
      </c>
      <c r="M63" s="242">
        <v>0</v>
      </c>
      <c r="N63" s="242">
        <v>0</v>
      </c>
      <c r="O63" s="242">
        <v>0</v>
      </c>
      <c r="P63" s="242">
        <v>0</v>
      </c>
      <c r="Q63" s="242">
        <v>0</v>
      </c>
      <c r="R63" s="242">
        <v>0</v>
      </c>
      <c r="S63" s="242">
        <v>0</v>
      </c>
      <c r="T63" s="242">
        <v>0</v>
      </c>
      <c r="U63" s="242">
        <v>0</v>
      </c>
      <c r="V63" s="242">
        <v>251639</v>
      </c>
      <c r="W63" s="242">
        <v>92415.780209999997</v>
      </c>
      <c r="X63" s="242">
        <v>0</v>
      </c>
      <c r="Y63" s="242">
        <v>0</v>
      </c>
      <c r="Z63" s="242">
        <v>0</v>
      </c>
      <c r="AA63" s="242">
        <v>0</v>
      </c>
      <c r="AB63" s="242">
        <v>0</v>
      </c>
      <c r="AC63" s="242">
        <v>0</v>
      </c>
      <c r="AE63" s="221">
        <f t="shared" si="0"/>
        <v>0</v>
      </c>
    </row>
    <row r="64" spans="1:31" s="241" customFormat="1" x14ac:dyDescent="0.25">
      <c r="A64" s="246"/>
      <c r="B64" s="245">
        <v>51</v>
      </c>
      <c r="C64" s="247" t="s">
        <v>67</v>
      </c>
      <c r="D64" s="243">
        <v>0</v>
      </c>
      <c r="E64" s="243">
        <v>0</v>
      </c>
      <c r="F64" s="243">
        <v>0</v>
      </c>
      <c r="G64" s="243">
        <v>0</v>
      </c>
      <c r="H64" s="243">
        <v>0</v>
      </c>
      <c r="I64" s="243">
        <v>1223</v>
      </c>
      <c r="J64" s="243">
        <v>0</v>
      </c>
      <c r="K64" s="243">
        <v>36</v>
      </c>
      <c r="L64" s="242">
        <v>0</v>
      </c>
      <c r="M64" s="242">
        <v>0</v>
      </c>
      <c r="N64" s="242">
        <v>0</v>
      </c>
      <c r="O64" s="242">
        <v>0</v>
      </c>
      <c r="P64" s="242">
        <v>0</v>
      </c>
      <c r="Q64" s="242">
        <v>0</v>
      </c>
      <c r="R64" s="242">
        <v>0</v>
      </c>
      <c r="S64" s="242">
        <v>0</v>
      </c>
      <c r="T64" s="242">
        <v>1</v>
      </c>
      <c r="U64" s="242">
        <v>0.22</v>
      </c>
      <c r="V64" s="242">
        <v>7</v>
      </c>
      <c r="W64" s="242">
        <v>3.6389999999999998</v>
      </c>
      <c r="X64" s="242">
        <v>0</v>
      </c>
      <c r="Y64" s="242">
        <v>0</v>
      </c>
      <c r="Z64" s="242">
        <v>4</v>
      </c>
      <c r="AA64" s="242">
        <v>5</v>
      </c>
      <c r="AB64" s="242">
        <v>0</v>
      </c>
      <c r="AC64" s="242">
        <v>0</v>
      </c>
      <c r="AE64" s="221">
        <f t="shared" si="0"/>
        <v>4</v>
      </c>
    </row>
    <row r="65" spans="1:31" s="241" customFormat="1" x14ac:dyDescent="0.25">
      <c r="A65" s="246"/>
      <c r="B65" s="245">
        <v>52</v>
      </c>
      <c r="C65" s="247" t="s">
        <v>68</v>
      </c>
      <c r="D65" s="243">
        <v>0</v>
      </c>
      <c r="E65" s="243">
        <v>0</v>
      </c>
      <c r="F65" s="243">
        <v>0</v>
      </c>
      <c r="G65" s="243">
        <v>456288</v>
      </c>
      <c r="H65" s="243">
        <v>0</v>
      </c>
      <c r="I65" s="243">
        <v>0</v>
      </c>
      <c r="J65" s="243">
        <v>0</v>
      </c>
      <c r="K65" s="243">
        <v>800527</v>
      </c>
      <c r="L65" s="242">
        <v>0</v>
      </c>
      <c r="M65" s="242">
        <v>0</v>
      </c>
      <c r="N65" s="242">
        <v>0</v>
      </c>
      <c r="O65" s="242">
        <v>0</v>
      </c>
      <c r="P65" s="242">
        <v>0</v>
      </c>
      <c r="Q65" s="242">
        <v>0</v>
      </c>
      <c r="R65" s="242">
        <v>0</v>
      </c>
      <c r="S65" s="242">
        <v>0</v>
      </c>
      <c r="T65" s="242">
        <v>2372</v>
      </c>
      <c r="U65" s="242">
        <v>2601.2841600000002</v>
      </c>
      <c r="V65" s="242">
        <v>31637</v>
      </c>
      <c r="W65" s="242">
        <v>25493.427649999998</v>
      </c>
      <c r="X65" s="242">
        <v>0</v>
      </c>
      <c r="Y65" s="242">
        <v>0</v>
      </c>
      <c r="Z65" s="242">
        <v>44141</v>
      </c>
      <c r="AA65" s="242">
        <v>120684.8</v>
      </c>
      <c r="AB65" s="242">
        <v>0</v>
      </c>
      <c r="AC65" s="242">
        <v>0</v>
      </c>
      <c r="AE65" s="221">
        <f t="shared" si="0"/>
        <v>44141</v>
      </c>
    </row>
    <row r="66" spans="1:31" s="241" customFormat="1" x14ac:dyDescent="0.25">
      <c r="A66" s="246"/>
      <c r="B66" s="245">
        <v>53</v>
      </c>
      <c r="C66" s="244" t="s">
        <v>69</v>
      </c>
      <c r="D66" s="243">
        <v>1</v>
      </c>
      <c r="E66" s="243">
        <v>8</v>
      </c>
      <c r="F66" s="243">
        <v>731192</v>
      </c>
      <c r="G66" s="243">
        <v>0</v>
      </c>
      <c r="H66" s="243">
        <v>0</v>
      </c>
      <c r="I66" s="243">
        <v>38002081</v>
      </c>
      <c r="J66" s="243">
        <v>0</v>
      </c>
      <c r="K66" s="243">
        <v>32326389</v>
      </c>
      <c r="L66" s="242">
        <v>0</v>
      </c>
      <c r="M66" s="242">
        <v>0</v>
      </c>
      <c r="N66" s="242">
        <v>0</v>
      </c>
      <c r="O66" s="242">
        <v>0</v>
      </c>
      <c r="P66" s="242">
        <v>0</v>
      </c>
      <c r="Q66" s="242">
        <v>0</v>
      </c>
      <c r="R66" s="242">
        <v>0</v>
      </c>
      <c r="S66" s="242">
        <v>0</v>
      </c>
      <c r="T66" s="242">
        <v>138711</v>
      </c>
      <c r="U66" s="242">
        <v>200359.27403999999</v>
      </c>
      <c r="V66" s="242">
        <v>349431</v>
      </c>
      <c r="W66" s="242">
        <v>706358.2611</v>
      </c>
      <c r="X66" s="242">
        <v>0</v>
      </c>
      <c r="Y66" s="242">
        <v>0</v>
      </c>
      <c r="Z66" s="242">
        <v>777952</v>
      </c>
      <c r="AA66" s="242">
        <v>3476895.3</v>
      </c>
      <c r="AB66" s="242">
        <v>0</v>
      </c>
      <c r="AC66" s="242">
        <v>0</v>
      </c>
      <c r="AE66" s="221">
        <f t="shared" si="0"/>
        <v>777952</v>
      </c>
    </row>
    <row r="67" spans="1:31" ht="13" x14ac:dyDescent="0.25">
      <c r="B67" s="240" t="s">
        <v>21</v>
      </c>
      <c r="C67" s="239"/>
      <c r="D67" s="238"/>
      <c r="E67" s="238"/>
      <c r="F67" s="238"/>
      <c r="G67" s="238"/>
      <c r="H67" s="238"/>
      <c r="I67" s="238"/>
      <c r="J67" s="238"/>
      <c r="K67" s="238"/>
      <c r="L67" s="237"/>
      <c r="M67" s="237"/>
      <c r="N67" s="237"/>
      <c r="O67" s="237"/>
      <c r="P67" s="237"/>
      <c r="Q67" s="237"/>
      <c r="R67" s="237"/>
      <c r="S67" s="237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E67" s="221">
        <f t="shared" si="0"/>
        <v>0</v>
      </c>
    </row>
    <row r="68" spans="1:31" x14ac:dyDescent="0.25">
      <c r="B68" s="236">
        <v>54</v>
      </c>
      <c r="C68" s="235" t="s">
        <v>22</v>
      </c>
      <c r="D68" s="234">
        <v>502</v>
      </c>
      <c r="E68" s="234">
        <v>3</v>
      </c>
      <c r="F68" s="234">
        <v>0</v>
      </c>
      <c r="G68" s="234">
        <v>397</v>
      </c>
      <c r="H68" s="234">
        <v>0</v>
      </c>
      <c r="I68" s="234">
        <v>1140849</v>
      </c>
      <c r="J68" s="234">
        <v>915908</v>
      </c>
      <c r="K68" s="234">
        <v>2971296</v>
      </c>
      <c r="L68" s="233">
        <v>962667</v>
      </c>
      <c r="M68" s="233">
        <v>6084244.1893999996</v>
      </c>
      <c r="N68" s="233">
        <v>1412685</v>
      </c>
      <c r="O68" s="233">
        <v>10929042.30243</v>
      </c>
      <c r="P68" s="233">
        <v>1333</v>
      </c>
      <c r="Q68" s="233">
        <v>1259.578</v>
      </c>
      <c r="R68" s="233">
        <v>5150</v>
      </c>
      <c r="S68" s="233">
        <v>29023.8</v>
      </c>
      <c r="T68" s="233">
        <v>186091</v>
      </c>
      <c r="U68" s="233">
        <v>503727.69488999655</v>
      </c>
      <c r="V68" s="233">
        <v>263295</v>
      </c>
      <c r="W68" s="233">
        <v>933206.64987004118</v>
      </c>
      <c r="X68" s="233">
        <v>248</v>
      </c>
      <c r="Y68" s="233">
        <v>4173.1989999999996</v>
      </c>
      <c r="Z68" s="233">
        <v>1095164</v>
      </c>
      <c r="AA68" s="233">
        <v>7530519.75</v>
      </c>
      <c r="AB68" s="233">
        <v>14</v>
      </c>
      <c r="AC68" s="233">
        <v>14.701000000000001</v>
      </c>
      <c r="AE68" s="221">
        <f t="shared" si="0"/>
        <v>1095178</v>
      </c>
    </row>
    <row r="69" spans="1:31" x14ac:dyDescent="0.25">
      <c r="B69" s="236">
        <v>55</v>
      </c>
      <c r="C69" s="235" t="s">
        <v>70</v>
      </c>
      <c r="D69" s="234">
        <v>175</v>
      </c>
      <c r="E69" s="234">
        <v>2</v>
      </c>
      <c r="F69" s="234">
        <v>0</v>
      </c>
      <c r="G69" s="234">
        <v>0</v>
      </c>
      <c r="H69" s="234">
        <v>0</v>
      </c>
      <c r="I69" s="234">
        <v>0</v>
      </c>
      <c r="J69" s="234">
        <v>0</v>
      </c>
      <c r="K69" s="234">
        <v>256465</v>
      </c>
      <c r="L69" s="233">
        <v>0</v>
      </c>
      <c r="M69" s="233">
        <v>0</v>
      </c>
      <c r="N69" s="233">
        <v>0</v>
      </c>
      <c r="O69" s="233">
        <v>0</v>
      </c>
      <c r="P69" s="233">
        <v>0</v>
      </c>
      <c r="Q69" s="233">
        <v>0</v>
      </c>
      <c r="R69" s="233">
        <v>0</v>
      </c>
      <c r="S69" s="233">
        <v>0</v>
      </c>
      <c r="T69" s="233">
        <v>26473</v>
      </c>
      <c r="U69" s="233">
        <v>87732.664879999909</v>
      </c>
      <c r="V69" s="233">
        <v>4376</v>
      </c>
      <c r="W69" s="233">
        <v>18394.972779999989</v>
      </c>
      <c r="X69" s="233">
        <v>0</v>
      </c>
      <c r="Y69" s="233">
        <v>0</v>
      </c>
      <c r="Z69" s="233">
        <v>109843</v>
      </c>
      <c r="AA69" s="233">
        <v>631028.1</v>
      </c>
      <c r="AB69" s="233">
        <v>0</v>
      </c>
      <c r="AC69" s="233">
        <v>0</v>
      </c>
      <c r="AE69" s="221">
        <f t="shared" si="0"/>
        <v>109843</v>
      </c>
    </row>
    <row r="70" spans="1:31" x14ac:dyDescent="0.25">
      <c r="B70" s="236">
        <v>56</v>
      </c>
      <c r="C70" s="235" t="s">
        <v>47</v>
      </c>
      <c r="D70" s="234">
        <v>361</v>
      </c>
      <c r="E70" s="234">
        <v>4</v>
      </c>
      <c r="F70" s="234">
        <v>26337</v>
      </c>
      <c r="G70" s="234">
        <v>317</v>
      </c>
      <c r="H70" s="234">
        <v>69398</v>
      </c>
      <c r="I70" s="234">
        <v>0</v>
      </c>
      <c r="J70" s="234">
        <v>0</v>
      </c>
      <c r="K70" s="234">
        <v>1953671</v>
      </c>
      <c r="L70" s="233">
        <v>0</v>
      </c>
      <c r="M70" s="233">
        <v>0</v>
      </c>
      <c r="N70" s="233">
        <v>0</v>
      </c>
      <c r="O70" s="233">
        <v>0</v>
      </c>
      <c r="P70" s="233">
        <v>0</v>
      </c>
      <c r="Q70" s="233">
        <v>0</v>
      </c>
      <c r="R70" s="233">
        <v>0</v>
      </c>
      <c r="S70" s="233">
        <v>0</v>
      </c>
      <c r="T70" s="233">
        <v>140925</v>
      </c>
      <c r="U70" s="233">
        <v>306529.17365999997</v>
      </c>
      <c r="V70" s="233">
        <v>42427</v>
      </c>
      <c r="W70" s="233">
        <v>152375.44711000001</v>
      </c>
      <c r="X70" s="233">
        <v>0</v>
      </c>
      <c r="Y70" s="233">
        <v>0</v>
      </c>
      <c r="Z70" s="233">
        <v>2881880</v>
      </c>
      <c r="AA70" s="233">
        <v>8600973.8829999994</v>
      </c>
      <c r="AB70" s="233">
        <v>0</v>
      </c>
      <c r="AC70" s="233">
        <v>0</v>
      </c>
      <c r="AE70" s="221">
        <f t="shared" si="0"/>
        <v>2881880</v>
      </c>
    </row>
    <row r="71" spans="1:31" x14ac:dyDescent="0.25">
      <c r="B71" s="236">
        <v>57</v>
      </c>
      <c r="C71" s="235" t="s">
        <v>44</v>
      </c>
      <c r="D71" s="234">
        <v>607</v>
      </c>
      <c r="E71" s="234">
        <v>2</v>
      </c>
      <c r="F71" s="234">
        <v>0</v>
      </c>
      <c r="G71" s="234">
        <v>4360</v>
      </c>
      <c r="H71" s="234">
        <v>0</v>
      </c>
      <c r="I71" s="234">
        <v>0</v>
      </c>
      <c r="J71" s="234">
        <v>0</v>
      </c>
      <c r="K71" s="234">
        <v>5602506</v>
      </c>
      <c r="L71" s="233">
        <v>0</v>
      </c>
      <c r="M71" s="233">
        <v>0</v>
      </c>
      <c r="N71" s="233">
        <v>0</v>
      </c>
      <c r="O71" s="233">
        <v>0</v>
      </c>
      <c r="P71" s="233">
        <v>0</v>
      </c>
      <c r="Q71" s="233">
        <v>0</v>
      </c>
      <c r="R71" s="233">
        <v>0</v>
      </c>
      <c r="S71" s="233">
        <v>0</v>
      </c>
      <c r="T71" s="233">
        <v>178225</v>
      </c>
      <c r="U71" s="233">
        <v>294036.86163999996</v>
      </c>
      <c r="V71" s="233">
        <v>13202</v>
      </c>
      <c r="W71" s="233">
        <v>35777.178520000001</v>
      </c>
      <c r="X71" s="233">
        <v>0</v>
      </c>
      <c r="Y71" s="233">
        <v>0</v>
      </c>
      <c r="Z71" s="233">
        <v>1038452</v>
      </c>
      <c r="AA71" s="233">
        <v>5289991.966</v>
      </c>
      <c r="AB71" s="233">
        <v>18</v>
      </c>
      <c r="AC71" s="233">
        <v>13.7</v>
      </c>
      <c r="AE71" s="221">
        <f t="shared" si="0"/>
        <v>1038470</v>
      </c>
    </row>
    <row r="72" spans="1:31" ht="13" x14ac:dyDescent="0.3">
      <c r="B72" s="236">
        <v>58</v>
      </c>
      <c r="C72" s="235" t="s">
        <v>313</v>
      </c>
      <c r="D72" s="234">
        <v>171</v>
      </c>
      <c r="E72" s="234">
        <v>0</v>
      </c>
      <c r="F72" s="234">
        <v>0</v>
      </c>
      <c r="G72" s="234">
        <v>436</v>
      </c>
      <c r="H72" s="234">
        <v>0</v>
      </c>
      <c r="I72" s="234">
        <v>69695</v>
      </c>
      <c r="J72" s="234">
        <v>0</v>
      </c>
      <c r="K72" s="234">
        <v>5518393</v>
      </c>
      <c r="L72" s="233">
        <v>0</v>
      </c>
      <c r="M72" s="233">
        <v>0</v>
      </c>
      <c r="N72" s="233">
        <v>0</v>
      </c>
      <c r="O72" s="233">
        <v>0</v>
      </c>
      <c r="P72" s="233">
        <v>0</v>
      </c>
      <c r="Q72" s="233">
        <v>0</v>
      </c>
      <c r="R72" s="233">
        <v>0</v>
      </c>
      <c r="S72" s="233">
        <v>0</v>
      </c>
      <c r="T72" s="233">
        <v>36124</v>
      </c>
      <c r="U72" s="233">
        <v>53030.028270000003</v>
      </c>
      <c r="V72" s="233">
        <v>6897</v>
      </c>
      <c r="W72" s="233">
        <v>20260.170280000002</v>
      </c>
      <c r="X72" s="233">
        <v>0</v>
      </c>
      <c r="Y72" s="233">
        <v>0</v>
      </c>
      <c r="Z72" s="233">
        <v>858947</v>
      </c>
      <c r="AA72" s="233">
        <v>4385908.2010000004</v>
      </c>
      <c r="AB72" s="233">
        <v>0</v>
      </c>
      <c r="AC72" s="233">
        <v>0</v>
      </c>
      <c r="AE72" s="342">
        <f t="shared" si="0"/>
        <v>858947</v>
      </c>
    </row>
    <row r="73" spans="1:31" x14ac:dyDescent="0.25">
      <c r="B73" s="236">
        <v>59</v>
      </c>
      <c r="C73" s="235" t="s">
        <v>71</v>
      </c>
      <c r="D73" s="234">
        <v>59</v>
      </c>
      <c r="E73" s="234">
        <v>2</v>
      </c>
      <c r="F73" s="234">
        <v>0</v>
      </c>
      <c r="G73" s="234">
        <v>156</v>
      </c>
      <c r="H73" s="234">
        <v>0</v>
      </c>
      <c r="I73" s="234">
        <v>497940</v>
      </c>
      <c r="J73" s="234">
        <v>0</v>
      </c>
      <c r="K73" s="234">
        <v>3187536</v>
      </c>
      <c r="L73" s="233">
        <v>0</v>
      </c>
      <c r="M73" s="233">
        <v>0</v>
      </c>
      <c r="N73" s="233">
        <v>0</v>
      </c>
      <c r="O73" s="233">
        <v>0</v>
      </c>
      <c r="P73" s="233">
        <v>0</v>
      </c>
      <c r="Q73" s="233">
        <v>0</v>
      </c>
      <c r="R73" s="233">
        <v>0</v>
      </c>
      <c r="S73" s="233">
        <v>0</v>
      </c>
      <c r="T73" s="233">
        <v>43370</v>
      </c>
      <c r="U73" s="233">
        <v>85852.32243</v>
      </c>
      <c r="V73" s="233">
        <v>7513</v>
      </c>
      <c r="W73" s="233">
        <v>19349.748319999999</v>
      </c>
      <c r="X73" s="233">
        <v>0</v>
      </c>
      <c r="Y73" s="233">
        <v>0</v>
      </c>
      <c r="Z73" s="233">
        <v>414575</v>
      </c>
      <c r="AA73" s="233">
        <v>2163706.05137</v>
      </c>
      <c r="AB73" s="233">
        <v>0</v>
      </c>
      <c r="AC73" s="233">
        <v>0</v>
      </c>
    </row>
    <row r="74" spans="1:31" x14ac:dyDescent="0.25">
      <c r="B74" s="236">
        <v>60</v>
      </c>
      <c r="C74" s="235" t="s">
        <v>72</v>
      </c>
      <c r="D74" s="234">
        <v>18</v>
      </c>
      <c r="E74" s="234">
        <v>1</v>
      </c>
      <c r="F74" s="234">
        <v>0</v>
      </c>
      <c r="G74" s="234">
        <v>0</v>
      </c>
      <c r="H74" s="234">
        <v>0</v>
      </c>
      <c r="I74" s="234">
        <v>0</v>
      </c>
      <c r="J74" s="234">
        <v>0</v>
      </c>
      <c r="K74" s="234">
        <v>425872</v>
      </c>
      <c r="L74" s="233">
        <v>0</v>
      </c>
      <c r="M74" s="233">
        <v>0</v>
      </c>
      <c r="N74" s="233">
        <v>0</v>
      </c>
      <c r="O74" s="233">
        <v>0</v>
      </c>
      <c r="P74" s="233">
        <v>0</v>
      </c>
      <c r="Q74" s="233">
        <v>0</v>
      </c>
      <c r="R74" s="233">
        <v>0</v>
      </c>
      <c r="S74" s="233">
        <v>0</v>
      </c>
      <c r="T74" s="233">
        <v>5587</v>
      </c>
      <c r="U74" s="233">
        <v>7068.2932899999996</v>
      </c>
      <c r="V74" s="233">
        <v>0</v>
      </c>
      <c r="W74" s="233">
        <v>0</v>
      </c>
      <c r="X74" s="233">
        <v>0</v>
      </c>
      <c r="Y74" s="233">
        <v>0</v>
      </c>
      <c r="Z74" s="233">
        <v>47148</v>
      </c>
      <c r="AA74" s="233">
        <v>217361.9</v>
      </c>
      <c r="AB74" s="233">
        <v>0</v>
      </c>
      <c r="AC74" s="233">
        <v>0</v>
      </c>
    </row>
    <row r="75" spans="1:31" x14ac:dyDescent="0.25">
      <c r="B75" s="236">
        <v>61</v>
      </c>
      <c r="C75" s="235" t="s">
        <v>73</v>
      </c>
      <c r="D75" s="234">
        <v>25</v>
      </c>
      <c r="E75" s="234">
        <v>0</v>
      </c>
      <c r="F75" s="234">
        <v>0</v>
      </c>
      <c r="G75" s="234">
        <v>0</v>
      </c>
      <c r="H75" s="234">
        <v>0</v>
      </c>
      <c r="I75" s="234">
        <v>0</v>
      </c>
      <c r="J75" s="234">
        <v>0</v>
      </c>
      <c r="K75" s="234">
        <v>81802</v>
      </c>
      <c r="L75" s="233">
        <v>0</v>
      </c>
      <c r="M75" s="233">
        <v>0</v>
      </c>
      <c r="N75" s="233">
        <v>0</v>
      </c>
      <c r="O75" s="233">
        <v>0</v>
      </c>
      <c r="P75" s="233">
        <v>0</v>
      </c>
      <c r="Q75" s="233">
        <v>0</v>
      </c>
      <c r="R75" s="233">
        <v>0</v>
      </c>
      <c r="S75" s="233">
        <v>0</v>
      </c>
      <c r="T75" s="233">
        <v>4180</v>
      </c>
      <c r="U75" s="233">
        <v>10664.239079999999</v>
      </c>
      <c r="V75" s="233">
        <v>3291</v>
      </c>
      <c r="W75" s="233">
        <v>11472.999250000001</v>
      </c>
      <c r="X75" s="233">
        <v>0</v>
      </c>
      <c r="Y75" s="233">
        <v>0</v>
      </c>
      <c r="Z75" s="233">
        <v>33271</v>
      </c>
      <c r="AA75" s="233">
        <v>189844.3</v>
      </c>
      <c r="AB75" s="233">
        <v>0</v>
      </c>
      <c r="AC75" s="233">
        <v>0</v>
      </c>
    </row>
    <row r="76" spans="1:31" x14ac:dyDescent="0.25">
      <c r="B76" s="236">
        <v>62</v>
      </c>
      <c r="C76" s="235" t="s">
        <v>46</v>
      </c>
      <c r="D76" s="234">
        <v>0</v>
      </c>
      <c r="E76" s="234">
        <v>0</v>
      </c>
      <c r="F76" s="234">
        <v>0</v>
      </c>
      <c r="G76" s="234">
        <v>67</v>
      </c>
      <c r="H76" s="234">
        <v>0</v>
      </c>
      <c r="I76" s="234">
        <v>0</v>
      </c>
      <c r="J76" s="234">
        <v>0</v>
      </c>
      <c r="K76" s="234">
        <v>754402</v>
      </c>
      <c r="L76" s="233">
        <v>0</v>
      </c>
      <c r="M76" s="233">
        <v>0</v>
      </c>
      <c r="N76" s="233">
        <v>0</v>
      </c>
      <c r="O76" s="233">
        <v>0</v>
      </c>
      <c r="P76" s="233">
        <v>0</v>
      </c>
      <c r="Q76" s="233">
        <v>0</v>
      </c>
      <c r="R76" s="233">
        <v>0</v>
      </c>
      <c r="S76" s="233">
        <v>0</v>
      </c>
      <c r="T76" s="233">
        <v>37453</v>
      </c>
      <c r="U76" s="233">
        <v>41902.27218</v>
      </c>
      <c r="V76" s="233">
        <v>624</v>
      </c>
      <c r="W76" s="233">
        <v>1716.1237599999997</v>
      </c>
      <c r="X76" s="233">
        <v>0</v>
      </c>
      <c r="Y76" s="233">
        <v>0</v>
      </c>
      <c r="Z76" s="233">
        <v>388687</v>
      </c>
      <c r="AA76" s="233">
        <v>418466.32699999999</v>
      </c>
      <c r="AB76" s="233">
        <v>0</v>
      </c>
      <c r="AC76" s="233">
        <v>0</v>
      </c>
    </row>
    <row r="77" spans="1:31" x14ac:dyDescent="0.25">
      <c r="B77" s="236">
        <v>63</v>
      </c>
      <c r="C77" s="235" t="s">
        <v>74</v>
      </c>
      <c r="D77" s="234">
        <v>588</v>
      </c>
      <c r="E77" s="234">
        <v>4</v>
      </c>
      <c r="F77" s="234">
        <v>0</v>
      </c>
      <c r="G77" s="234">
        <v>0</v>
      </c>
      <c r="H77" s="234">
        <v>0</v>
      </c>
      <c r="I77" s="234">
        <v>580997</v>
      </c>
      <c r="J77" s="234">
        <v>0</v>
      </c>
      <c r="K77" s="234">
        <v>10118921</v>
      </c>
      <c r="L77" s="233">
        <v>0</v>
      </c>
      <c r="M77" s="233">
        <v>0</v>
      </c>
      <c r="N77" s="233">
        <v>0</v>
      </c>
      <c r="O77" s="233">
        <v>0</v>
      </c>
      <c r="P77" s="233">
        <v>0</v>
      </c>
      <c r="Q77" s="233">
        <v>0</v>
      </c>
      <c r="R77" s="233">
        <v>0</v>
      </c>
      <c r="S77" s="233">
        <v>0</v>
      </c>
      <c r="T77" s="233">
        <v>204593</v>
      </c>
      <c r="U77" s="233">
        <v>397507.72104999999</v>
      </c>
      <c r="V77" s="233">
        <v>69836</v>
      </c>
      <c r="W77" s="233">
        <v>191954.17836000002</v>
      </c>
      <c r="X77" s="233">
        <v>0</v>
      </c>
      <c r="Y77" s="233">
        <v>0</v>
      </c>
      <c r="Z77" s="233">
        <v>3583863</v>
      </c>
      <c r="AA77" s="233">
        <v>15469548.300000001</v>
      </c>
      <c r="AB77" s="233">
        <v>57</v>
      </c>
      <c r="AC77" s="233">
        <v>57.6</v>
      </c>
    </row>
    <row r="78" spans="1:31" x14ac:dyDescent="0.25">
      <c r="B78" s="279">
        <v>64</v>
      </c>
      <c r="C78" s="279" t="s">
        <v>75</v>
      </c>
      <c r="D78" s="234">
        <v>231</v>
      </c>
      <c r="E78" s="234">
        <v>0</v>
      </c>
      <c r="F78" s="234">
        <v>28</v>
      </c>
      <c r="G78" s="234">
        <v>0</v>
      </c>
      <c r="H78" s="234">
        <v>0</v>
      </c>
      <c r="I78" s="234">
        <v>0</v>
      </c>
      <c r="J78" s="234">
        <v>0</v>
      </c>
      <c r="K78" s="234">
        <v>36</v>
      </c>
      <c r="L78" s="233">
        <v>0</v>
      </c>
      <c r="M78" s="233">
        <v>0</v>
      </c>
      <c r="N78" s="233">
        <v>0</v>
      </c>
      <c r="O78" s="233">
        <v>0</v>
      </c>
      <c r="P78" s="233">
        <v>0</v>
      </c>
      <c r="Q78" s="233">
        <v>0</v>
      </c>
      <c r="R78" s="233">
        <v>0</v>
      </c>
      <c r="S78" s="233">
        <v>0</v>
      </c>
      <c r="T78" s="233">
        <v>2</v>
      </c>
      <c r="U78" s="233">
        <v>0.56399999999999995</v>
      </c>
      <c r="V78" s="233">
        <v>1</v>
      </c>
      <c r="W78" s="233">
        <v>0.05</v>
      </c>
      <c r="X78" s="233">
        <v>0</v>
      </c>
      <c r="Y78" s="233">
        <v>0</v>
      </c>
      <c r="Z78" s="233">
        <v>23</v>
      </c>
      <c r="AA78" s="233">
        <v>11.9</v>
      </c>
      <c r="AB78" s="233">
        <v>0</v>
      </c>
      <c r="AC78" s="233">
        <v>0</v>
      </c>
    </row>
    <row r="79" spans="1:31" x14ac:dyDescent="0.25">
      <c r="B79" s="236">
        <v>65</v>
      </c>
      <c r="C79" s="235" t="s">
        <v>36</v>
      </c>
      <c r="D79" s="234">
        <v>313</v>
      </c>
      <c r="E79" s="234">
        <v>7</v>
      </c>
      <c r="F79" s="234">
        <v>0</v>
      </c>
      <c r="G79" s="234">
        <v>607</v>
      </c>
      <c r="H79" s="234">
        <v>0</v>
      </c>
      <c r="I79" s="234">
        <v>36641</v>
      </c>
      <c r="J79" s="234">
        <v>424</v>
      </c>
      <c r="K79" s="234">
        <v>1854652</v>
      </c>
      <c r="L79" s="233">
        <v>184</v>
      </c>
      <c r="M79" s="233">
        <v>2065.3401800000001</v>
      </c>
      <c r="N79" s="233">
        <v>352</v>
      </c>
      <c r="O79" s="233">
        <v>1551.6518899999999</v>
      </c>
      <c r="P79" s="233">
        <v>0</v>
      </c>
      <c r="Q79" s="233">
        <v>0</v>
      </c>
      <c r="R79" s="233">
        <v>0</v>
      </c>
      <c r="S79" s="233">
        <v>0</v>
      </c>
      <c r="T79" s="233">
        <v>30849</v>
      </c>
      <c r="U79" s="233">
        <v>72426.732610000006</v>
      </c>
      <c r="V79" s="233">
        <v>10098</v>
      </c>
      <c r="W79" s="233">
        <v>27440.455779999629</v>
      </c>
      <c r="X79" s="233">
        <v>27</v>
      </c>
      <c r="Y79" s="233">
        <v>329.97</v>
      </c>
      <c r="Z79" s="233">
        <v>329321</v>
      </c>
      <c r="AA79" s="233">
        <v>1421284.8826900001</v>
      </c>
      <c r="AB79" s="233">
        <v>0</v>
      </c>
      <c r="AC79" s="233">
        <v>0</v>
      </c>
    </row>
    <row r="80" spans="1:31" s="230" customFormat="1" ht="13" x14ac:dyDescent="0.3">
      <c r="A80" s="232"/>
      <c r="B80" s="240" t="s">
        <v>76</v>
      </c>
      <c r="C80" s="240" t="s">
        <v>76</v>
      </c>
      <c r="D80" s="231">
        <f t="shared" ref="D80:AC80" si="1">SUM(D11:D79)</f>
        <v>126250</v>
      </c>
      <c r="E80" s="231">
        <f t="shared" si="1"/>
        <v>92977</v>
      </c>
      <c r="F80" s="231">
        <f t="shared" si="1"/>
        <v>8773202</v>
      </c>
      <c r="G80" s="231">
        <f t="shared" si="1"/>
        <v>1701087</v>
      </c>
      <c r="H80" s="231">
        <f t="shared" si="1"/>
        <v>6149634</v>
      </c>
      <c r="I80" s="231">
        <f t="shared" si="1"/>
        <v>337180260</v>
      </c>
      <c r="J80" s="231">
        <f t="shared" si="1"/>
        <v>100600166</v>
      </c>
      <c r="K80" s="231">
        <f t="shared" si="1"/>
        <v>960670824</v>
      </c>
      <c r="L80" s="231">
        <f t="shared" si="1"/>
        <v>161850185</v>
      </c>
      <c r="M80" s="231">
        <f t="shared" si="1"/>
        <v>544314785.5598793</v>
      </c>
      <c r="N80" s="231">
        <f t="shared" si="1"/>
        <v>149392822</v>
      </c>
      <c r="O80" s="231">
        <f t="shared" si="1"/>
        <v>947743106.62390006</v>
      </c>
      <c r="P80" s="231">
        <f t="shared" si="1"/>
        <v>1404</v>
      </c>
      <c r="Q80" s="231">
        <f t="shared" si="1"/>
        <v>5811.4792400000006</v>
      </c>
      <c r="R80" s="231">
        <f t="shared" si="1"/>
        <v>791056</v>
      </c>
      <c r="S80" s="231">
        <f t="shared" si="1"/>
        <v>3953454.9288999997</v>
      </c>
      <c r="T80" s="231">
        <f t="shared" si="1"/>
        <v>110896022</v>
      </c>
      <c r="U80" s="231">
        <f t="shared" si="1"/>
        <v>279180822.91472113</v>
      </c>
      <c r="V80" s="231">
        <f t="shared" si="1"/>
        <v>41226929</v>
      </c>
      <c r="W80" s="231">
        <f t="shared" si="1"/>
        <v>133235416.06167001</v>
      </c>
      <c r="X80" s="231">
        <f t="shared" si="1"/>
        <v>124507</v>
      </c>
      <c r="Y80" s="231">
        <f t="shared" si="1"/>
        <v>2104479.823210001</v>
      </c>
      <c r="Z80" s="231">
        <f t="shared" si="1"/>
        <v>513916828</v>
      </c>
      <c r="AA80" s="231">
        <f t="shared" si="1"/>
        <v>2558089366.3808808</v>
      </c>
      <c r="AB80" s="231">
        <f t="shared" si="1"/>
        <v>53399</v>
      </c>
      <c r="AC80" s="231">
        <f t="shared" si="1"/>
        <v>50741.880819999998</v>
      </c>
    </row>
    <row r="81" spans="1:30" ht="13" x14ac:dyDescent="0.25">
      <c r="A81" s="229"/>
      <c r="B81" s="460" t="s">
        <v>265</v>
      </c>
      <c r="C81" s="460"/>
      <c r="D81" s="460"/>
      <c r="E81" s="460"/>
      <c r="F81" s="460"/>
      <c r="G81" s="460"/>
      <c r="H81" s="460"/>
      <c r="I81" s="460"/>
      <c r="J81" s="460"/>
      <c r="K81" s="460"/>
      <c r="L81" s="460"/>
      <c r="M81" s="460"/>
      <c r="N81" s="460"/>
      <c r="O81" s="460"/>
      <c r="P81" s="460"/>
      <c r="Q81" s="460"/>
      <c r="R81" s="460"/>
      <c r="S81" s="460"/>
      <c r="T81" s="460"/>
      <c r="U81" s="460"/>
      <c r="V81" s="460"/>
      <c r="W81" s="460"/>
      <c r="X81" s="460"/>
      <c r="Y81" s="460"/>
      <c r="Z81" s="460"/>
      <c r="AA81" s="460"/>
      <c r="AB81" s="460"/>
      <c r="AC81" s="460"/>
    </row>
    <row r="82" spans="1:30" x14ac:dyDescent="0.25">
      <c r="A82" s="225"/>
      <c r="B82" s="460" t="s">
        <v>333</v>
      </c>
      <c r="C82" s="460"/>
      <c r="D82" s="460"/>
      <c r="E82" s="460"/>
      <c r="F82" s="460"/>
      <c r="G82" s="460"/>
      <c r="H82" s="460"/>
      <c r="I82" s="460"/>
      <c r="J82" s="460"/>
      <c r="K82" s="460"/>
      <c r="L82" s="460"/>
      <c r="M82" s="460"/>
      <c r="N82" s="460"/>
      <c r="O82" s="460"/>
      <c r="P82" s="460"/>
      <c r="Q82" s="460"/>
      <c r="R82" s="460"/>
      <c r="S82" s="460"/>
      <c r="T82" s="460"/>
      <c r="U82" s="460"/>
      <c r="V82" s="460"/>
      <c r="W82" s="460"/>
      <c r="X82" s="460"/>
      <c r="Y82" s="460"/>
      <c r="Z82" s="460"/>
      <c r="AA82" s="460"/>
      <c r="AB82" s="460"/>
      <c r="AC82" s="460"/>
    </row>
    <row r="83" spans="1:30" x14ac:dyDescent="0.25">
      <c r="A83" s="225"/>
      <c r="B83" s="460" t="s">
        <v>334</v>
      </c>
      <c r="C83" s="460"/>
      <c r="D83" s="460"/>
      <c r="E83" s="460"/>
      <c r="F83" s="460"/>
      <c r="G83" s="460"/>
      <c r="H83" s="460"/>
      <c r="I83" s="460"/>
      <c r="J83" s="460"/>
      <c r="K83" s="460"/>
      <c r="L83" s="460"/>
      <c r="M83" s="460"/>
      <c r="N83" s="460"/>
      <c r="O83" s="460"/>
      <c r="P83" s="460"/>
      <c r="Q83" s="460"/>
      <c r="R83" s="460"/>
      <c r="S83" s="460"/>
      <c r="T83" s="460"/>
      <c r="U83" s="460"/>
      <c r="V83" s="460"/>
      <c r="W83" s="460"/>
      <c r="X83" s="460"/>
      <c r="Y83" s="460"/>
      <c r="Z83" s="460"/>
      <c r="AA83" s="460"/>
      <c r="AB83" s="460"/>
      <c r="AC83" s="460"/>
    </row>
    <row r="84" spans="1:30" s="224" customFormat="1" x14ac:dyDescent="0.25">
      <c r="A84" s="225"/>
      <c r="B84" s="460" t="s">
        <v>268</v>
      </c>
      <c r="C84" s="460"/>
      <c r="D84" s="460"/>
      <c r="E84" s="460"/>
      <c r="F84" s="460"/>
      <c r="G84" s="460"/>
      <c r="H84" s="460"/>
      <c r="I84" s="460"/>
      <c r="J84" s="460"/>
      <c r="K84" s="460"/>
      <c r="L84" s="460"/>
      <c r="M84" s="460"/>
      <c r="N84" s="460"/>
      <c r="O84" s="460"/>
      <c r="P84" s="460"/>
      <c r="Q84" s="460"/>
      <c r="R84" s="460"/>
      <c r="S84" s="460"/>
      <c r="T84" s="460"/>
      <c r="U84" s="460"/>
      <c r="V84" s="460"/>
      <c r="W84" s="460"/>
      <c r="X84" s="460"/>
      <c r="Y84" s="460"/>
      <c r="Z84" s="460"/>
      <c r="AA84" s="460"/>
      <c r="AB84" s="460"/>
      <c r="AC84" s="460"/>
    </row>
    <row r="85" spans="1:30" s="224" customFormat="1" x14ac:dyDescent="0.25">
      <c r="A85" s="225"/>
      <c r="B85" s="460" t="s">
        <v>269</v>
      </c>
      <c r="C85" s="460"/>
      <c r="D85" s="460"/>
      <c r="E85" s="460"/>
      <c r="F85" s="460"/>
      <c r="G85" s="460"/>
      <c r="H85" s="460"/>
      <c r="I85" s="460"/>
      <c r="J85" s="460"/>
      <c r="K85" s="460"/>
      <c r="L85" s="460"/>
      <c r="M85" s="460"/>
      <c r="N85" s="460"/>
      <c r="O85" s="460"/>
      <c r="P85" s="460"/>
      <c r="Q85" s="460"/>
      <c r="R85" s="460"/>
      <c r="S85" s="460"/>
      <c r="T85" s="460"/>
      <c r="U85" s="460"/>
      <c r="V85" s="460"/>
      <c r="W85" s="460"/>
      <c r="X85" s="460"/>
      <c r="Y85" s="460"/>
      <c r="Z85" s="460"/>
      <c r="AA85" s="460"/>
      <c r="AB85" s="460"/>
      <c r="AC85" s="460"/>
    </row>
    <row r="86" spans="1:30" s="224" customFormat="1" x14ac:dyDescent="0.25">
      <c r="A86" s="225"/>
      <c r="B86" s="460" t="s">
        <v>270</v>
      </c>
      <c r="C86" s="460"/>
      <c r="D86" s="460"/>
      <c r="E86" s="460"/>
      <c r="F86" s="460"/>
      <c r="G86" s="460"/>
      <c r="H86" s="460"/>
      <c r="I86" s="460"/>
      <c r="J86" s="460"/>
      <c r="K86" s="460"/>
      <c r="L86" s="460"/>
      <c r="M86" s="460"/>
      <c r="N86" s="460"/>
      <c r="O86" s="460"/>
      <c r="P86" s="460"/>
      <c r="Q86" s="460"/>
      <c r="R86" s="460"/>
      <c r="S86" s="460"/>
      <c r="T86" s="460"/>
      <c r="U86" s="460"/>
      <c r="V86" s="460"/>
      <c r="W86" s="460"/>
      <c r="X86" s="460"/>
      <c r="Y86" s="460"/>
      <c r="Z86" s="460"/>
      <c r="AA86" s="460"/>
      <c r="AB86" s="460"/>
      <c r="AC86" s="460"/>
    </row>
    <row r="87" spans="1:30" s="224" customFormat="1" x14ac:dyDescent="0.25">
      <c r="A87" s="225"/>
      <c r="B87" s="460" t="s">
        <v>271</v>
      </c>
      <c r="C87" s="460"/>
      <c r="D87" s="460"/>
      <c r="E87" s="460"/>
      <c r="F87" s="460"/>
      <c r="G87" s="460"/>
      <c r="H87" s="460"/>
      <c r="I87" s="460"/>
      <c r="J87" s="460"/>
      <c r="K87" s="460"/>
      <c r="L87" s="460"/>
      <c r="M87" s="460"/>
      <c r="N87" s="460"/>
      <c r="O87" s="460"/>
      <c r="P87" s="460"/>
      <c r="Q87" s="460"/>
      <c r="R87" s="460"/>
      <c r="S87" s="460"/>
      <c r="T87" s="460"/>
      <c r="U87" s="460"/>
      <c r="V87" s="460"/>
      <c r="W87" s="460"/>
      <c r="X87" s="460"/>
      <c r="Y87" s="460"/>
      <c r="Z87" s="460"/>
      <c r="AA87" s="460"/>
      <c r="AB87" s="460"/>
      <c r="AC87" s="460"/>
    </row>
    <row r="88" spans="1:30" s="224" customFormat="1" x14ac:dyDescent="0.25">
      <c r="A88" s="225"/>
      <c r="B88" s="460" t="s">
        <v>272</v>
      </c>
      <c r="C88" s="460"/>
      <c r="D88" s="460"/>
      <c r="E88" s="460"/>
      <c r="F88" s="460"/>
      <c r="G88" s="460"/>
      <c r="H88" s="460"/>
      <c r="I88" s="460"/>
      <c r="J88" s="460"/>
      <c r="K88" s="460"/>
      <c r="L88" s="460"/>
      <c r="M88" s="460"/>
      <c r="N88" s="460"/>
      <c r="O88" s="460"/>
      <c r="P88" s="460"/>
      <c r="Q88" s="460"/>
      <c r="R88" s="460"/>
      <c r="S88" s="460"/>
      <c r="T88" s="460"/>
      <c r="U88" s="460"/>
      <c r="V88" s="460"/>
      <c r="W88" s="460"/>
      <c r="X88" s="460"/>
      <c r="Y88" s="460"/>
      <c r="Z88" s="460"/>
      <c r="AA88" s="460"/>
      <c r="AB88" s="460"/>
      <c r="AC88" s="460"/>
    </row>
    <row r="89" spans="1:30" s="224" customFormat="1" x14ac:dyDescent="0.25">
      <c r="A89" s="225"/>
      <c r="B89" s="460" t="s">
        <v>273</v>
      </c>
      <c r="C89" s="460"/>
      <c r="D89" s="460"/>
      <c r="E89" s="460"/>
      <c r="F89" s="460"/>
      <c r="G89" s="460"/>
      <c r="H89" s="460"/>
      <c r="I89" s="460"/>
      <c r="J89" s="460"/>
      <c r="K89" s="460"/>
      <c r="L89" s="460"/>
      <c r="M89" s="460"/>
      <c r="N89" s="460"/>
      <c r="O89" s="460"/>
      <c r="P89" s="460"/>
      <c r="Q89" s="460"/>
      <c r="R89" s="460"/>
      <c r="S89" s="460"/>
      <c r="T89" s="460"/>
      <c r="U89" s="460"/>
      <c r="V89" s="460"/>
      <c r="W89" s="460"/>
      <c r="X89" s="460"/>
      <c r="Y89" s="460"/>
      <c r="Z89" s="460"/>
      <c r="AA89" s="460"/>
      <c r="AB89" s="460"/>
      <c r="AC89" s="460"/>
    </row>
    <row r="90" spans="1:30" s="224" customFormat="1" x14ac:dyDescent="0.25">
      <c r="A90" s="225"/>
      <c r="B90" s="460" t="s">
        <v>274</v>
      </c>
      <c r="C90" s="460"/>
      <c r="D90" s="460"/>
      <c r="E90" s="460"/>
      <c r="F90" s="460"/>
      <c r="G90" s="460"/>
      <c r="H90" s="460"/>
      <c r="I90" s="460"/>
      <c r="J90" s="460"/>
      <c r="K90" s="460"/>
      <c r="L90" s="460"/>
      <c r="M90" s="460"/>
      <c r="N90" s="460"/>
      <c r="O90" s="460"/>
      <c r="P90" s="460"/>
      <c r="Q90" s="460"/>
      <c r="R90" s="460"/>
      <c r="S90" s="460"/>
      <c r="T90" s="460"/>
      <c r="U90" s="460"/>
      <c r="V90" s="460"/>
      <c r="W90" s="460"/>
      <c r="X90" s="460"/>
      <c r="Y90" s="460"/>
      <c r="Z90" s="460"/>
      <c r="AA90" s="460"/>
      <c r="AB90" s="460"/>
      <c r="AC90" s="460"/>
      <c r="AD90" s="228"/>
    </row>
    <row r="91" spans="1:30" s="224" customFormat="1" x14ac:dyDescent="0.25">
      <c r="A91" s="225"/>
      <c r="B91" s="460" t="s">
        <v>275</v>
      </c>
      <c r="C91" s="460"/>
      <c r="D91" s="460"/>
      <c r="E91" s="460"/>
      <c r="F91" s="460"/>
      <c r="G91" s="460"/>
      <c r="H91" s="460"/>
      <c r="I91" s="460"/>
      <c r="J91" s="460"/>
      <c r="K91" s="460"/>
      <c r="L91" s="460"/>
      <c r="M91" s="460"/>
      <c r="N91" s="460"/>
      <c r="O91" s="460"/>
      <c r="P91" s="460"/>
      <c r="Q91" s="460"/>
      <c r="R91" s="460"/>
      <c r="S91" s="460"/>
      <c r="T91" s="460"/>
      <c r="U91" s="460"/>
      <c r="V91" s="460"/>
      <c r="W91" s="460"/>
      <c r="X91" s="460"/>
      <c r="Y91" s="460"/>
      <c r="Z91" s="460"/>
      <c r="AA91" s="460"/>
      <c r="AB91" s="460"/>
      <c r="AC91" s="460"/>
    </row>
    <row r="92" spans="1:30" s="224" customFormat="1" x14ac:dyDescent="0.25">
      <c r="A92" s="225"/>
      <c r="B92" s="460" t="s">
        <v>276</v>
      </c>
      <c r="C92" s="460"/>
      <c r="D92" s="460"/>
      <c r="E92" s="460"/>
      <c r="F92" s="460"/>
      <c r="G92" s="460"/>
      <c r="H92" s="460"/>
      <c r="I92" s="460"/>
      <c r="J92" s="460"/>
      <c r="K92" s="460"/>
      <c r="L92" s="460"/>
      <c r="M92" s="460"/>
      <c r="N92" s="460"/>
      <c r="O92" s="460"/>
      <c r="P92" s="460"/>
      <c r="Q92" s="460"/>
      <c r="R92" s="460"/>
      <c r="S92" s="460"/>
      <c r="T92" s="460"/>
      <c r="U92" s="460"/>
      <c r="V92" s="460"/>
      <c r="W92" s="460"/>
      <c r="X92" s="460"/>
      <c r="Y92" s="460"/>
      <c r="Z92" s="460"/>
      <c r="AA92" s="460"/>
      <c r="AB92" s="460"/>
      <c r="AC92" s="460"/>
      <c r="AD92" s="228"/>
    </row>
    <row r="93" spans="1:30" s="224" customFormat="1" x14ac:dyDescent="0.25">
      <c r="A93" s="225"/>
      <c r="B93" s="460" t="s">
        <v>277</v>
      </c>
      <c r="C93" s="460"/>
      <c r="D93" s="460"/>
      <c r="E93" s="460"/>
      <c r="F93" s="460"/>
      <c r="G93" s="460"/>
      <c r="H93" s="460"/>
      <c r="I93" s="460"/>
      <c r="J93" s="460"/>
      <c r="K93" s="460"/>
      <c r="L93" s="460"/>
      <c r="M93" s="460"/>
      <c r="N93" s="460"/>
      <c r="O93" s="460"/>
      <c r="P93" s="460"/>
      <c r="Q93" s="460"/>
      <c r="R93" s="460"/>
      <c r="S93" s="460"/>
      <c r="T93" s="460"/>
      <c r="U93" s="460"/>
      <c r="V93" s="460"/>
      <c r="W93" s="460"/>
      <c r="X93" s="460"/>
      <c r="Y93" s="460"/>
      <c r="Z93" s="460"/>
      <c r="AA93" s="460"/>
      <c r="AB93" s="460"/>
      <c r="AC93" s="460"/>
    </row>
    <row r="94" spans="1:30" s="224" customFormat="1" x14ac:dyDescent="0.25">
      <c r="A94" s="225"/>
      <c r="B94" s="460" t="s">
        <v>278</v>
      </c>
      <c r="C94" s="460"/>
      <c r="D94" s="460"/>
      <c r="E94" s="460"/>
      <c r="F94" s="460"/>
      <c r="G94" s="460"/>
      <c r="H94" s="460"/>
      <c r="I94" s="460"/>
      <c r="J94" s="460"/>
      <c r="K94" s="460"/>
      <c r="L94" s="460"/>
      <c r="M94" s="460"/>
      <c r="N94" s="460"/>
      <c r="O94" s="460"/>
      <c r="P94" s="460"/>
      <c r="Q94" s="460"/>
      <c r="R94" s="460"/>
      <c r="S94" s="460"/>
      <c r="T94" s="460"/>
      <c r="U94" s="460"/>
      <c r="V94" s="460"/>
      <c r="W94" s="460"/>
      <c r="X94" s="460"/>
      <c r="Y94" s="460"/>
      <c r="Z94" s="460"/>
      <c r="AA94" s="460"/>
      <c r="AB94" s="460"/>
      <c r="AC94" s="460"/>
    </row>
    <row r="95" spans="1:30" s="224" customFormat="1" x14ac:dyDescent="0.25">
      <c r="A95" s="225"/>
      <c r="B95" s="460" t="s">
        <v>279</v>
      </c>
      <c r="C95" s="460"/>
      <c r="D95" s="460"/>
      <c r="E95" s="460"/>
      <c r="F95" s="460"/>
      <c r="G95" s="460"/>
      <c r="H95" s="460"/>
      <c r="I95" s="460"/>
      <c r="J95" s="460"/>
      <c r="K95" s="460"/>
      <c r="L95" s="460"/>
      <c r="M95" s="460"/>
      <c r="N95" s="460"/>
      <c r="O95" s="460"/>
      <c r="P95" s="460"/>
      <c r="Q95" s="460"/>
      <c r="R95" s="460"/>
      <c r="S95" s="460"/>
      <c r="T95" s="460"/>
      <c r="U95" s="460"/>
      <c r="V95" s="460"/>
      <c r="W95" s="460"/>
      <c r="X95" s="460"/>
      <c r="Y95" s="460"/>
      <c r="Z95" s="460"/>
      <c r="AA95" s="460"/>
      <c r="AB95" s="460"/>
      <c r="AC95" s="460"/>
    </row>
    <row r="96" spans="1:30" s="224" customFormat="1" x14ac:dyDescent="0.25">
      <c r="A96" s="225"/>
      <c r="B96" s="460" t="s">
        <v>280</v>
      </c>
      <c r="C96" s="460"/>
      <c r="D96" s="460"/>
      <c r="E96" s="460"/>
      <c r="F96" s="460"/>
      <c r="G96" s="460"/>
      <c r="H96" s="460"/>
      <c r="I96" s="460"/>
      <c r="J96" s="460"/>
      <c r="K96" s="460"/>
      <c r="L96" s="460"/>
      <c r="M96" s="460"/>
      <c r="N96" s="460"/>
      <c r="O96" s="460"/>
      <c r="P96" s="460"/>
      <c r="Q96" s="460"/>
      <c r="R96" s="460"/>
      <c r="S96" s="460"/>
      <c r="T96" s="460"/>
      <c r="U96" s="460"/>
      <c r="V96" s="460"/>
      <c r="W96" s="460"/>
      <c r="X96" s="460"/>
      <c r="Y96" s="460"/>
      <c r="Z96" s="460"/>
      <c r="AA96" s="460"/>
      <c r="AB96" s="460"/>
      <c r="AC96" s="460"/>
    </row>
    <row r="97" spans="1:31" s="224" customFormat="1" x14ac:dyDescent="0.25">
      <c r="A97" s="225"/>
      <c r="B97" s="460" t="s">
        <v>281</v>
      </c>
      <c r="C97" s="460"/>
      <c r="D97" s="460"/>
      <c r="E97" s="460"/>
      <c r="F97" s="460"/>
      <c r="G97" s="460"/>
      <c r="H97" s="460"/>
      <c r="I97" s="460"/>
      <c r="J97" s="460"/>
      <c r="K97" s="460"/>
      <c r="L97" s="460"/>
      <c r="M97" s="460"/>
      <c r="N97" s="460"/>
      <c r="O97" s="460"/>
      <c r="P97" s="460"/>
      <c r="Q97" s="460"/>
      <c r="R97" s="460"/>
      <c r="S97" s="460"/>
      <c r="T97" s="460"/>
      <c r="U97" s="460"/>
      <c r="V97" s="460"/>
      <c r="W97" s="460"/>
      <c r="X97" s="460"/>
      <c r="Y97" s="460"/>
      <c r="Z97" s="460"/>
      <c r="AA97" s="460"/>
      <c r="AB97" s="460"/>
      <c r="AC97" s="460"/>
    </row>
    <row r="98" spans="1:31" s="224" customFormat="1" x14ac:dyDescent="0.25">
      <c r="A98" s="225"/>
      <c r="B98" s="460" t="s">
        <v>282</v>
      </c>
      <c r="C98" s="460"/>
      <c r="D98" s="460"/>
      <c r="E98" s="460"/>
      <c r="F98" s="460"/>
      <c r="G98" s="460"/>
      <c r="H98" s="460"/>
      <c r="I98" s="460"/>
      <c r="J98" s="460"/>
      <c r="K98" s="460"/>
      <c r="L98" s="460"/>
      <c r="M98" s="460"/>
      <c r="N98" s="460"/>
      <c r="O98" s="460"/>
      <c r="P98" s="460"/>
      <c r="Q98" s="460"/>
      <c r="R98" s="460"/>
      <c r="S98" s="460"/>
      <c r="T98" s="460"/>
      <c r="U98" s="460"/>
      <c r="V98" s="460"/>
      <c r="W98" s="460"/>
      <c r="X98" s="460"/>
      <c r="Y98" s="460"/>
      <c r="Z98" s="460"/>
      <c r="AA98" s="460"/>
      <c r="AB98" s="460"/>
      <c r="AC98" s="460"/>
    </row>
    <row r="99" spans="1:31" s="224" customFormat="1" x14ac:dyDescent="0.25">
      <c r="A99" s="225"/>
      <c r="B99" s="460" t="s">
        <v>283</v>
      </c>
      <c r="C99" s="460"/>
      <c r="D99" s="460"/>
      <c r="E99" s="460"/>
      <c r="F99" s="460"/>
      <c r="G99" s="460"/>
      <c r="H99" s="460"/>
      <c r="I99" s="460"/>
      <c r="J99" s="460"/>
      <c r="K99" s="460"/>
      <c r="L99" s="460"/>
      <c r="M99" s="460"/>
      <c r="N99" s="460"/>
      <c r="O99" s="460"/>
      <c r="P99" s="460"/>
      <c r="Q99" s="460"/>
      <c r="R99" s="460"/>
      <c r="S99" s="460"/>
      <c r="T99" s="460"/>
      <c r="U99" s="460"/>
      <c r="V99" s="460"/>
      <c r="W99" s="460"/>
      <c r="X99" s="460"/>
      <c r="Y99" s="460"/>
      <c r="Z99" s="460"/>
      <c r="AA99" s="460"/>
      <c r="AB99" s="460"/>
      <c r="AC99" s="460"/>
    </row>
    <row r="100" spans="1:31" s="224" customFormat="1" x14ac:dyDescent="0.25">
      <c r="A100" s="225"/>
      <c r="B100" s="460" t="s">
        <v>284</v>
      </c>
      <c r="C100" s="460"/>
      <c r="D100" s="460"/>
      <c r="E100" s="460"/>
      <c r="F100" s="460"/>
      <c r="G100" s="460"/>
      <c r="H100" s="460"/>
      <c r="I100" s="460"/>
      <c r="J100" s="460"/>
      <c r="K100" s="460"/>
      <c r="L100" s="460"/>
      <c r="M100" s="460"/>
      <c r="N100" s="460"/>
      <c r="O100" s="460"/>
      <c r="P100" s="460"/>
      <c r="Q100" s="460"/>
      <c r="R100" s="460"/>
      <c r="S100" s="460"/>
      <c r="T100" s="460"/>
      <c r="U100" s="460"/>
      <c r="V100" s="460"/>
      <c r="W100" s="460"/>
      <c r="X100" s="460"/>
      <c r="Y100" s="460"/>
      <c r="Z100" s="460"/>
      <c r="AA100" s="460"/>
      <c r="AB100" s="460"/>
      <c r="AC100" s="460"/>
    </row>
    <row r="101" spans="1:31" s="224" customFormat="1" x14ac:dyDescent="0.25">
      <c r="A101" s="227"/>
      <c r="B101" s="460" t="s">
        <v>285</v>
      </c>
      <c r="C101" s="460"/>
      <c r="D101" s="460"/>
      <c r="E101" s="460"/>
      <c r="F101" s="460"/>
      <c r="G101" s="460"/>
      <c r="H101" s="460"/>
      <c r="I101" s="460"/>
      <c r="J101" s="460"/>
      <c r="K101" s="460"/>
      <c r="L101" s="460"/>
      <c r="M101" s="460"/>
      <c r="N101" s="460"/>
      <c r="O101" s="460"/>
      <c r="P101" s="460"/>
      <c r="Q101" s="460"/>
      <c r="R101" s="460"/>
      <c r="S101" s="460"/>
      <c r="T101" s="460"/>
      <c r="U101" s="460"/>
      <c r="V101" s="460"/>
      <c r="W101" s="460"/>
      <c r="X101" s="460"/>
      <c r="Y101" s="460"/>
      <c r="Z101" s="460"/>
      <c r="AA101" s="460"/>
      <c r="AB101" s="460"/>
      <c r="AC101" s="460"/>
      <c r="AD101" s="226"/>
      <c r="AE101" s="226"/>
    </row>
    <row r="102" spans="1:31" s="224" customFormat="1" x14ac:dyDescent="0.25">
      <c r="A102" s="225"/>
      <c r="B102" s="460" t="s">
        <v>286</v>
      </c>
      <c r="C102" s="460"/>
      <c r="D102" s="460"/>
      <c r="E102" s="460"/>
      <c r="F102" s="460"/>
      <c r="G102" s="460"/>
      <c r="H102" s="460"/>
      <c r="I102" s="460"/>
      <c r="J102" s="460"/>
      <c r="K102" s="460"/>
      <c r="L102" s="460"/>
      <c r="M102" s="460"/>
      <c r="N102" s="460"/>
      <c r="O102" s="460"/>
      <c r="P102" s="460"/>
      <c r="Q102" s="460"/>
      <c r="R102" s="460"/>
      <c r="S102" s="460"/>
      <c r="T102" s="460"/>
      <c r="U102" s="460"/>
      <c r="V102" s="460"/>
      <c r="W102" s="460"/>
      <c r="X102" s="460"/>
      <c r="Y102" s="460"/>
      <c r="Z102" s="460"/>
      <c r="AA102" s="460"/>
      <c r="AB102" s="460"/>
      <c r="AC102" s="460"/>
    </row>
    <row r="103" spans="1:31" s="224" customFormat="1" x14ac:dyDescent="0.25">
      <c r="A103" s="225"/>
      <c r="B103" s="460" t="s">
        <v>287</v>
      </c>
      <c r="C103" s="460"/>
      <c r="D103" s="460"/>
      <c r="E103" s="460"/>
      <c r="F103" s="460"/>
      <c r="G103" s="460"/>
      <c r="H103" s="460"/>
      <c r="I103" s="460"/>
      <c r="J103" s="460"/>
      <c r="K103" s="460"/>
      <c r="L103" s="460"/>
      <c r="M103" s="460"/>
      <c r="N103" s="460"/>
      <c r="O103" s="460"/>
      <c r="P103" s="460"/>
      <c r="Q103" s="460"/>
      <c r="R103" s="460"/>
      <c r="S103" s="460"/>
      <c r="T103" s="460"/>
      <c r="U103" s="460"/>
      <c r="V103" s="460"/>
      <c r="W103" s="460"/>
      <c r="X103" s="460"/>
      <c r="Y103" s="460"/>
      <c r="Z103" s="460"/>
      <c r="AA103" s="460"/>
      <c r="AB103" s="460"/>
      <c r="AC103" s="460"/>
    </row>
    <row r="104" spans="1:31" s="224" customFormat="1" x14ac:dyDescent="0.25">
      <c r="A104" s="225"/>
      <c r="B104" s="460" t="s">
        <v>288</v>
      </c>
      <c r="C104" s="460"/>
      <c r="D104" s="460"/>
      <c r="E104" s="460"/>
      <c r="F104" s="460"/>
      <c r="G104" s="460"/>
      <c r="H104" s="460"/>
      <c r="I104" s="460"/>
      <c r="J104" s="460"/>
      <c r="K104" s="460"/>
      <c r="L104" s="460"/>
      <c r="M104" s="460"/>
      <c r="N104" s="460"/>
      <c r="O104" s="460"/>
      <c r="P104" s="460"/>
      <c r="Q104" s="460"/>
      <c r="R104" s="460"/>
      <c r="S104" s="460"/>
      <c r="T104" s="460"/>
      <c r="U104" s="460"/>
      <c r="V104" s="460"/>
      <c r="W104" s="460"/>
      <c r="X104" s="460"/>
      <c r="Y104" s="460"/>
      <c r="Z104" s="460"/>
      <c r="AA104" s="460"/>
      <c r="AB104" s="460"/>
      <c r="AC104" s="460"/>
    </row>
    <row r="105" spans="1:31" s="224" customFormat="1" x14ac:dyDescent="0.25">
      <c r="A105" s="225"/>
      <c r="B105" s="460" t="s">
        <v>289</v>
      </c>
      <c r="C105" s="460"/>
      <c r="D105" s="460"/>
      <c r="E105" s="460"/>
      <c r="F105" s="460"/>
      <c r="G105" s="460"/>
      <c r="H105" s="460"/>
      <c r="I105" s="460"/>
      <c r="J105" s="460"/>
      <c r="K105" s="460"/>
      <c r="L105" s="460"/>
      <c r="M105" s="460"/>
      <c r="N105" s="460"/>
      <c r="O105" s="460"/>
      <c r="P105" s="460"/>
      <c r="Q105" s="460"/>
      <c r="R105" s="460"/>
      <c r="S105" s="460"/>
      <c r="T105" s="460"/>
      <c r="U105" s="460"/>
      <c r="V105" s="460"/>
      <c r="W105" s="460"/>
      <c r="X105" s="460"/>
      <c r="Y105" s="460"/>
      <c r="Z105" s="460"/>
      <c r="AA105" s="460"/>
      <c r="AB105" s="460"/>
      <c r="AC105" s="460"/>
    </row>
    <row r="106" spans="1:31" s="224" customFormat="1" x14ac:dyDescent="0.25">
      <c r="A106" s="225"/>
      <c r="B106" s="460" t="s">
        <v>290</v>
      </c>
      <c r="C106" s="460"/>
      <c r="D106" s="460"/>
      <c r="E106" s="460"/>
      <c r="F106" s="460"/>
      <c r="G106" s="460"/>
      <c r="H106" s="460"/>
      <c r="I106" s="460"/>
      <c r="J106" s="460"/>
      <c r="K106" s="460"/>
      <c r="L106" s="460"/>
      <c r="M106" s="460"/>
      <c r="N106" s="460"/>
      <c r="O106" s="460"/>
      <c r="P106" s="460"/>
      <c r="Q106" s="460"/>
      <c r="R106" s="460"/>
      <c r="S106" s="460"/>
      <c r="T106" s="460"/>
      <c r="U106" s="460"/>
      <c r="V106" s="460"/>
      <c r="W106" s="460"/>
      <c r="X106" s="460"/>
      <c r="Y106" s="460"/>
      <c r="Z106" s="460"/>
      <c r="AA106" s="460"/>
      <c r="AB106" s="460"/>
      <c r="AC106" s="460"/>
    </row>
    <row r="107" spans="1:31" s="224" customFormat="1" x14ac:dyDescent="0.25">
      <c r="A107" s="225"/>
      <c r="B107" s="460" t="s">
        <v>291</v>
      </c>
      <c r="C107" s="460"/>
      <c r="D107" s="460"/>
      <c r="E107" s="460"/>
      <c r="F107" s="460"/>
      <c r="G107" s="460"/>
      <c r="H107" s="460"/>
      <c r="I107" s="460"/>
      <c r="J107" s="460"/>
      <c r="K107" s="460"/>
      <c r="L107" s="460"/>
      <c r="M107" s="460"/>
      <c r="N107" s="460"/>
      <c r="O107" s="460"/>
      <c r="P107" s="460"/>
      <c r="Q107" s="460"/>
      <c r="R107" s="460"/>
      <c r="S107" s="460"/>
      <c r="T107" s="460"/>
      <c r="U107" s="460"/>
      <c r="V107" s="460"/>
      <c r="W107" s="460"/>
      <c r="X107" s="460"/>
      <c r="Y107" s="460"/>
      <c r="Z107" s="460"/>
      <c r="AA107" s="460"/>
      <c r="AB107" s="460"/>
      <c r="AC107" s="460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B84:AC84"/>
    <mergeCell ref="G5:G7"/>
    <mergeCell ref="H5:H7"/>
    <mergeCell ref="I5:I7"/>
    <mergeCell ref="J5:J7"/>
    <mergeCell ref="K5:K7"/>
    <mergeCell ref="L5:Q5"/>
    <mergeCell ref="Z6:AA6"/>
    <mergeCell ref="R5:S5"/>
    <mergeCell ref="T5:Y5"/>
    <mergeCell ref="Z5:AC5"/>
    <mergeCell ref="L6:M6"/>
    <mergeCell ref="N6:O6"/>
    <mergeCell ref="B94:AC94"/>
    <mergeCell ref="B95:AC95"/>
    <mergeCell ref="B87:AC87"/>
    <mergeCell ref="B88:AC88"/>
    <mergeCell ref="R6:S6"/>
    <mergeCell ref="T6:U6"/>
    <mergeCell ref="V6:W6"/>
    <mergeCell ref="X6:Y6"/>
    <mergeCell ref="AB6:AC6"/>
    <mergeCell ref="B81:AC81"/>
    <mergeCell ref="B82:AC82"/>
    <mergeCell ref="B83:AC83"/>
    <mergeCell ref="P6:Q6"/>
    <mergeCell ref="B89:AC89"/>
    <mergeCell ref="B85:AC85"/>
    <mergeCell ref="B86:AC86"/>
    <mergeCell ref="B96:AC96"/>
    <mergeCell ref="B97:AC97"/>
    <mergeCell ref="B98:AC98"/>
    <mergeCell ref="B107:AC107"/>
    <mergeCell ref="B90:AC90"/>
    <mergeCell ref="B103:AC103"/>
    <mergeCell ref="B104:AC104"/>
    <mergeCell ref="B105:AC105"/>
    <mergeCell ref="B106:AC106"/>
    <mergeCell ref="B102:AC102"/>
    <mergeCell ref="B91:AC91"/>
    <mergeCell ref="B92:AC92"/>
    <mergeCell ref="B99:AC99"/>
    <mergeCell ref="B100:AC100"/>
    <mergeCell ref="B101:AC101"/>
    <mergeCell ref="B93:AC93"/>
  </mergeCells>
  <pageMargins left="3.937007874015748E-2" right="3.937007874015748E-2" top="7.874015748031496E-2" bottom="3.937007874015748E-2" header="3.937007874015748E-2" footer="3.937007874015748E-2"/>
  <pageSetup scale="47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2E13-A230-4648-821B-2C06C51AB8A5}">
  <dimension ref="A2:AF107"/>
  <sheetViews>
    <sheetView topLeftCell="B70" zoomScaleNormal="100" workbookViewId="0">
      <selection activeCell="I21" sqref="I21"/>
    </sheetView>
  </sheetViews>
  <sheetFormatPr defaultColWidth="8.81640625" defaultRowHeight="12.5" x14ac:dyDescent="0.25"/>
  <cols>
    <col min="1" max="1" width="3.1796875" style="223" customWidth="1"/>
    <col min="2" max="2" width="8.81640625" style="221" customWidth="1"/>
    <col min="3" max="3" width="44" style="221" bestFit="1" customWidth="1"/>
    <col min="4" max="4" width="9.453125" style="222" customWidth="1"/>
    <col min="5" max="5" width="9.1796875" style="222" customWidth="1"/>
    <col min="6" max="6" width="9.81640625" style="221" customWidth="1"/>
    <col min="7" max="7" width="9.1796875" style="221" customWidth="1"/>
    <col min="8" max="8" width="10.453125" style="221" customWidth="1"/>
    <col min="9" max="9" width="11.453125" style="221" customWidth="1"/>
    <col min="10" max="10" width="11" style="221" customWidth="1"/>
    <col min="11" max="11" width="10.81640625" style="221" customWidth="1"/>
    <col min="12" max="12" width="10.1796875" style="221" bestFit="1" customWidth="1"/>
    <col min="13" max="13" width="12" style="221" bestFit="1" customWidth="1"/>
    <col min="14" max="14" width="11.453125" style="221" customWidth="1"/>
    <col min="15" max="15" width="12" style="221" bestFit="1" customWidth="1"/>
    <col min="16" max="16" width="10.81640625" style="221" customWidth="1"/>
    <col min="17" max="17" width="10" style="221" bestFit="1" customWidth="1"/>
    <col min="18" max="18" width="10" style="221" customWidth="1"/>
    <col min="19" max="19" width="12" style="221" bestFit="1" customWidth="1"/>
    <col min="20" max="20" width="10" style="221" bestFit="1" customWidth="1"/>
    <col min="21" max="23" width="12" style="221" bestFit="1" customWidth="1"/>
    <col min="24" max="24" width="10.81640625" style="221" customWidth="1"/>
    <col min="25" max="25" width="12" style="221" bestFit="1" customWidth="1"/>
    <col min="26" max="26" width="10" style="221" bestFit="1" customWidth="1"/>
    <col min="27" max="27" width="11" style="221" bestFit="1" customWidth="1"/>
    <col min="28" max="28" width="10.1796875" style="221" customWidth="1"/>
    <col min="29" max="29" width="12" style="221" bestFit="1" customWidth="1"/>
    <col min="30" max="30" width="12.1796875" style="221" customWidth="1"/>
    <col min="31" max="31" width="12" style="221" customWidth="1"/>
    <col min="32" max="16384" width="8.81640625" style="221"/>
  </cols>
  <sheetData>
    <row r="2" spans="1:32" ht="13" x14ac:dyDescent="0.25">
      <c r="B2" s="461" t="s">
        <v>340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1"/>
      <c r="X2" s="461"/>
      <c r="Y2" s="461"/>
      <c r="Z2" s="461"/>
      <c r="AA2" s="461"/>
      <c r="AB2" s="461"/>
      <c r="AC2" s="461"/>
    </row>
    <row r="3" spans="1:32" ht="13" x14ac:dyDescent="0.25">
      <c r="B3" s="461" t="s">
        <v>220</v>
      </c>
      <c r="C3" s="461" t="s">
        <v>145</v>
      </c>
      <c r="D3" s="463" t="s">
        <v>221</v>
      </c>
      <c r="E3" s="463"/>
      <c r="F3" s="463"/>
      <c r="G3" s="463"/>
      <c r="H3" s="463"/>
      <c r="I3" s="463"/>
      <c r="J3" s="463"/>
      <c r="K3" s="463"/>
      <c r="L3" s="461" t="s">
        <v>222</v>
      </c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  <c r="AB3" s="461"/>
      <c r="AC3" s="461"/>
    </row>
    <row r="4" spans="1:32" ht="13" x14ac:dyDescent="0.25">
      <c r="B4" s="461"/>
      <c r="C4" s="461"/>
      <c r="D4" s="462" t="s">
        <v>223</v>
      </c>
      <c r="E4" s="462"/>
      <c r="F4" s="462"/>
      <c r="G4" s="462"/>
      <c r="H4" s="462"/>
      <c r="I4" s="462"/>
      <c r="J4" s="462"/>
      <c r="K4" s="462"/>
      <c r="L4" s="461" t="s">
        <v>224</v>
      </c>
      <c r="M4" s="461"/>
      <c r="N4" s="461"/>
      <c r="O4" s="461"/>
      <c r="P4" s="461"/>
      <c r="Q4" s="461"/>
      <c r="R4" s="461"/>
      <c r="S4" s="461"/>
      <c r="T4" s="461" t="s">
        <v>225</v>
      </c>
      <c r="U4" s="461"/>
      <c r="V4" s="461"/>
      <c r="W4" s="461"/>
      <c r="X4" s="461"/>
      <c r="Y4" s="461"/>
      <c r="Z4" s="461"/>
      <c r="AA4" s="461"/>
      <c r="AB4" s="461"/>
      <c r="AC4" s="461"/>
    </row>
    <row r="5" spans="1:32" ht="13" x14ac:dyDescent="0.25">
      <c r="B5" s="461"/>
      <c r="C5" s="461"/>
      <c r="D5" s="462" t="s">
        <v>216</v>
      </c>
      <c r="E5" s="462"/>
      <c r="F5" s="462" t="s">
        <v>175</v>
      </c>
      <c r="G5" s="462" t="s">
        <v>176</v>
      </c>
      <c r="H5" s="462" t="s">
        <v>226</v>
      </c>
      <c r="I5" s="462" t="s">
        <v>227</v>
      </c>
      <c r="J5" s="462" t="s">
        <v>147</v>
      </c>
      <c r="K5" s="462" t="s">
        <v>148</v>
      </c>
      <c r="L5" s="461" t="s">
        <v>228</v>
      </c>
      <c r="M5" s="461"/>
      <c r="N5" s="461"/>
      <c r="O5" s="461"/>
      <c r="P5" s="461"/>
      <c r="Q5" s="461"/>
      <c r="R5" s="461" t="s">
        <v>229</v>
      </c>
      <c r="S5" s="461"/>
      <c r="T5" s="461" t="s">
        <v>228</v>
      </c>
      <c r="U5" s="461"/>
      <c r="V5" s="461"/>
      <c r="W5" s="461"/>
      <c r="X5" s="461"/>
      <c r="Y5" s="461"/>
      <c r="Z5" s="461" t="s">
        <v>229</v>
      </c>
      <c r="AA5" s="461"/>
      <c r="AB5" s="461"/>
      <c r="AC5" s="461"/>
    </row>
    <row r="6" spans="1:32" ht="13" x14ac:dyDescent="0.25">
      <c r="B6" s="461"/>
      <c r="C6" s="461"/>
      <c r="D6" s="462"/>
      <c r="E6" s="462"/>
      <c r="F6" s="462"/>
      <c r="G6" s="462"/>
      <c r="H6" s="462"/>
      <c r="I6" s="462"/>
      <c r="J6" s="462"/>
      <c r="K6" s="462"/>
      <c r="L6" s="462" t="s">
        <v>230</v>
      </c>
      <c r="M6" s="462"/>
      <c r="N6" s="462" t="s">
        <v>231</v>
      </c>
      <c r="O6" s="462"/>
      <c r="P6" s="461" t="s">
        <v>141</v>
      </c>
      <c r="Q6" s="461"/>
      <c r="R6" s="461" t="s">
        <v>232</v>
      </c>
      <c r="S6" s="461"/>
      <c r="T6" s="462" t="s">
        <v>230</v>
      </c>
      <c r="U6" s="462"/>
      <c r="V6" s="462" t="s">
        <v>231</v>
      </c>
      <c r="W6" s="462"/>
      <c r="X6" s="461" t="s">
        <v>141</v>
      </c>
      <c r="Y6" s="461"/>
      <c r="Z6" s="462" t="s">
        <v>157</v>
      </c>
      <c r="AA6" s="462"/>
      <c r="AB6" s="462" t="s">
        <v>175</v>
      </c>
      <c r="AC6" s="462"/>
    </row>
    <row r="7" spans="1:32" s="253" customFormat="1" ht="39" x14ac:dyDescent="0.35">
      <c r="A7" s="256"/>
      <c r="B7" s="461"/>
      <c r="C7" s="461"/>
      <c r="D7" s="251" t="s">
        <v>149</v>
      </c>
      <c r="E7" s="255" t="s">
        <v>150</v>
      </c>
      <c r="F7" s="462"/>
      <c r="G7" s="462"/>
      <c r="H7" s="462"/>
      <c r="I7" s="462"/>
      <c r="J7" s="462"/>
      <c r="K7" s="462"/>
      <c r="L7" s="254" t="s">
        <v>233</v>
      </c>
      <c r="M7" s="254" t="s">
        <v>234</v>
      </c>
      <c r="N7" s="254" t="s">
        <v>233</v>
      </c>
      <c r="O7" s="254" t="s">
        <v>234</v>
      </c>
      <c r="P7" s="254" t="s">
        <v>233</v>
      </c>
      <c r="Q7" s="254" t="s">
        <v>234</v>
      </c>
      <c r="R7" s="254" t="s">
        <v>233</v>
      </c>
      <c r="S7" s="254" t="s">
        <v>234</v>
      </c>
      <c r="T7" s="254" t="s">
        <v>233</v>
      </c>
      <c r="U7" s="254" t="s">
        <v>234</v>
      </c>
      <c r="V7" s="254" t="s">
        <v>233</v>
      </c>
      <c r="W7" s="254" t="s">
        <v>234</v>
      </c>
      <c r="X7" s="254" t="s">
        <v>233</v>
      </c>
      <c r="Y7" s="254" t="s">
        <v>234</v>
      </c>
      <c r="Z7" s="254" t="s">
        <v>233</v>
      </c>
      <c r="AA7" s="254" t="s">
        <v>234</v>
      </c>
      <c r="AB7" s="254" t="s">
        <v>233</v>
      </c>
      <c r="AC7" s="254" t="s">
        <v>234</v>
      </c>
    </row>
    <row r="8" spans="1:32" ht="13" x14ac:dyDescent="0.25">
      <c r="B8" s="252"/>
      <c r="C8" s="252"/>
      <c r="D8" s="251">
        <v>1</v>
      </c>
      <c r="E8" s="251">
        <v>2</v>
      </c>
      <c r="F8" s="251">
        <v>3</v>
      </c>
      <c r="G8" s="251">
        <v>4</v>
      </c>
      <c r="H8" s="251">
        <v>5</v>
      </c>
      <c r="I8" s="251">
        <v>6</v>
      </c>
      <c r="J8" s="251">
        <v>7</v>
      </c>
      <c r="K8" s="251">
        <v>8</v>
      </c>
      <c r="L8" s="251">
        <v>9</v>
      </c>
      <c r="M8" s="251">
        <v>10</v>
      </c>
      <c r="N8" s="251">
        <v>11</v>
      </c>
      <c r="O8" s="251">
        <v>12</v>
      </c>
      <c r="P8" s="251">
        <v>13</v>
      </c>
      <c r="Q8" s="251">
        <v>14</v>
      </c>
      <c r="R8" s="251">
        <v>15</v>
      </c>
      <c r="S8" s="251">
        <v>16</v>
      </c>
      <c r="T8" s="251">
        <v>17</v>
      </c>
      <c r="U8" s="251">
        <v>18</v>
      </c>
      <c r="V8" s="251">
        <v>19</v>
      </c>
      <c r="W8" s="251">
        <v>20</v>
      </c>
      <c r="X8" s="251">
        <v>21</v>
      </c>
      <c r="Y8" s="251">
        <v>22</v>
      </c>
      <c r="Z8" s="251">
        <v>23</v>
      </c>
      <c r="AA8" s="251">
        <v>24</v>
      </c>
      <c r="AB8" s="251">
        <v>25</v>
      </c>
      <c r="AC8" s="251">
        <v>26</v>
      </c>
    </row>
    <row r="9" spans="1:32" ht="13" x14ac:dyDescent="0.25">
      <c r="B9" s="240" t="s">
        <v>8</v>
      </c>
      <c r="C9" s="240"/>
      <c r="D9" s="238"/>
      <c r="E9" s="238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</row>
    <row r="10" spans="1:32" ht="13" x14ac:dyDescent="0.25">
      <c r="B10" s="240" t="s">
        <v>158</v>
      </c>
      <c r="C10" s="239"/>
      <c r="D10" s="238"/>
      <c r="E10" s="238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E10" s="221">
        <f>Z10+AB10</f>
        <v>0</v>
      </c>
    </row>
    <row r="11" spans="1:32" x14ac:dyDescent="0.25">
      <c r="B11" s="236">
        <v>1</v>
      </c>
      <c r="C11" s="235" t="s">
        <v>16</v>
      </c>
      <c r="D11" s="234">
        <v>8417</v>
      </c>
      <c r="E11" s="234">
        <v>2634</v>
      </c>
      <c r="F11" s="234">
        <v>38294</v>
      </c>
      <c r="G11" s="234">
        <v>45710</v>
      </c>
      <c r="H11" s="234">
        <v>11647</v>
      </c>
      <c r="I11" s="234">
        <v>1847377</v>
      </c>
      <c r="J11" s="234">
        <v>2520187</v>
      </c>
      <c r="K11" s="234">
        <v>95411796</v>
      </c>
      <c r="L11" s="233">
        <v>2413918</v>
      </c>
      <c r="M11" s="233">
        <v>9060437.6896800008</v>
      </c>
      <c r="N11" s="233">
        <v>2392609</v>
      </c>
      <c r="O11" s="233">
        <v>15524330.086999999</v>
      </c>
      <c r="P11" s="233">
        <v>0</v>
      </c>
      <c r="Q11" s="233">
        <v>0</v>
      </c>
      <c r="R11" s="233">
        <v>19170</v>
      </c>
      <c r="S11" s="233">
        <v>92330.6</v>
      </c>
      <c r="T11" s="233">
        <v>4211490</v>
      </c>
      <c r="U11" s="233">
        <v>9466275.5463800021</v>
      </c>
      <c r="V11" s="233">
        <v>650518</v>
      </c>
      <c r="W11" s="233">
        <v>3181908.7145899991</v>
      </c>
      <c r="X11" s="233">
        <v>21</v>
      </c>
      <c r="Y11" s="233">
        <v>52.5</v>
      </c>
      <c r="Z11" s="233">
        <v>26474545</v>
      </c>
      <c r="AA11" s="233">
        <v>130795683.625</v>
      </c>
      <c r="AB11" s="233">
        <v>409</v>
      </c>
      <c r="AC11" s="233">
        <v>394.17399999999998</v>
      </c>
      <c r="AE11" s="221">
        <f t="shared" ref="AE11:AE72" si="0">Z11+AB11</f>
        <v>26474954</v>
      </c>
      <c r="AF11" s="340"/>
    </row>
    <row r="12" spans="1:32" x14ac:dyDescent="0.25">
      <c r="B12" s="236">
        <v>2</v>
      </c>
      <c r="C12" s="235" t="s">
        <v>35</v>
      </c>
      <c r="D12" s="234">
        <v>5329</v>
      </c>
      <c r="E12" s="234">
        <v>2900</v>
      </c>
      <c r="F12" s="234">
        <v>43791</v>
      </c>
      <c r="G12" s="234">
        <v>18933</v>
      </c>
      <c r="H12" s="234">
        <v>0</v>
      </c>
      <c r="I12" s="234">
        <v>1092195</v>
      </c>
      <c r="J12" s="234">
        <v>75579</v>
      </c>
      <c r="K12" s="234">
        <v>45315703</v>
      </c>
      <c r="L12" s="233">
        <v>141921</v>
      </c>
      <c r="M12" s="233">
        <v>542263.42122999998</v>
      </c>
      <c r="N12" s="233">
        <v>63885</v>
      </c>
      <c r="O12" s="233">
        <v>314411.67722000001</v>
      </c>
      <c r="P12" s="233">
        <v>0</v>
      </c>
      <c r="Q12" s="233">
        <v>0</v>
      </c>
      <c r="R12" s="233">
        <v>9739</v>
      </c>
      <c r="S12" s="233">
        <v>59590.013810000004</v>
      </c>
      <c r="T12" s="233">
        <v>2851602</v>
      </c>
      <c r="U12" s="233">
        <v>5858325.4325299999</v>
      </c>
      <c r="V12" s="233">
        <v>864612</v>
      </c>
      <c r="W12" s="233">
        <v>1435375.12497</v>
      </c>
      <c r="X12" s="233">
        <v>0</v>
      </c>
      <c r="Y12" s="233">
        <v>0</v>
      </c>
      <c r="Z12" s="233">
        <v>16833661</v>
      </c>
      <c r="AA12" s="233">
        <v>70581900.883000001</v>
      </c>
      <c r="AB12" s="233">
        <v>2153</v>
      </c>
      <c r="AC12" s="233">
        <v>2164.4430000000002</v>
      </c>
      <c r="AE12" s="221">
        <f t="shared" si="0"/>
        <v>16835814</v>
      </c>
    </row>
    <row r="13" spans="1:32" x14ac:dyDescent="0.25">
      <c r="B13" s="236">
        <v>3</v>
      </c>
      <c r="C13" s="250" t="s">
        <v>40</v>
      </c>
      <c r="D13" s="249">
        <v>1865</v>
      </c>
      <c r="E13" s="249">
        <v>36</v>
      </c>
      <c r="F13" s="249">
        <v>1453</v>
      </c>
      <c r="G13" s="249">
        <v>1848</v>
      </c>
      <c r="H13" s="249">
        <v>355014</v>
      </c>
      <c r="I13" s="249">
        <v>961658</v>
      </c>
      <c r="J13" s="249">
        <v>32971</v>
      </c>
      <c r="K13" s="249">
        <v>13586801</v>
      </c>
      <c r="L13" s="233">
        <v>47623</v>
      </c>
      <c r="M13" s="233">
        <v>207127.72565999997</v>
      </c>
      <c r="N13" s="233">
        <v>19080</v>
      </c>
      <c r="O13" s="233">
        <v>116306.56986000002</v>
      </c>
      <c r="P13" s="233">
        <v>0</v>
      </c>
      <c r="Q13" s="233">
        <v>0</v>
      </c>
      <c r="R13" s="233">
        <v>925</v>
      </c>
      <c r="S13" s="233">
        <v>4568.8565299999991</v>
      </c>
      <c r="T13" s="233">
        <v>1385924</v>
      </c>
      <c r="U13" s="233">
        <v>2371668.60696</v>
      </c>
      <c r="V13" s="233">
        <v>355056</v>
      </c>
      <c r="W13" s="233">
        <v>655577.35785000003</v>
      </c>
      <c r="X13" s="233">
        <v>6415</v>
      </c>
      <c r="Y13" s="233">
        <v>72235.393639999995</v>
      </c>
      <c r="Z13" s="233">
        <v>6332908</v>
      </c>
      <c r="AA13" s="233">
        <v>28150462.394090001</v>
      </c>
      <c r="AB13" s="233">
        <v>0</v>
      </c>
      <c r="AC13" s="233">
        <v>0</v>
      </c>
      <c r="AE13" s="221">
        <f t="shared" si="0"/>
        <v>6332908</v>
      </c>
    </row>
    <row r="14" spans="1:32" x14ac:dyDescent="0.25">
      <c r="B14" s="236">
        <v>4</v>
      </c>
      <c r="C14" s="235" t="s">
        <v>23</v>
      </c>
      <c r="D14" s="234">
        <v>8198</v>
      </c>
      <c r="E14" s="234">
        <v>3958</v>
      </c>
      <c r="F14" s="234">
        <v>78248</v>
      </c>
      <c r="G14" s="234">
        <v>13167</v>
      </c>
      <c r="H14" s="234">
        <v>0</v>
      </c>
      <c r="I14" s="234">
        <v>2254359</v>
      </c>
      <c r="J14" s="234">
        <v>864237</v>
      </c>
      <c r="K14" s="234">
        <v>57385960</v>
      </c>
      <c r="L14" s="233">
        <v>1046567</v>
      </c>
      <c r="M14" s="233">
        <v>3806983.2301100008</v>
      </c>
      <c r="N14" s="233">
        <v>455632</v>
      </c>
      <c r="O14" s="233">
        <v>2497213.1252299999</v>
      </c>
      <c r="P14" s="233">
        <v>0</v>
      </c>
      <c r="Q14" s="233">
        <v>0</v>
      </c>
      <c r="R14" s="233">
        <v>98056</v>
      </c>
      <c r="S14" s="233">
        <v>539241.69999999995</v>
      </c>
      <c r="T14" s="233">
        <v>6716889</v>
      </c>
      <c r="U14" s="233">
        <v>16910947.440230001</v>
      </c>
      <c r="V14" s="233">
        <v>1219161</v>
      </c>
      <c r="W14" s="233">
        <v>4352040.1486899992</v>
      </c>
      <c r="X14" s="233">
        <v>4479</v>
      </c>
      <c r="Y14" s="233">
        <v>73403.630999999994</v>
      </c>
      <c r="Z14" s="233">
        <v>34638435</v>
      </c>
      <c r="AA14" s="233">
        <v>165926171.94600001</v>
      </c>
      <c r="AB14" s="233">
        <v>585</v>
      </c>
      <c r="AC14" s="233">
        <v>491.36500000000001</v>
      </c>
      <c r="AE14" s="221">
        <f t="shared" si="0"/>
        <v>34639020</v>
      </c>
    </row>
    <row r="15" spans="1:32" x14ac:dyDescent="0.25">
      <c r="B15" s="236">
        <v>5</v>
      </c>
      <c r="C15" s="235" t="s">
        <v>49</v>
      </c>
      <c r="D15" s="234">
        <v>2857</v>
      </c>
      <c r="E15" s="234">
        <v>1144</v>
      </c>
      <c r="F15" s="234">
        <v>3034</v>
      </c>
      <c r="G15" s="234">
        <v>2453</v>
      </c>
      <c r="H15" s="234">
        <v>17746</v>
      </c>
      <c r="I15" s="234">
        <v>1289141</v>
      </c>
      <c r="J15" s="234">
        <v>0</v>
      </c>
      <c r="K15" s="234">
        <v>29265688</v>
      </c>
      <c r="L15" s="233">
        <v>0</v>
      </c>
      <c r="M15" s="233">
        <v>0</v>
      </c>
      <c r="N15" s="233">
        <v>0</v>
      </c>
      <c r="O15" s="233">
        <v>0</v>
      </c>
      <c r="P15" s="233">
        <v>0</v>
      </c>
      <c r="Q15" s="233">
        <v>0</v>
      </c>
      <c r="R15" s="233">
        <v>0</v>
      </c>
      <c r="S15" s="233">
        <v>0</v>
      </c>
      <c r="T15" s="233">
        <v>1711646</v>
      </c>
      <c r="U15" s="233">
        <v>4045174.1060000001</v>
      </c>
      <c r="V15" s="233">
        <v>288255</v>
      </c>
      <c r="W15" s="233">
        <v>999890.00800000003</v>
      </c>
      <c r="X15" s="233">
        <v>0</v>
      </c>
      <c r="Y15" s="233">
        <v>0</v>
      </c>
      <c r="Z15" s="233">
        <v>9555215</v>
      </c>
      <c r="AA15" s="233">
        <v>45426997.515000001</v>
      </c>
      <c r="AB15" s="233">
        <v>4351</v>
      </c>
      <c r="AC15" s="233">
        <v>4849.9390000000003</v>
      </c>
      <c r="AE15" s="221">
        <f t="shared" si="0"/>
        <v>9559566</v>
      </c>
    </row>
    <row r="16" spans="1:32" x14ac:dyDescent="0.25">
      <c r="B16" s="236">
        <v>6</v>
      </c>
      <c r="C16" s="235" t="s">
        <v>31</v>
      </c>
      <c r="D16" s="234">
        <v>4336</v>
      </c>
      <c r="E16" s="234">
        <v>601</v>
      </c>
      <c r="F16" s="234">
        <v>21580</v>
      </c>
      <c r="G16" s="234">
        <v>11297</v>
      </c>
      <c r="H16" s="234">
        <v>0</v>
      </c>
      <c r="I16" s="234">
        <v>2618016</v>
      </c>
      <c r="J16" s="234">
        <v>222325</v>
      </c>
      <c r="K16" s="234">
        <v>32269734</v>
      </c>
      <c r="L16" s="233">
        <v>212907</v>
      </c>
      <c r="M16" s="233">
        <v>1067159.3997</v>
      </c>
      <c r="N16" s="233">
        <v>130665</v>
      </c>
      <c r="O16" s="233">
        <v>1118988.5987</v>
      </c>
      <c r="P16" s="233">
        <v>0</v>
      </c>
      <c r="Q16" s="233">
        <v>0</v>
      </c>
      <c r="R16" s="233">
        <v>5202</v>
      </c>
      <c r="S16" s="233">
        <v>36742.523999999998</v>
      </c>
      <c r="T16" s="233">
        <v>3602267</v>
      </c>
      <c r="U16" s="233">
        <v>7934180.8996399995</v>
      </c>
      <c r="V16" s="233">
        <v>902701</v>
      </c>
      <c r="W16" s="233">
        <v>1830710.1170000001</v>
      </c>
      <c r="X16" s="233">
        <v>3565</v>
      </c>
      <c r="Y16" s="233">
        <v>58873.865189999997</v>
      </c>
      <c r="Z16" s="233">
        <v>21585493</v>
      </c>
      <c r="AA16" s="233">
        <v>101754559.98976</v>
      </c>
      <c r="AB16" s="233">
        <v>10153</v>
      </c>
      <c r="AC16" s="233">
        <v>10090.450000000001</v>
      </c>
      <c r="AE16" s="221">
        <f t="shared" si="0"/>
        <v>21595646</v>
      </c>
    </row>
    <row r="17" spans="2:31" x14ac:dyDescent="0.25">
      <c r="B17" s="236">
        <v>7</v>
      </c>
      <c r="C17" s="235" t="s">
        <v>37</v>
      </c>
      <c r="D17" s="234">
        <v>2774</v>
      </c>
      <c r="E17" s="234">
        <v>731</v>
      </c>
      <c r="F17" s="234">
        <v>0</v>
      </c>
      <c r="G17" s="234">
        <v>0</v>
      </c>
      <c r="H17" s="234">
        <v>0</v>
      </c>
      <c r="I17" s="234">
        <v>366474</v>
      </c>
      <c r="J17" s="234">
        <v>83346</v>
      </c>
      <c r="K17" s="234">
        <v>18163069</v>
      </c>
      <c r="L17" s="233">
        <v>72878</v>
      </c>
      <c r="M17" s="233">
        <v>206804.06946999999</v>
      </c>
      <c r="N17" s="233">
        <v>17179</v>
      </c>
      <c r="O17" s="233">
        <v>64444.763330000002</v>
      </c>
      <c r="P17" s="233">
        <v>0</v>
      </c>
      <c r="Q17" s="233">
        <v>0</v>
      </c>
      <c r="R17" s="233">
        <v>2484</v>
      </c>
      <c r="S17" s="233">
        <v>12353.372660000001</v>
      </c>
      <c r="T17" s="233">
        <v>2596015</v>
      </c>
      <c r="U17" s="233">
        <v>5518517.16567</v>
      </c>
      <c r="V17" s="233">
        <v>506152</v>
      </c>
      <c r="W17" s="233">
        <v>1103112.6383399998</v>
      </c>
      <c r="X17" s="233">
        <v>0</v>
      </c>
      <c r="Y17" s="233">
        <v>0</v>
      </c>
      <c r="Z17" s="233">
        <v>12741764</v>
      </c>
      <c r="AA17" s="233">
        <v>53898891.953359999</v>
      </c>
      <c r="AB17" s="233">
        <v>0</v>
      </c>
      <c r="AC17" s="233">
        <v>0</v>
      </c>
      <c r="AE17" s="221">
        <f t="shared" si="0"/>
        <v>12741764</v>
      </c>
    </row>
    <row r="18" spans="2:31" x14ac:dyDescent="0.25">
      <c r="B18" s="236">
        <v>8</v>
      </c>
      <c r="C18" s="235" t="s">
        <v>50</v>
      </c>
      <c r="D18" s="234">
        <v>1009</v>
      </c>
      <c r="E18" s="234">
        <v>26</v>
      </c>
      <c r="F18" s="234">
        <v>673</v>
      </c>
      <c r="G18" s="234">
        <v>751</v>
      </c>
      <c r="H18" s="234">
        <v>820</v>
      </c>
      <c r="I18" s="234">
        <v>121714</v>
      </c>
      <c r="J18" s="234">
        <v>0</v>
      </c>
      <c r="K18" s="234">
        <v>3919246</v>
      </c>
      <c r="L18" s="233">
        <v>0</v>
      </c>
      <c r="M18" s="233">
        <v>0</v>
      </c>
      <c r="N18" s="233">
        <v>0</v>
      </c>
      <c r="O18" s="233">
        <v>0</v>
      </c>
      <c r="P18" s="233">
        <v>0</v>
      </c>
      <c r="Q18" s="233">
        <v>0</v>
      </c>
      <c r="R18" s="233">
        <v>0</v>
      </c>
      <c r="S18" s="233">
        <v>0</v>
      </c>
      <c r="T18" s="233">
        <v>354404</v>
      </c>
      <c r="U18" s="233">
        <v>850409.76526999997</v>
      </c>
      <c r="V18" s="233">
        <v>166776</v>
      </c>
      <c r="W18" s="233">
        <v>408535.28190000006</v>
      </c>
      <c r="X18" s="233">
        <v>0</v>
      </c>
      <c r="Y18" s="233">
        <v>0</v>
      </c>
      <c r="Z18" s="233">
        <v>1572672</v>
      </c>
      <c r="AA18" s="233">
        <v>7528993.5999999996</v>
      </c>
      <c r="AB18" s="233">
        <v>0</v>
      </c>
      <c r="AC18" s="233">
        <v>0</v>
      </c>
      <c r="AE18" s="221">
        <f t="shared" si="0"/>
        <v>1572672</v>
      </c>
    </row>
    <row r="19" spans="2:31" x14ac:dyDescent="0.25">
      <c r="B19" s="236">
        <v>9</v>
      </c>
      <c r="C19" s="235" t="s">
        <v>27</v>
      </c>
      <c r="D19" s="234">
        <v>7794</v>
      </c>
      <c r="E19" s="234">
        <v>4337</v>
      </c>
      <c r="F19" s="234">
        <v>37664</v>
      </c>
      <c r="G19" s="234">
        <v>11265</v>
      </c>
      <c r="H19" s="234">
        <v>668301</v>
      </c>
      <c r="I19" s="234">
        <v>587891</v>
      </c>
      <c r="J19" s="234">
        <v>523489</v>
      </c>
      <c r="K19" s="234">
        <v>40080990</v>
      </c>
      <c r="L19" s="233">
        <v>401395</v>
      </c>
      <c r="M19" s="233">
        <v>1596905.2296000002</v>
      </c>
      <c r="N19" s="233">
        <v>248009</v>
      </c>
      <c r="O19" s="233">
        <v>1450373.64521</v>
      </c>
      <c r="P19" s="233">
        <v>2</v>
      </c>
      <c r="Q19" s="233">
        <v>180</v>
      </c>
      <c r="R19" s="233">
        <v>10353</v>
      </c>
      <c r="S19" s="233">
        <v>29930.2</v>
      </c>
      <c r="T19" s="233">
        <v>5091808</v>
      </c>
      <c r="U19" s="233">
        <v>12688680.65612</v>
      </c>
      <c r="V19" s="233">
        <v>1806600</v>
      </c>
      <c r="W19" s="233">
        <v>4218684.2595199998</v>
      </c>
      <c r="X19" s="233">
        <v>0</v>
      </c>
      <c r="Y19" s="233">
        <v>0</v>
      </c>
      <c r="Z19" s="233">
        <v>28996422</v>
      </c>
      <c r="AA19" s="233">
        <v>148356463.02032</v>
      </c>
      <c r="AB19" s="233">
        <v>0</v>
      </c>
      <c r="AC19" s="233">
        <v>0</v>
      </c>
      <c r="AE19" s="221">
        <f t="shared" si="0"/>
        <v>28996422</v>
      </c>
    </row>
    <row r="20" spans="2:31" x14ac:dyDescent="0.25">
      <c r="B20" s="236">
        <v>10</v>
      </c>
      <c r="C20" s="235" t="s">
        <v>9</v>
      </c>
      <c r="D20" s="234">
        <v>24513</v>
      </c>
      <c r="E20" s="234">
        <v>39067</v>
      </c>
      <c r="F20" s="234">
        <v>1366851</v>
      </c>
      <c r="G20" s="234">
        <v>51722</v>
      </c>
      <c r="H20" s="234">
        <v>885613</v>
      </c>
      <c r="I20" s="234">
        <v>3985919</v>
      </c>
      <c r="J20" s="234">
        <v>18889005</v>
      </c>
      <c r="K20" s="234">
        <v>228683311</v>
      </c>
      <c r="L20" s="233">
        <v>27197823</v>
      </c>
      <c r="M20" s="233">
        <v>100129693.46496004</v>
      </c>
      <c r="N20" s="233">
        <v>30239913</v>
      </c>
      <c r="O20" s="233">
        <v>149519484.07195002</v>
      </c>
      <c r="P20" s="233">
        <v>0</v>
      </c>
      <c r="Q20" s="233">
        <v>0</v>
      </c>
      <c r="R20" s="233">
        <v>140526</v>
      </c>
      <c r="S20" s="233">
        <v>584020.42061000003</v>
      </c>
      <c r="T20" s="233">
        <v>35618808</v>
      </c>
      <c r="U20" s="233">
        <v>82596313.360979989</v>
      </c>
      <c r="V20" s="233">
        <v>8566644</v>
      </c>
      <c r="W20" s="233">
        <v>22396351.125199996</v>
      </c>
      <c r="X20" s="233">
        <v>1202</v>
      </c>
      <c r="Y20" s="233">
        <v>18391.262010000002</v>
      </c>
      <c r="Z20" s="233">
        <v>172320753</v>
      </c>
      <c r="AA20" s="233">
        <v>889019426.6631999</v>
      </c>
      <c r="AB20" s="233">
        <v>22637</v>
      </c>
      <c r="AC20" s="233">
        <v>21493.138149999999</v>
      </c>
      <c r="AE20" s="221">
        <f t="shared" si="0"/>
        <v>172343390</v>
      </c>
    </row>
    <row r="21" spans="2:31" x14ac:dyDescent="0.25">
      <c r="B21" s="236">
        <v>11</v>
      </c>
      <c r="C21" s="235" t="s">
        <v>51</v>
      </c>
      <c r="D21" s="234">
        <v>2249</v>
      </c>
      <c r="E21" s="234">
        <v>228</v>
      </c>
      <c r="F21" s="234">
        <v>10993</v>
      </c>
      <c r="G21" s="234">
        <v>3568</v>
      </c>
      <c r="H21" s="234">
        <v>524</v>
      </c>
      <c r="I21" s="234">
        <v>1054551</v>
      </c>
      <c r="J21" s="234">
        <v>0</v>
      </c>
      <c r="K21" s="234">
        <v>12911872</v>
      </c>
      <c r="L21" s="233">
        <v>0</v>
      </c>
      <c r="M21" s="233">
        <v>0</v>
      </c>
      <c r="N21" s="233">
        <v>0</v>
      </c>
      <c r="O21" s="233">
        <v>0</v>
      </c>
      <c r="P21" s="233">
        <v>0</v>
      </c>
      <c r="Q21" s="233">
        <v>0</v>
      </c>
      <c r="R21" s="233">
        <v>0</v>
      </c>
      <c r="S21" s="233">
        <v>0</v>
      </c>
      <c r="T21" s="233">
        <v>1066646</v>
      </c>
      <c r="U21" s="233">
        <v>2534721.5386100002</v>
      </c>
      <c r="V21" s="233">
        <v>596852</v>
      </c>
      <c r="W21" s="233">
        <v>1285736.3882599999</v>
      </c>
      <c r="X21" s="233">
        <v>768</v>
      </c>
      <c r="Y21" s="233">
        <v>13850.57008</v>
      </c>
      <c r="Z21" s="233">
        <v>7052685</v>
      </c>
      <c r="AA21" s="233">
        <v>32960163.088</v>
      </c>
      <c r="AB21" s="233">
        <v>694</v>
      </c>
      <c r="AC21" s="233">
        <v>711.12670000000003</v>
      </c>
      <c r="AE21" s="221">
        <f t="shared" si="0"/>
        <v>7053379</v>
      </c>
    </row>
    <row r="22" spans="2:31" x14ac:dyDescent="0.25">
      <c r="B22" s="236">
        <v>12</v>
      </c>
      <c r="C22" s="235" t="s">
        <v>28</v>
      </c>
      <c r="D22" s="234">
        <v>7692</v>
      </c>
      <c r="E22" s="234">
        <v>1999</v>
      </c>
      <c r="F22" s="234">
        <v>39221</v>
      </c>
      <c r="G22" s="234">
        <v>8006</v>
      </c>
      <c r="H22" s="234">
        <v>256893</v>
      </c>
      <c r="I22" s="234">
        <v>282241</v>
      </c>
      <c r="J22" s="234">
        <v>805836</v>
      </c>
      <c r="K22" s="234">
        <v>54364252</v>
      </c>
      <c r="L22" s="233">
        <v>680170</v>
      </c>
      <c r="M22" s="233">
        <v>2888626.3689999999</v>
      </c>
      <c r="N22" s="233">
        <v>1276275</v>
      </c>
      <c r="O22" s="233">
        <v>2936469.0729999999</v>
      </c>
      <c r="P22" s="233">
        <v>0</v>
      </c>
      <c r="Q22" s="233">
        <v>0</v>
      </c>
      <c r="R22" s="233">
        <v>19546</v>
      </c>
      <c r="S22" s="233">
        <v>98682.65</v>
      </c>
      <c r="T22" s="233">
        <v>5624251</v>
      </c>
      <c r="U22" s="233">
        <v>12230089.188999999</v>
      </c>
      <c r="V22" s="233">
        <v>2870117</v>
      </c>
      <c r="W22" s="233">
        <v>6036376.8640000001</v>
      </c>
      <c r="X22" s="233">
        <v>2842</v>
      </c>
      <c r="Y22" s="233">
        <v>11402.047</v>
      </c>
      <c r="Z22" s="233">
        <v>48309877</v>
      </c>
      <c r="AA22" s="233">
        <v>148684435.382</v>
      </c>
      <c r="AB22" s="233">
        <v>6292</v>
      </c>
      <c r="AC22" s="233">
        <v>5591.4040000000005</v>
      </c>
      <c r="AE22" s="221">
        <f t="shared" si="0"/>
        <v>48316169</v>
      </c>
    </row>
    <row r="23" spans="2:31" ht="13" x14ac:dyDescent="0.25">
      <c r="B23" s="240" t="s">
        <v>6</v>
      </c>
      <c r="C23" s="239"/>
      <c r="D23" s="238"/>
      <c r="E23" s="238"/>
      <c r="F23" s="238"/>
      <c r="G23" s="238"/>
      <c r="H23" s="238"/>
      <c r="I23" s="238"/>
      <c r="J23" s="238"/>
      <c r="K23" s="238"/>
      <c r="L23" s="237"/>
      <c r="M23" s="237"/>
      <c r="N23" s="237"/>
      <c r="O23" s="237"/>
      <c r="P23" s="237"/>
      <c r="Q23" s="237"/>
      <c r="R23" s="237"/>
      <c r="S23" s="237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E23" s="221">
        <f t="shared" si="0"/>
        <v>0</v>
      </c>
    </row>
    <row r="24" spans="2:31" x14ac:dyDescent="0.25">
      <c r="B24" s="236">
        <v>13</v>
      </c>
      <c r="C24" s="235" t="s">
        <v>11</v>
      </c>
      <c r="D24" s="234">
        <v>6244</v>
      </c>
      <c r="E24" s="234">
        <v>9760</v>
      </c>
      <c r="F24" s="234">
        <v>1760488</v>
      </c>
      <c r="G24" s="234">
        <v>714</v>
      </c>
      <c r="H24" s="234">
        <v>760738</v>
      </c>
      <c r="I24" s="234">
        <v>80205005</v>
      </c>
      <c r="J24" s="234">
        <v>14211482</v>
      </c>
      <c r="K24" s="234">
        <v>34648678</v>
      </c>
      <c r="L24" s="233">
        <v>29136860</v>
      </c>
      <c r="M24" s="233">
        <v>74186965.936770007</v>
      </c>
      <c r="N24" s="233">
        <v>22974399</v>
      </c>
      <c r="O24" s="233">
        <v>115226753.06462997</v>
      </c>
      <c r="P24" s="233">
        <v>0</v>
      </c>
      <c r="Q24" s="233">
        <v>0</v>
      </c>
      <c r="R24" s="233">
        <v>83497</v>
      </c>
      <c r="S24" s="233">
        <v>389414.77399999998</v>
      </c>
      <c r="T24" s="233">
        <v>5934099</v>
      </c>
      <c r="U24" s="233">
        <v>17553453.241600066</v>
      </c>
      <c r="V24" s="233">
        <v>2742714</v>
      </c>
      <c r="W24" s="233">
        <v>16254044.691990023</v>
      </c>
      <c r="X24" s="233">
        <v>15025</v>
      </c>
      <c r="Y24" s="233">
        <v>401503.28504000034</v>
      </c>
      <c r="Z24" s="233">
        <v>20329583</v>
      </c>
      <c r="AA24" s="233">
        <v>131400142.22491001</v>
      </c>
      <c r="AB24" s="233">
        <v>0</v>
      </c>
      <c r="AC24" s="233">
        <v>0</v>
      </c>
      <c r="AE24" s="221">
        <f t="shared" si="0"/>
        <v>20329583</v>
      </c>
    </row>
    <row r="25" spans="2:31" x14ac:dyDescent="0.25">
      <c r="B25" s="236">
        <v>14</v>
      </c>
      <c r="C25" s="235" t="s">
        <v>52</v>
      </c>
      <c r="D25" s="234">
        <v>433</v>
      </c>
      <c r="E25" s="234">
        <v>5</v>
      </c>
      <c r="F25" s="234">
        <v>57444</v>
      </c>
      <c r="G25" s="234">
        <v>0</v>
      </c>
      <c r="H25" s="234">
        <v>0</v>
      </c>
      <c r="I25" s="234">
        <v>0</v>
      </c>
      <c r="J25" s="234">
        <v>21</v>
      </c>
      <c r="K25" s="234">
        <v>5590073</v>
      </c>
      <c r="L25" s="233">
        <v>66</v>
      </c>
      <c r="M25" s="233">
        <v>78.832730000000012</v>
      </c>
      <c r="N25" s="233">
        <v>74</v>
      </c>
      <c r="O25" s="122">
        <v>44.500029999999995</v>
      </c>
      <c r="P25" s="233">
        <v>0</v>
      </c>
      <c r="Q25" s="233">
        <v>0</v>
      </c>
      <c r="R25" s="233">
        <v>8</v>
      </c>
      <c r="S25" s="233">
        <v>22.3</v>
      </c>
      <c r="T25" s="233">
        <v>290490</v>
      </c>
      <c r="U25" s="233">
        <v>907486.60295999993</v>
      </c>
      <c r="V25" s="233">
        <v>112570</v>
      </c>
      <c r="W25" s="233">
        <v>419419.13689999998</v>
      </c>
      <c r="X25" s="233">
        <v>0</v>
      </c>
      <c r="Y25" s="233">
        <v>0</v>
      </c>
      <c r="Z25" s="233">
        <v>2428069</v>
      </c>
      <c r="AA25" s="233">
        <v>13832656.299000001</v>
      </c>
      <c r="AB25" s="233">
        <v>945</v>
      </c>
      <c r="AC25" s="233">
        <v>941.5</v>
      </c>
      <c r="AE25" s="221">
        <f t="shared" si="0"/>
        <v>2429014</v>
      </c>
    </row>
    <row r="26" spans="2:31" x14ac:dyDescent="0.25">
      <c r="B26" s="236">
        <v>15</v>
      </c>
      <c r="C26" s="235" t="s">
        <v>41</v>
      </c>
      <c r="D26" s="234">
        <v>1140</v>
      </c>
      <c r="E26" s="234">
        <v>537</v>
      </c>
      <c r="F26" s="234">
        <v>7306</v>
      </c>
      <c r="G26" s="234">
        <v>65842</v>
      </c>
      <c r="H26" s="234">
        <v>0</v>
      </c>
      <c r="I26" s="234">
        <v>68912</v>
      </c>
      <c r="J26" s="234">
        <v>27876</v>
      </c>
      <c r="K26" s="234">
        <v>2762488</v>
      </c>
      <c r="L26" s="233">
        <v>55765</v>
      </c>
      <c r="M26" s="233">
        <v>224322.77367000957</v>
      </c>
      <c r="N26" s="233">
        <v>25994</v>
      </c>
      <c r="O26" s="233">
        <v>250501.23187999672</v>
      </c>
      <c r="P26" s="233">
        <v>0</v>
      </c>
      <c r="Q26" s="233">
        <v>0</v>
      </c>
      <c r="R26" s="233">
        <v>329</v>
      </c>
      <c r="S26" s="233">
        <v>1441.6</v>
      </c>
      <c r="T26" s="233">
        <v>425885</v>
      </c>
      <c r="U26" s="233">
        <v>1108292.48434</v>
      </c>
      <c r="V26" s="233">
        <v>42792</v>
      </c>
      <c r="W26" s="233">
        <v>122944.20534</v>
      </c>
      <c r="X26" s="233">
        <v>0</v>
      </c>
      <c r="Y26" s="233">
        <v>0</v>
      </c>
      <c r="Z26" s="233">
        <v>2682770</v>
      </c>
      <c r="AA26" s="233">
        <v>14724194.604700001</v>
      </c>
      <c r="AB26" s="233">
        <v>0</v>
      </c>
      <c r="AC26" s="233">
        <v>0</v>
      </c>
      <c r="AE26" s="221">
        <f t="shared" si="0"/>
        <v>2682770</v>
      </c>
    </row>
    <row r="27" spans="2:31" x14ac:dyDescent="0.25">
      <c r="B27" s="236">
        <v>16</v>
      </c>
      <c r="C27" s="235" t="s">
        <v>33</v>
      </c>
      <c r="D27" s="234">
        <v>683</v>
      </c>
      <c r="E27" s="234">
        <v>48</v>
      </c>
      <c r="F27" s="234">
        <v>0</v>
      </c>
      <c r="G27" s="234">
        <v>0</v>
      </c>
      <c r="H27" s="234">
        <v>11376</v>
      </c>
      <c r="I27" s="234">
        <v>0</v>
      </c>
      <c r="J27" s="234">
        <v>83114</v>
      </c>
      <c r="K27" s="234">
        <v>870605</v>
      </c>
      <c r="L27" s="233">
        <v>149529</v>
      </c>
      <c r="M27" s="233">
        <v>624407.06479999993</v>
      </c>
      <c r="N27" s="233">
        <v>126494</v>
      </c>
      <c r="O27" s="233">
        <v>1177667.5149999999</v>
      </c>
      <c r="P27" s="233">
        <v>0</v>
      </c>
      <c r="Q27" s="233">
        <v>0</v>
      </c>
      <c r="R27" s="233">
        <v>0</v>
      </c>
      <c r="S27" s="233">
        <v>0</v>
      </c>
      <c r="T27" s="233">
        <v>172894</v>
      </c>
      <c r="U27" s="233">
        <v>362638.49264999997</v>
      </c>
      <c r="V27" s="233">
        <v>15595</v>
      </c>
      <c r="W27" s="233">
        <v>53627.15367</v>
      </c>
      <c r="X27" s="233">
        <v>10</v>
      </c>
      <c r="Y27" s="233">
        <v>22.584</v>
      </c>
      <c r="Z27" s="233">
        <v>469092</v>
      </c>
      <c r="AA27" s="233">
        <v>2334378.5</v>
      </c>
      <c r="AB27" s="233">
        <v>2</v>
      </c>
      <c r="AC27" s="233">
        <v>0.8</v>
      </c>
      <c r="AE27" s="221">
        <f t="shared" si="0"/>
        <v>469094</v>
      </c>
    </row>
    <row r="28" spans="2:31" x14ac:dyDescent="0.25">
      <c r="B28" s="236">
        <v>17</v>
      </c>
      <c r="C28" s="235" t="s">
        <v>45</v>
      </c>
      <c r="D28" s="234">
        <v>413</v>
      </c>
      <c r="E28" s="234">
        <v>5</v>
      </c>
      <c r="F28" s="234">
        <v>8083</v>
      </c>
      <c r="G28" s="234">
        <v>0</v>
      </c>
      <c r="H28" s="234">
        <v>12706</v>
      </c>
      <c r="I28" s="234">
        <v>0</v>
      </c>
      <c r="J28" s="234">
        <v>0</v>
      </c>
      <c r="K28" s="234">
        <v>860723</v>
      </c>
      <c r="L28" s="233">
        <v>0</v>
      </c>
      <c r="M28" s="233">
        <v>0</v>
      </c>
      <c r="N28" s="233">
        <v>0</v>
      </c>
      <c r="O28" s="233">
        <v>0</v>
      </c>
      <c r="P28" s="233">
        <v>0</v>
      </c>
      <c r="Q28" s="233">
        <v>0</v>
      </c>
      <c r="R28" s="233">
        <v>0</v>
      </c>
      <c r="S28" s="233">
        <v>0</v>
      </c>
      <c r="T28" s="233">
        <v>83288</v>
      </c>
      <c r="U28" s="233">
        <v>244943.81754999998</v>
      </c>
      <c r="V28" s="233">
        <v>40069</v>
      </c>
      <c r="W28" s="233">
        <v>153763.45538</v>
      </c>
      <c r="X28" s="233">
        <v>270</v>
      </c>
      <c r="Y28" s="233">
        <v>9095.4979999999996</v>
      </c>
      <c r="Z28" s="233">
        <v>482964</v>
      </c>
      <c r="AA28" s="233">
        <v>1653903.9726399998</v>
      </c>
      <c r="AB28" s="233">
        <v>0</v>
      </c>
      <c r="AC28" s="233">
        <v>0</v>
      </c>
      <c r="AE28" s="221">
        <f t="shared" si="0"/>
        <v>482964</v>
      </c>
    </row>
    <row r="29" spans="2:31" x14ac:dyDescent="0.25">
      <c r="B29" s="236">
        <v>18</v>
      </c>
      <c r="C29" s="235" t="s">
        <v>42</v>
      </c>
      <c r="D29" s="234">
        <v>239</v>
      </c>
      <c r="E29" s="234">
        <v>41</v>
      </c>
      <c r="F29" s="234">
        <v>1540</v>
      </c>
      <c r="G29" s="234">
        <v>0</v>
      </c>
      <c r="H29" s="234">
        <v>0</v>
      </c>
      <c r="I29" s="234">
        <v>32780</v>
      </c>
      <c r="J29" s="234">
        <v>11424</v>
      </c>
      <c r="K29" s="234">
        <v>542549</v>
      </c>
      <c r="L29" s="233">
        <v>24036</v>
      </c>
      <c r="M29" s="233">
        <v>55020.33711</v>
      </c>
      <c r="N29" s="233">
        <v>6879</v>
      </c>
      <c r="O29" s="233">
        <v>29156.23487</v>
      </c>
      <c r="P29" s="233">
        <v>0</v>
      </c>
      <c r="Q29" s="233">
        <v>0</v>
      </c>
      <c r="R29" s="233">
        <v>251</v>
      </c>
      <c r="S29" s="233">
        <v>856.85</v>
      </c>
      <c r="T29" s="233">
        <v>172622</v>
      </c>
      <c r="U29" s="233">
        <v>321720.38229000004</v>
      </c>
      <c r="V29" s="233">
        <v>8490</v>
      </c>
      <c r="W29" s="233">
        <v>21671.837530000001</v>
      </c>
      <c r="X29" s="233">
        <v>0</v>
      </c>
      <c r="Y29" s="233">
        <v>0</v>
      </c>
      <c r="Z29" s="233">
        <v>484902</v>
      </c>
      <c r="AA29" s="233">
        <v>2133076.8788699997</v>
      </c>
      <c r="AB29" s="233">
        <v>0</v>
      </c>
      <c r="AC29" s="233">
        <v>0</v>
      </c>
      <c r="AE29" s="221">
        <f t="shared" si="0"/>
        <v>484902</v>
      </c>
    </row>
    <row r="30" spans="2:31" x14ac:dyDescent="0.25">
      <c r="B30" s="236">
        <v>19</v>
      </c>
      <c r="C30" s="235" t="s">
        <v>20</v>
      </c>
      <c r="D30" s="234">
        <v>1678</v>
      </c>
      <c r="E30" s="234">
        <v>335</v>
      </c>
      <c r="F30" s="234">
        <v>19594</v>
      </c>
      <c r="G30" s="234">
        <v>947</v>
      </c>
      <c r="H30" s="234">
        <v>3452</v>
      </c>
      <c r="I30" s="234">
        <v>5086731</v>
      </c>
      <c r="J30" s="234">
        <v>967758</v>
      </c>
      <c r="K30" s="234">
        <v>13573682</v>
      </c>
      <c r="L30" s="233">
        <v>1838733</v>
      </c>
      <c r="M30" s="233">
        <v>6130867.1710000001</v>
      </c>
      <c r="N30" s="233">
        <v>1888611</v>
      </c>
      <c r="O30" s="233">
        <v>10874625.585000001</v>
      </c>
      <c r="P30" s="233">
        <v>0</v>
      </c>
      <c r="Q30" s="233">
        <v>0</v>
      </c>
      <c r="R30" s="233">
        <v>4532</v>
      </c>
      <c r="S30" s="233">
        <v>21739.430170000003</v>
      </c>
      <c r="T30" s="233">
        <v>3296784</v>
      </c>
      <c r="U30" s="233">
        <v>7432071.2649999997</v>
      </c>
      <c r="V30" s="233">
        <v>1441391</v>
      </c>
      <c r="W30" s="233">
        <v>5702597.8200000003</v>
      </c>
      <c r="X30" s="233">
        <v>2981</v>
      </c>
      <c r="Y30" s="233">
        <v>41287.898000000001</v>
      </c>
      <c r="Z30" s="233">
        <v>8669999</v>
      </c>
      <c r="AA30" s="233">
        <v>44110977.214000002</v>
      </c>
      <c r="AB30" s="233">
        <v>47</v>
      </c>
      <c r="AC30" s="233">
        <v>43.3</v>
      </c>
      <c r="AE30" s="221">
        <f t="shared" si="0"/>
        <v>8670046</v>
      </c>
    </row>
    <row r="31" spans="2:31" x14ac:dyDescent="0.25">
      <c r="B31" s="236">
        <v>20</v>
      </c>
      <c r="C31" s="235" t="s">
        <v>7</v>
      </c>
      <c r="D31" s="234">
        <v>11649</v>
      </c>
      <c r="E31" s="234">
        <v>9289</v>
      </c>
      <c r="F31" s="234">
        <v>1561720</v>
      </c>
      <c r="G31" s="234">
        <v>4664</v>
      </c>
      <c r="H31" s="234">
        <v>2137338</v>
      </c>
      <c r="I31" s="234">
        <v>687297</v>
      </c>
      <c r="J31" s="234">
        <v>20590921</v>
      </c>
      <c r="K31" s="234">
        <v>54675099</v>
      </c>
      <c r="L31" s="233">
        <v>55393038</v>
      </c>
      <c r="M31" s="233">
        <v>158407367.72709003</v>
      </c>
      <c r="N31" s="233">
        <v>33209609</v>
      </c>
      <c r="O31" s="233">
        <v>279005622.04381007</v>
      </c>
      <c r="P31" s="233">
        <v>0</v>
      </c>
      <c r="Q31" s="233">
        <v>0</v>
      </c>
      <c r="R31" s="233">
        <v>211266</v>
      </c>
      <c r="S31" s="233">
        <v>1309382.61115</v>
      </c>
      <c r="T31" s="233">
        <v>12888459</v>
      </c>
      <c r="U31" s="233">
        <v>41801389.720869996</v>
      </c>
      <c r="V31" s="233">
        <v>9575990</v>
      </c>
      <c r="W31" s="233">
        <v>36469382.705670007</v>
      </c>
      <c r="X31" s="233">
        <v>80784</v>
      </c>
      <c r="Y31" s="233">
        <v>1273507.7663399999</v>
      </c>
      <c r="Z31" s="233">
        <v>39592774</v>
      </c>
      <c r="AA31" s="233">
        <v>258117874.523</v>
      </c>
      <c r="AB31" s="233">
        <v>2804</v>
      </c>
      <c r="AC31" s="233">
        <v>2839.1202400000002</v>
      </c>
      <c r="AE31" s="221">
        <f t="shared" si="0"/>
        <v>39595578</v>
      </c>
    </row>
    <row r="32" spans="2:31" x14ac:dyDescent="0.25">
      <c r="B32" s="236">
        <v>21</v>
      </c>
      <c r="C32" s="235" t="s">
        <v>10</v>
      </c>
      <c r="D32" s="234">
        <v>9994</v>
      </c>
      <c r="E32" s="234">
        <v>7189</v>
      </c>
      <c r="F32" s="234">
        <v>1691273</v>
      </c>
      <c r="G32" s="234">
        <v>10005</v>
      </c>
      <c r="H32" s="234">
        <v>588104</v>
      </c>
      <c r="I32" s="234">
        <v>3473058</v>
      </c>
      <c r="J32" s="234">
        <v>16954660</v>
      </c>
      <c r="K32" s="234">
        <v>32311395</v>
      </c>
      <c r="L32" s="233">
        <v>19956158</v>
      </c>
      <c r="M32" s="233">
        <v>91470386.094530135</v>
      </c>
      <c r="N32" s="233">
        <v>44578330</v>
      </c>
      <c r="O32" s="233">
        <v>215860768.06537169</v>
      </c>
      <c r="P32" s="233">
        <v>45</v>
      </c>
      <c r="Q32" s="233">
        <v>2988.25</v>
      </c>
      <c r="R32" s="233">
        <v>73534</v>
      </c>
      <c r="S32" s="233">
        <v>351160.5</v>
      </c>
      <c r="T32" s="233">
        <v>8324205</v>
      </c>
      <c r="U32" s="233">
        <v>27562166.957940385</v>
      </c>
      <c r="V32" s="233">
        <v>3502964</v>
      </c>
      <c r="W32" s="233">
        <v>23796537.925829962</v>
      </c>
      <c r="X32" s="233">
        <v>9680</v>
      </c>
      <c r="Y32" s="233">
        <v>209014.58799999999</v>
      </c>
      <c r="Z32" s="233">
        <v>18745975</v>
      </c>
      <c r="AA32" s="233">
        <v>132751615.20299999</v>
      </c>
      <c r="AB32" s="233">
        <v>4</v>
      </c>
      <c r="AC32" s="233">
        <v>1.6779999999999999</v>
      </c>
      <c r="AE32" s="221">
        <f t="shared" si="0"/>
        <v>18745979</v>
      </c>
    </row>
    <row r="33" spans="2:31" x14ac:dyDescent="0.25">
      <c r="B33" s="236">
        <v>22</v>
      </c>
      <c r="C33" s="235" t="s">
        <v>38</v>
      </c>
      <c r="D33" s="234">
        <v>2317</v>
      </c>
      <c r="E33" s="234">
        <v>986</v>
      </c>
      <c r="F33" s="234">
        <v>13608</v>
      </c>
      <c r="G33" s="234">
        <v>60</v>
      </c>
      <c r="H33" s="234">
        <v>11061</v>
      </c>
      <c r="I33" s="234">
        <v>303535</v>
      </c>
      <c r="J33" s="234">
        <v>35872</v>
      </c>
      <c r="K33" s="234">
        <v>11818013</v>
      </c>
      <c r="L33" s="233">
        <v>65188</v>
      </c>
      <c r="M33" s="233">
        <v>231811.41727000001</v>
      </c>
      <c r="N33" s="233">
        <v>55800</v>
      </c>
      <c r="O33" s="233">
        <v>208915.87495</v>
      </c>
      <c r="P33" s="233">
        <v>0</v>
      </c>
      <c r="Q33" s="233">
        <v>0</v>
      </c>
      <c r="R33" s="233">
        <v>458</v>
      </c>
      <c r="S33" s="233">
        <v>2608</v>
      </c>
      <c r="T33" s="233">
        <v>1469985</v>
      </c>
      <c r="U33" s="233">
        <v>3366159.6853499957</v>
      </c>
      <c r="V33" s="233">
        <v>279210</v>
      </c>
      <c r="W33" s="233">
        <v>846035.94274999527</v>
      </c>
      <c r="X33" s="233">
        <v>0</v>
      </c>
      <c r="Y33" s="233">
        <v>0</v>
      </c>
      <c r="Z33" s="233">
        <v>6020356</v>
      </c>
      <c r="AA33" s="233">
        <v>30686691.195500001</v>
      </c>
      <c r="AB33" s="233">
        <v>79</v>
      </c>
      <c r="AC33" s="233">
        <v>76.225999999999999</v>
      </c>
      <c r="AE33" s="221">
        <f t="shared" si="0"/>
        <v>6020435</v>
      </c>
    </row>
    <row r="34" spans="2:31" x14ac:dyDescent="0.25">
      <c r="B34" s="236">
        <v>23</v>
      </c>
      <c r="C34" s="235" t="s">
        <v>14</v>
      </c>
      <c r="D34" s="234">
        <v>853</v>
      </c>
      <c r="E34" s="234">
        <v>311</v>
      </c>
      <c r="F34" s="234">
        <v>45641</v>
      </c>
      <c r="G34" s="234">
        <v>9656</v>
      </c>
      <c r="H34" s="234">
        <v>0</v>
      </c>
      <c r="I34" s="234">
        <v>38079</v>
      </c>
      <c r="J34" s="234">
        <v>2572191</v>
      </c>
      <c r="K34" s="234">
        <v>6417230</v>
      </c>
      <c r="L34" s="233">
        <v>6411393</v>
      </c>
      <c r="M34" s="233">
        <v>14773090.527000001</v>
      </c>
      <c r="N34" s="233">
        <v>2273687</v>
      </c>
      <c r="O34" s="233">
        <v>15164946.658</v>
      </c>
      <c r="P34" s="233">
        <v>0</v>
      </c>
      <c r="Q34" s="233">
        <v>0</v>
      </c>
      <c r="R34" s="233">
        <v>29730</v>
      </c>
      <c r="S34" s="233">
        <v>130186.4</v>
      </c>
      <c r="T34" s="233">
        <v>757197</v>
      </c>
      <c r="U34" s="233">
        <v>2109631.1452000001</v>
      </c>
      <c r="V34" s="233">
        <v>290511</v>
      </c>
      <c r="W34" s="233">
        <v>2466810.9938000003</v>
      </c>
      <c r="X34" s="233">
        <v>0</v>
      </c>
      <c r="Y34" s="233">
        <v>0</v>
      </c>
      <c r="Z34" s="233">
        <v>4353394</v>
      </c>
      <c r="AA34" s="233">
        <v>21988523.624000002</v>
      </c>
      <c r="AB34" s="233">
        <v>0</v>
      </c>
      <c r="AC34" s="233">
        <v>0</v>
      </c>
      <c r="AE34" s="221">
        <f t="shared" si="0"/>
        <v>4353394</v>
      </c>
    </row>
    <row r="35" spans="2:31" x14ac:dyDescent="0.25">
      <c r="B35" s="236">
        <v>24</v>
      </c>
      <c r="C35" s="235" t="s">
        <v>15</v>
      </c>
      <c r="D35" s="234">
        <v>1820</v>
      </c>
      <c r="E35" s="234">
        <v>1136</v>
      </c>
      <c r="F35" s="234">
        <v>222295</v>
      </c>
      <c r="G35" s="234">
        <v>146</v>
      </c>
      <c r="H35" s="234">
        <v>59403</v>
      </c>
      <c r="I35" s="234">
        <v>5797166</v>
      </c>
      <c r="J35" s="234">
        <v>2893286</v>
      </c>
      <c r="K35" s="234">
        <v>10761578</v>
      </c>
      <c r="L35" s="233">
        <v>4013354</v>
      </c>
      <c r="M35" s="233">
        <v>24255989.673</v>
      </c>
      <c r="N35" s="233">
        <v>4453264</v>
      </c>
      <c r="O35" s="233">
        <v>56508955.670999996</v>
      </c>
      <c r="P35" s="233">
        <v>0</v>
      </c>
      <c r="Q35" s="233">
        <v>0</v>
      </c>
      <c r="R35" s="233">
        <v>28553</v>
      </c>
      <c r="S35" s="233">
        <v>150134.372</v>
      </c>
      <c r="T35" s="233">
        <v>904278</v>
      </c>
      <c r="U35" s="233">
        <v>2391880.7390000001</v>
      </c>
      <c r="V35" s="233">
        <v>676536</v>
      </c>
      <c r="W35" s="233">
        <v>3473556.05</v>
      </c>
      <c r="X35" s="233">
        <v>944</v>
      </c>
      <c r="Y35" s="233">
        <v>65424.311990000002</v>
      </c>
      <c r="Z35" s="233">
        <v>4457919</v>
      </c>
      <c r="AA35" s="233">
        <v>28828321.047469001</v>
      </c>
      <c r="AB35" s="233">
        <v>0</v>
      </c>
      <c r="AC35" s="233">
        <v>0</v>
      </c>
      <c r="AE35" s="221">
        <f t="shared" si="0"/>
        <v>4457919</v>
      </c>
    </row>
    <row r="36" spans="2:31" x14ac:dyDescent="0.25">
      <c r="B36" s="236">
        <v>25</v>
      </c>
      <c r="C36" s="235" t="s">
        <v>34</v>
      </c>
      <c r="D36" s="234">
        <v>943</v>
      </c>
      <c r="E36" s="234">
        <v>626</v>
      </c>
      <c r="F36" s="234">
        <v>14304</v>
      </c>
      <c r="G36" s="234">
        <v>942</v>
      </c>
      <c r="H36" s="234">
        <v>0</v>
      </c>
      <c r="I36" s="234">
        <v>414612</v>
      </c>
      <c r="J36" s="234">
        <v>117580</v>
      </c>
      <c r="K36" s="234">
        <v>4306863</v>
      </c>
      <c r="L36" s="233">
        <v>187482</v>
      </c>
      <c r="M36" s="233">
        <v>1570956.4087400001</v>
      </c>
      <c r="N36" s="233">
        <v>105532</v>
      </c>
      <c r="O36" s="233">
        <v>423760.50011000002</v>
      </c>
      <c r="P36" s="233">
        <v>0</v>
      </c>
      <c r="Q36" s="233">
        <v>0</v>
      </c>
      <c r="R36" s="233">
        <v>10141</v>
      </c>
      <c r="S36" s="233">
        <v>40717.229289999996</v>
      </c>
      <c r="T36" s="233">
        <v>1582874</v>
      </c>
      <c r="U36" s="233">
        <v>2687348.074</v>
      </c>
      <c r="V36" s="233">
        <v>859784</v>
      </c>
      <c r="W36" s="233">
        <v>661226.77628999995</v>
      </c>
      <c r="X36" s="233">
        <v>0</v>
      </c>
      <c r="Y36" s="233">
        <v>0</v>
      </c>
      <c r="Z36" s="233">
        <v>5908559</v>
      </c>
      <c r="AA36" s="233">
        <v>29828709.287</v>
      </c>
      <c r="AB36" s="233">
        <v>0</v>
      </c>
      <c r="AC36" s="233">
        <v>0</v>
      </c>
      <c r="AE36" s="221">
        <f t="shared" si="0"/>
        <v>5908559</v>
      </c>
    </row>
    <row r="37" spans="2:31" x14ac:dyDescent="0.25">
      <c r="B37" s="236">
        <v>26</v>
      </c>
      <c r="C37" s="235" t="s">
        <v>53</v>
      </c>
      <c r="D37" s="234">
        <v>916</v>
      </c>
      <c r="E37" s="234">
        <v>579</v>
      </c>
      <c r="F37" s="234">
        <v>10083</v>
      </c>
      <c r="G37" s="234">
        <v>0</v>
      </c>
      <c r="H37" s="234">
        <v>0</v>
      </c>
      <c r="I37" s="234">
        <v>79760</v>
      </c>
      <c r="J37" s="234">
        <v>0</v>
      </c>
      <c r="K37" s="234">
        <v>5249123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909416</v>
      </c>
      <c r="U37" s="233">
        <v>1836693.56116</v>
      </c>
      <c r="V37" s="233">
        <v>81940</v>
      </c>
      <c r="W37" s="233">
        <v>224809.49797999999</v>
      </c>
      <c r="X37" s="233">
        <v>0</v>
      </c>
      <c r="Y37" s="233">
        <v>0</v>
      </c>
      <c r="Z37" s="233">
        <v>4152518</v>
      </c>
      <c r="AA37" s="233">
        <v>20038758.585999999</v>
      </c>
      <c r="AB37" s="233">
        <v>0</v>
      </c>
      <c r="AC37" s="233">
        <v>0</v>
      </c>
      <c r="AE37" s="221">
        <f t="shared" si="0"/>
        <v>4152518</v>
      </c>
    </row>
    <row r="38" spans="2:31" x14ac:dyDescent="0.25">
      <c r="B38" s="236">
        <v>27</v>
      </c>
      <c r="C38" s="235" t="s">
        <v>43</v>
      </c>
      <c r="D38" s="234">
        <v>1463</v>
      </c>
      <c r="E38" s="234">
        <v>799</v>
      </c>
      <c r="F38" s="234">
        <v>8846</v>
      </c>
      <c r="G38" s="234">
        <v>0</v>
      </c>
      <c r="H38" s="234">
        <v>0</v>
      </c>
      <c r="I38" s="234">
        <v>35599</v>
      </c>
      <c r="J38" s="234">
        <v>10229</v>
      </c>
      <c r="K38" s="234">
        <v>4784642</v>
      </c>
      <c r="L38" s="233">
        <v>27983</v>
      </c>
      <c r="M38" s="233">
        <v>185029.80927999859</v>
      </c>
      <c r="N38" s="233">
        <v>10999</v>
      </c>
      <c r="O38" s="233">
        <v>151499.10323000001</v>
      </c>
      <c r="P38" s="233">
        <v>0</v>
      </c>
      <c r="Q38" s="233">
        <v>0</v>
      </c>
      <c r="R38" s="233">
        <v>847</v>
      </c>
      <c r="S38" s="233">
        <v>6453.3</v>
      </c>
      <c r="T38" s="233">
        <v>1152708</v>
      </c>
      <c r="U38" s="233">
        <v>2869675.32809</v>
      </c>
      <c r="V38" s="233">
        <v>182281</v>
      </c>
      <c r="W38" s="233">
        <v>695626.30349999981</v>
      </c>
      <c r="X38" s="233">
        <v>0</v>
      </c>
      <c r="Y38" s="233">
        <v>0</v>
      </c>
      <c r="Z38" s="233">
        <v>4611752</v>
      </c>
      <c r="AA38" s="233">
        <v>22483637.34832</v>
      </c>
      <c r="AB38" s="233">
        <v>0</v>
      </c>
      <c r="AC38" s="233">
        <v>0</v>
      </c>
      <c r="AE38" s="221">
        <f t="shared" si="0"/>
        <v>4611752</v>
      </c>
    </row>
    <row r="39" spans="2:31" x14ac:dyDescent="0.25">
      <c r="B39" s="236">
        <v>28</v>
      </c>
      <c r="C39" s="235" t="s">
        <v>13</v>
      </c>
      <c r="D39" s="234">
        <v>1766</v>
      </c>
      <c r="E39" s="234">
        <v>1525</v>
      </c>
      <c r="F39" s="234">
        <v>78429</v>
      </c>
      <c r="G39" s="234">
        <v>4435</v>
      </c>
      <c r="H39" s="234">
        <v>115273</v>
      </c>
      <c r="I39" s="234">
        <v>529249</v>
      </c>
      <c r="J39" s="234">
        <v>5954361</v>
      </c>
      <c r="K39" s="234">
        <v>34269936</v>
      </c>
      <c r="L39" s="233">
        <v>12086188</v>
      </c>
      <c r="M39" s="233">
        <v>28896500.25646</v>
      </c>
      <c r="N39" s="233">
        <v>5018068</v>
      </c>
      <c r="O39" s="233">
        <v>44118474.785089999</v>
      </c>
      <c r="P39" s="233">
        <v>0</v>
      </c>
      <c r="Q39" s="233">
        <v>0</v>
      </c>
      <c r="R39" s="233">
        <v>48751</v>
      </c>
      <c r="S39" s="233">
        <v>217465.93460000001</v>
      </c>
      <c r="T39" s="233">
        <v>2582118</v>
      </c>
      <c r="U39" s="233">
        <v>5910464.659</v>
      </c>
      <c r="V39" s="233">
        <v>2243560</v>
      </c>
      <c r="W39" s="233">
        <v>6680270.8200000003</v>
      </c>
      <c r="X39" s="233">
        <v>0</v>
      </c>
      <c r="Y39" s="233">
        <v>0</v>
      </c>
      <c r="Z39" s="233">
        <v>14150680</v>
      </c>
      <c r="AA39" s="233">
        <v>61076644.136810042</v>
      </c>
      <c r="AB39" s="233">
        <v>0</v>
      </c>
      <c r="AC39" s="233">
        <v>0</v>
      </c>
      <c r="AE39" s="221">
        <f t="shared" si="0"/>
        <v>14150680</v>
      </c>
    </row>
    <row r="40" spans="2:31" x14ac:dyDescent="0.25">
      <c r="B40" s="236">
        <v>29</v>
      </c>
      <c r="C40" s="235" t="s">
        <v>54</v>
      </c>
      <c r="D40" s="234">
        <v>0</v>
      </c>
      <c r="E40" s="234">
        <v>0</v>
      </c>
      <c r="F40" s="234">
        <v>0</v>
      </c>
      <c r="G40" s="234">
        <v>0</v>
      </c>
      <c r="H40" s="234">
        <v>0</v>
      </c>
      <c r="I40" s="234">
        <v>0</v>
      </c>
      <c r="J40" s="234">
        <v>0</v>
      </c>
      <c r="K40" s="234">
        <v>251780</v>
      </c>
      <c r="L40" s="233">
        <v>0</v>
      </c>
      <c r="M40" s="233">
        <v>0</v>
      </c>
      <c r="N40" s="233">
        <v>0</v>
      </c>
      <c r="O40" s="233">
        <v>0</v>
      </c>
      <c r="P40" s="233">
        <v>0</v>
      </c>
      <c r="Q40" s="233">
        <v>0</v>
      </c>
      <c r="R40" s="233">
        <v>0</v>
      </c>
      <c r="S40" s="233">
        <v>0</v>
      </c>
      <c r="T40" s="233">
        <v>17928</v>
      </c>
      <c r="U40" s="233">
        <v>33853.746599999991</v>
      </c>
      <c r="V40" s="233">
        <v>5978</v>
      </c>
      <c r="W40" s="233">
        <v>17118.778549999999</v>
      </c>
      <c r="X40" s="233">
        <v>0</v>
      </c>
      <c r="Y40" s="233">
        <v>0</v>
      </c>
      <c r="Z40" s="233">
        <v>82121</v>
      </c>
      <c r="AA40" s="233">
        <v>396265.92499999999</v>
      </c>
      <c r="AB40" s="233">
        <v>20</v>
      </c>
      <c r="AC40" s="233">
        <v>12.1</v>
      </c>
      <c r="AE40" s="221">
        <f t="shared" si="0"/>
        <v>82141</v>
      </c>
    </row>
    <row r="41" spans="2:31" x14ac:dyDescent="0.25">
      <c r="B41" s="236">
        <v>30</v>
      </c>
      <c r="C41" s="235" t="s">
        <v>12</v>
      </c>
      <c r="D41" s="234">
        <v>359</v>
      </c>
      <c r="E41" s="234">
        <v>36</v>
      </c>
      <c r="F41" s="234">
        <v>863590</v>
      </c>
      <c r="G41" s="234">
        <v>0</v>
      </c>
      <c r="H41" s="234">
        <v>3429</v>
      </c>
      <c r="I41" s="234">
        <v>122682</v>
      </c>
      <c r="J41" s="234">
        <v>5189180</v>
      </c>
      <c r="K41" s="234">
        <v>1485100</v>
      </c>
      <c r="L41" s="233">
        <v>7278853</v>
      </c>
      <c r="M41" s="233">
        <v>38692362.35808</v>
      </c>
      <c r="N41" s="233">
        <v>3467722</v>
      </c>
      <c r="O41" s="233">
        <v>40310133.875550002</v>
      </c>
      <c r="P41" s="233">
        <v>0</v>
      </c>
      <c r="Q41" s="233">
        <v>0</v>
      </c>
      <c r="R41" s="233">
        <v>47097</v>
      </c>
      <c r="S41" s="233">
        <v>186380.98991</v>
      </c>
      <c r="T41" s="233">
        <v>199007</v>
      </c>
      <c r="U41" s="233">
        <v>496688.35567000107</v>
      </c>
      <c r="V41" s="233">
        <v>109065</v>
      </c>
      <c r="W41" s="233">
        <v>806176.51649999211</v>
      </c>
      <c r="X41" s="233">
        <v>105</v>
      </c>
      <c r="Y41" s="233">
        <v>8446.7060000000001</v>
      </c>
      <c r="Z41" s="233">
        <v>749141</v>
      </c>
      <c r="AA41" s="233">
        <v>3645840.6469999999</v>
      </c>
      <c r="AB41" s="233">
        <v>0</v>
      </c>
      <c r="AC41" s="233">
        <v>0</v>
      </c>
      <c r="AE41" s="221">
        <f t="shared" si="0"/>
        <v>749141</v>
      </c>
    </row>
    <row r="42" spans="2:31" x14ac:dyDescent="0.25">
      <c r="B42" s="236">
        <v>31</v>
      </c>
      <c r="C42" s="235" t="s">
        <v>30</v>
      </c>
      <c r="D42" s="234">
        <v>909</v>
      </c>
      <c r="E42" s="234">
        <v>412</v>
      </c>
      <c r="F42" s="234">
        <v>17787</v>
      </c>
      <c r="G42" s="234">
        <v>0</v>
      </c>
      <c r="H42" s="234">
        <v>15802</v>
      </c>
      <c r="I42" s="234">
        <v>92888</v>
      </c>
      <c r="J42" s="234">
        <v>405166</v>
      </c>
      <c r="K42" s="234">
        <v>3658353</v>
      </c>
      <c r="L42" s="233">
        <v>805154</v>
      </c>
      <c r="M42" s="233">
        <v>2963217.36956</v>
      </c>
      <c r="N42" s="233">
        <v>797108</v>
      </c>
      <c r="O42" s="233">
        <v>5893167.8486700002</v>
      </c>
      <c r="P42" s="233">
        <v>0</v>
      </c>
      <c r="Q42" s="233">
        <v>0</v>
      </c>
      <c r="R42" s="233">
        <v>0</v>
      </c>
      <c r="S42" s="233">
        <v>0</v>
      </c>
      <c r="T42" s="233">
        <v>1143553</v>
      </c>
      <c r="U42" s="233">
        <v>2669475.4826200004</v>
      </c>
      <c r="V42" s="233">
        <v>191866</v>
      </c>
      <c r="W42" s="233">
        <v>889631.54125999997</v>
      </c>
      <c r="X42" s="233">
        <v>0</v>
      </c>
      <c r="Y42" s="233">
        <v>0</v>
      </c>
      <c r="Z42" s="233">
        <v>3094164</v>
      </c>
      <c r="AA42" s="233">
        <v>15353273.695869999</v>
      </c>
      <c r="AB42" s="233">
        <v>0</v>
      </c>
      <c r="AC42" s="233">
        <v>0</v>
      </c>
      <c r="AE42" s="221">
        <f t="shared" si="0"/>
        <v>3094164</v>
      </c>
    </row>
    <row r="43" spans="2:31" x14ac:dyDescent="0.25">
      <c r="B43" s="236">
        <v>32</v>
      </c>
      <c r="C43" s="235" t="s">
        <v>39</v>
      </c>
      <c r="D43" s="234">
        <v>498</v>
      </c>
      <c r="E43" s="234">
        <v>660</v>
      </c>
      <c r="F43" s="234">
        <v>1935</v>
      </c>
      <c r="G43" s="234">
        <v>0</v>
      </c>
      <c r="H43" s="234">
        <v>0</v>
      </c>
      <c r="I43" s="234">
        <v>134212</v>
      </c>
      <c r="J43" s="234">
        <v>31797</v>
      </c>
      <c r="K43" s="234">
        <v>2259736</v>
      </c>
      <c r="L43" s="233">
        <v>44789</v>
      </c>
      <c r="M43" s="233">
        <v>196533.93191999997</v>
      </c>
      <c r="N43" s="233">
        <v>17104</v>
      </c>
      <c r="O43" s="233">
        <v>117284.09955</v>
      </c>
      <c r="P43" s="233">
        <v>0</v>
      </c>
      <c r="Q43" s="233">
        <v>0</v>
      </c>
      <c r="R43" s="233">
        <v>2414</v>
      </c>
      <c r="S43" s="233">
        <v>9877.1</v>
      </c>
      <c r="T43" s="233">
        <v>357803</v>
      </c>
      <c r="U43" s="233">
        <v>951666.84284000006</v>
      </c>
      <c r="V43" s="233">
        <v>40240</v>
      </c>
      <c r="W43" s="233">
        <v>128606.34554000001</v>
      </c>
      <c r="X43" s="233">
        <v>84</v>
      </c>
      <c r="Y43" s="233">
        <v>275.39100000000002</v>
      </c>
      <c r="Z43" s="233">
        <v>5058540</v>
      </c>
      <c r="AA43" s="233">
        <v>21811906.300000001</v>
      </c>
      <c r="AB43" s="233">
        <v>0</v>
      </c>
      <c r="AC43" s="233">
        <v>0</v>
      </c>
      <c r="AE43" s="221">
        <f t="shared" si="0"/>
        <v>5058540</v>
      </c>
    </row>
    <row r="44" spans="2:31" x14ac:dyDescent="0.25">
      <c r="B44" s="236">
        <v>33</v>
      </c>
      <c r="C44" s="235" t="s">
        <v>17</v>
      </c>
      <c r="D44" s="234">
        <v>1121</v>
      </c>
      <c r="E44" s="234">
        <v>167</v>
      </c>
      <c r="F44" s="234">
        <v>75703</v>
      </c>
      <c r="G44" s="234">
        <v>92316</v>
      </c>
      <c r="H44" s="234">
        <v>290182</v>
      </c>
      <c r="I44" s="234">
        <v>187762946</v>
      </c>
      <c r="J44" s="234">
        <v>2067536</v>
      </c>
      <c r="K44" s="234">
        <v>4829134</v>
      </c>
      <c r="L44" s="233">
        <v>4915853</v>
      </c>
      <c r="M44" s="233">
        <v>12649774.32199</v>
      </c>
      <c r="N44" s="233">
        <v>1130413</v>
      </c>
      <c r="O44" s="233">
        <v>14491621.015069999</v>
      </c>
      <c r="P44" s="233">
        <v>0</v>
      </c>
      <c r="Q44" s="233">
        <v>0</v>
      </c>
      <c r="R44" s="233">
        <v>18726</v>
      </c>
      <c r="S44" s="233">
        <v>92122.6</v>
      </c>
      <c r="T44" s="233">
        <v>700196</v>
      </c>
      <c r="U44" s="233">
        <v>1736564.8874899778</v>
      </c>
      <c r="V44" s="233">
        <v>198867</v>
      </c>
      <c r="W44" s="233">
        <v>974686.57259998703</v>
      </c>
      <c r="X44" s="233">
        <v>33</v>
      </c>
      <c r="Y44" s="233">
        <v>648.197</v>
      </c>
      <c r="Z44" s="233">
        <v>2678634</v>
      </c>
      <c r="AA44" s="233">
        <v>13726793.715</v>
      </c>
      <c r="AB44" s="233">
        <v>0</v>
      </c>
      <c r="AC44" s="233">
        <v>0</v>
      </c>
      <c r="AE44" s="221">
        <f t="shared" si="0"/>
        <v>2678634</v>
      </c>
    </row>
    <row r="45" spans="2:31" ht="13" x14ac:dyDescent="0.25">
      <c r="B45" s="240" t="s">
        <v>18</v>
      </c>
      <c r="C45" s="239"/>
      <c r="D45" s="238"/>
      <c r="E45" s="238"/>
      <c r="F45" s="238"/>
      <c r="G45" s="238"/>
      <c r="H45" s="238"/>
      <c r="I45" s="238"/>
      <c r="J45" s="238"/>
      <c r="K45" s="238"/>
      <c r="L45" s="237"/>
      <c r="M45" s="237"/>
      <c r="N45" s="237"/>
      <c r="O45" s="237"/>
      <c r="P45" s="237"/>
      <c r="Q45" s="237"/>
      <c r="R45" s="237"/>
      <c r="S45" s="237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E45" s="221">
        <f t="shared" si="0"/>
        <v>0</v>
      </c>
    </row>
    <row r="46" spans="2:31" x14ac:dyDescent="0.25">
      <c r="B46" s="236">
        <v>34</v>
      </c>
      <c r="C46" s="235" t="s">
        <v>19</v>
      </c>
      <c r="D46" s="234">
        <v>0</v>
      </c>
      <c r="E46" s="234">
        <v>0</v>
      </c>
      <c r="F46" s="234">
        <v>50090</v>
      </c>
      <c r="G46" s="234">
        <v>0</v>
      </c>
      <c r="H46" s="234">
        <v>0</v>
      </c>
      <c r="I46" s="234">
        <v>0</v>
      </c>
      <c r="J46" s="234">
        <v>1348225</v>
      </c>
      <c r="K46" s="234">
        <v>0</v>
      </c>
      <c r="L46" s="233">
        <v>1324292</v>
      </c>
      <c r="M46" s="233">
        <v>10860398.448000001</v>
      </c>
      <c r="N46" s="233">
        <v>3712547</v>
      </c>
      <c r="O46" s="233">
        <v>35615444.776000001</v>
      </c>
      <c r="P46" s="233">
        <v>0</v>
      </c>
      <c r="Q46" s="233">
        <v>0</v>
      </c>
      <c r="R46" s="233">
        <v>0</v>
      </c>
      <c r="S46" s="233">
        <v>0</v>
      </c>
      <c r="T46" s="233">
        <v>0</v>
      </c>
      <c r="U46" s="233">
        <v>0</v>
      </c>
      <c r="V46" s="233">
        <v>0</v>
      </c>
      <c r="W46" s="233">
        <v>0</v>
      </c>
      <c r="X46" s="233">
        <v>0</v>
      </c>
      <c r="Y46" s="233">
        <v>0</v>
      </c>
      <c r="Z46" s="233">
        <v>0</v>
      </c>
      <c r="AA46" s="233">
        <v>0</v>
      </c>
      <c r="AB46" s="233">
        <v>0</v>
      </c>
      <c r="AC46" s="233">
        <v>0</v>
      </c>
      <c r="AE46" s="221">
        <f t="shared" si="0"/>
        <v>0</v>
      </c>
    </row>
    <row r="47" spans="2:31" x14ac:dyDescent="0.25">
      <c r="B47" s="236">
        <v>35</v>
      </c>
      <c r="C47" s="235" t="s">
        <v>55</v>
      </c>
      <c r="D47" s="234">
        <v>0</v>
      </c>
      <c r="E47" s="234">
        <v>0</v>
      </c>
      <c r="F47" s="234">
        <v>0</v>
      </c>
      <c r="G47" s="234">
        <v>0</v>
      </c>
      <c r="H47" s="234">
        <v>0</v>
      </c>
      <c r="I47" s="234">
        <v>0</v>
      </c>
      <c r="J47" s="234">
        <v>0</v>
      </c>
      <c r="K47" s="234">
        <v>0</v>
      </c>
      <c r="L47" s="233">
        <v>0</v>
      </c>
      <c r="M47" s="233">
        <v>0</v>
      </c>
      <c r="N47" s="233">
        <v>0</v>
      </c>
      <c r="O47" s="233">
        <v>0</v>
      </c>
      <c r="P47" s="233">
        <v>0</v>
      </c>
      <c r="Q47" s="233">
        <v>0</v>
      </c>
      <c r="R47" s="233">
        <v>0</v>
      </c>
      <c r="S47" s="233">
        <v>0</v>
      </c>
      <c r="T47" s="233">
        <v>0</v>
      </c>
      <c r="U47" s="233">
        <v>0</v>
      </c>
      <c r="V47" s="233">
        <v>0</v>
      </c>
      <c r="W47" s="233">
        <v>0</v>
      </c>
      <c r="X47" s="233">
        <v>0</v>
      </c>
      <c r="Y47" s="233">
        <v>0</v>
      </c>
      <c r="Z47" s="233">
        <v>0</v>
      </c>
      <c r="AA47" s="233">
        <v>0</v>
      </c>
      <c r="AB47" s="233">
        <v>0</v>
      </c>
      <c r="AC47" s="233">
        <v>0</v>
      </c>
      <c r="AE47" s="221">
        <f t="shared" si="0"/>
        <v>0</v>
      </c>
    </row>
    <row r="48" spans="2:31" x14ac:dyDescent="0.25">
      <c r="B48" s="236">
        <v>36</v>
      </c>
      <c r="C48" s="235" t="s">
        <v>56</v>
      </c>
      <c r="D48" s="234">
        <v>2</v>
      </c>
      <c r="E48" s="234">
        <v>0</v>
      </c>
      <c r="F48" s="234">
        <v>0</v>
      </c>
      <c r="G48" s="234">
        <v>0</v>
      </c>
      <c r="H48" s="234">
        <v>0</v>
      </c>
      <c r="I48" s="234">
        <v>0</v>
      </c>
      <c r="J48" s="234">
        <v>0</v>
      </c>
      <c r="K48" s="234">
        <v>173</v>
      </c>
      <c r="L48" s="233">
        <v>0</v>
      </c>
      <c r="M48" s="233">
        <v>0</v>
      </c>
      <c r="N48" s="233">
        <v>0</v>
      </c>
      <c r="O48" s="233">
        <v>0</v>
      </c>
      <c r="P48" s="233">
        <v>0</v>
      </c>
      <c r="Q48" s="233">
        <v>0</v>
      </c>
      <c r="R48" s="233">
        <v>0</v>
      </c>
      <c r="S48" s="233">
        <v>0</v>
      </c>
      <c r="T48" s="233">
        <v>1277</v>
      </c>
      <c r="U48" s="233">
        <v>3830.1633900000002</v>
      </c>
      <c r="V48" s="233">
        <v>115</v>
      </c>
      <c r="W48" s="233">
        <v>3387.7354599999999</v>
      </c>
      <c r="X48" s="233">
        <v>0</v>
      </c>
      <c r="Y48" s="233">
        <v>0</v>
      </c>
      <c r="Z48" s="233">
        <v>1512</v>
      </c>
      <c r="AA48" s="233">
        <v>8216.7000000000007</v>
      </c>
      <c r="AB48" s="233">
        <v>0</v>
      </c>
      <c r="AC48" s="233">
        <v>0</v>
      </c>
      <c r="AE48" s="221">
        <f t="shared" si="0"/>
        <v>1512</v>
      </c>
    </row>
    <row r="49" spans="1:31" x14ac:dyDescent="0.25">
      <c r="B49" s="236">
        <v>37</v>
      </c>
      <c r="C49" s="235" t="s">
        <v>57</v>
      </c>
      <c r="D49" s="234">
        <v>0</v>
      </c>
      <c r="E49" s="234">
        <v>0</v>
      </c>
      <c r="F49" s="234">
        <v>0</v>
      </c>
      <c r="G49" s="234">
        <v>0</v>
      </c>
      <c r="H49" s="234">
        <v>1</v>
      </c>
      <c r="I49" s="234">
        <v>0</v>
      </c>
      <c r="J49" s="234">
        <v>0</v>
      </c>
      <c r="K49" s="234">
        <v>788</v>
      </c>
      <c r="L49" s="233">
        <v>0</v>
      </c>
      <c r="M49" s="233">
        <v>0</v>
      </c>
      <c r="N49" s="233">
        <v>0</v>
      </c>
      <c r="O49" s="233">
        <v>0</v>
      </c>
      <c r="P49" s="233">
        <v>0</v>
      </c>
      <c r="Q49" s="233">
        <v>0</v>
      </c>
      <c r="R49" s="233">
        <v>0</v>
      </c>
      <c r="S49" s="233">
        <v>0</v>
      </c>
      <c r="T49" s="233">
        <v>16</v>
      </c>
      <c r="U49" s="233">
        <v>221.61166</v>
      </c>
      <c r="V49" s="233">
        <v>5</v>
      </c>
      <c r="W49" s="233">
        <v>43.295739999999995</v>
      </c>
      <c r="X49" s="233">
        <v>0</v>
      </c>
      <c r="Y49" s="233">
        <v>0</v>
      </c>
      <c r="Z49" s="233">
        <v>393</v>
      </c>
      <c r="AA49" s="233">
        <v>3562.5458399999998</v>
      </c>
      <c r="AB49" s="233">
        <v>0</v>
      </c>
      <c r="AC49" s="233">
        <v>0</v>
      </c>
      <c r="AE49" s="221">
        <f t="shared" si="0"/>
        <v>393</v>
      </c>
    </row>
    <row r="50" spans="1:31" x14ac:dyDescent="0.25">
      <c r="B50" s="236">
        <v>38</v>
      </c>
      <c r="C50" s="235" t="s">
        <v>32</v>
      </c>
      <c r="D50" s="234">
        <v>0</v>
      </c>
      <c r="E50" s="234">
        <v>0</v>
      </c>
      <c r="F50" s="234">
        <v>0</v>
      </c>
      <c r="G50" s="234">
        <v>0</v>
      </c>
      <c r="H50" s="234">
        <v>0</v>
      </c>
      <c r="I50" s="234">
        <v>0</v>
      </c>
      <c r="J50" s="234">
        <v>198348</v>
      </c>
      <c r="K50" s="234">
        <v>0</v>
      </c>
      <c r="L50" s="233">
        <v>139349</v>
      </c>
      <c r="M50" s="233">
        <v>877743.10621999216</v>
      </c>
      <c r="N50" s="233">
        <v>249717</v>
      </c>
      <c r="O50" s="233">
        <v>3043483.9250497576</v>
      </c>
      <c r="P50" s="233">
        <v>0</v>
      </c>
      <c r="Q50" s="233">
        <v>0</v>
      </c>
      <c r="R50" s="233">
        <v>751</v>
      </c>
      <c r="S50" s="233">
        <v>5754.6</v>
      </c>
      <c r="T50" s="233">
        <v>0</v>
      </c>
      <c r="U50" s="233">
        <v>0</v>
      </c>
      <c r="V50" s="233">
        <v>0</v>
      </c>
      <c r="W50" s="233">
        <v>0</v>
      </c>
      <c r="X50" s="233">
        <v>0</v>
      </c>
      <c r="Y50" s="233">
        <v>0</v>
      </c>
      <c r="Z50" s="233">
        <v>0</v>
      </c>
      <c r="AA50" s="233">
        <v>0</v>
      </c>
      <c r="AB50" s="233">
        <v>0</v>
      </c>
      <c r="AC50" s="233">
        <v>0</v>
      </c>
      <c r="AE50" s="221">
        <f t="shared" si="0"/>
        <v>0</v>
      </c>
    </row>
    <row r="51" spans="1:31" x14ac:dyDescent="0.25">
      <c r="B51" s="236">
        <v>39</v>
      </c>
      <c r="C51" s="235" t="s">
        <v>29</v>
      </c>
      <c r="D51" s="234">
        <v>436</v>
      </c>
      <c r="E51" s="234">
        <v>472</v>
      </c>
      <c r="F51" s="234">
        <v>610</v>
      </c>
      <c r="G51" s="234">
        <v>93</v>
      </c>
      <c r="H51" s="234">
        <v>0</v>
      </c>
      <c r="I51" s="234">
        <v>5960</v>
      </c>
      <c r="J51" s="234">
        <v>533372</v>
      </c>
      <c r="K51" s="234">
        <v>2014033</v>
      </c>
      <c r="L51" s="233">
        <v>475583</v>
      </c>
      <c r="M51" s="233">
        <v>2365222.8238300001</v>
      </c>
      <c r="N51" s="233">
        <v>236674</v>
      </c>
      <c r="O51" s="233">
        <v>2018474.1492599733</v>
      </c>
      <c r="P51" s="233">
        <v>0</v>
      </c>
      <c r="Q51" s="233">
        <v>0</v>
      </c>
      <c r="R51" s="233">
        <v>3854</v>
      </c>
      <c r="S51" s="233">
        <v>11570</v>
      </c>
      <c r="T51" s="233">
        <v>251688</v>
      </c>
      <c r="U51" s="233">
        <v>565569.34556000005</v>
      </c>
      <c r="V51" s="233">
        <v>105874</v>
      </c>
      <c r="W51" s="233">
        <v>293099.07791000005</v>
      </c>
      <c r="X51" s="233">
        <v>0</v>
      </c>
      <c r="Y51" s="233">
        <v>0</v>
      </c>
      <c r="Z51" s="233">
        <v>890448</v>
      </c>
      <c r="AA51" s="233">
        <v>4655166.2860000003</v>
      </c>
      <c r="AB51" s="233">
        <v>0</v>
      </c>
      <c r="AC51" s="233">
        <v>0</v>
      </c>
      <c r="AE51" s="221">
        <f t="shared" si="0"/>
        <v>890448</v>
      </c>
    </row>
    <row r="52" spans="1:31" x14ac:dyDescent="0.25">
      <c r="B52" s="236">
        <v>40</v>
      </c>
      <c r="C52" s="235" t="s">
        <v>58</v>
      </c>
      <c r="D52" s="234">
        <v>13</v>
      </c>
      <c r="E52" s="234">
        <v>2</v>
      </c>
      <c r="F52" s="234">
        <v>0</v>
      </c>
      <c r="G52" s="234">
        <v>0</v>
      </c>
      <c r="H52" s="234">
        <v>0</v>
      </c>
      <c r="I52" s="234">
        <v>3</v>
      </c>
      <c r="J52" s="234">
        <v>0</v>
      </c>
      <c r="K52" s="234">
        <v>118573</v>
      </c>
      <c r="L52" s="233">
        <v>0</v>
      </c>
      <c r="M52" s="233">
        <v>0</v>
      </c>
      <c r="N52" s="233">
        <v>0</v>
      </c>
      <c r="O52" s="233">
        <v>0</v>
      </c>
      <c r="P52" s="233">
        <v>0</v>
      </c>
      <c r="Q52" s="233">
        <v>0</v>
      </c>
      <c r="R52" s="233">
        <v>0</v>
      </c>
      <c r="S52" s="233">
        <v>0</v>
      </c>
      <c r="T52" s="233">
        <v>32517</v>
      </c>
      <c r="U52" s="233">
        <v>105347.28225999989</v>
      </c>
      <c r="V52" s="233">
        <v>14275</v>
      </c>
      <c r="W52" s="233">
        <v>62719.449029999858</v>
      </c>
      <c r="X52" s="233">
        <v>0</v>
      </c>
      <c r="Y52" s="233">
        <v>0</v>
      </c>
      <c r="Z52" s="233">
        <v>35626</v>
      </c>
      <c r="AA52" s="233">
        <v>214252.016</v>
      </c>
      <c r="AB52" s="233">
        <v>0</v>
      </c>
      <c r="AC52" s="233">
        <v>0</v>
      </c>
      <c r="AE52" s="221">
        <f t="shared" si="0"/>
        <v>35626</v>
      </c>
    </row>
    <row r="53" spans="1:31" x14ac:dyDescent="0.25">
      <c r="B53" s="236">
        <v>41</v>
      </c>
      <c r="C53" s="235" t="s">
        <v>59</v>
      </c>
      <c r="D53" s="234">
        <v>2</v>
      </c>
      <c r="E53" s="234">
        <v>0</v>
      </c>
      <c r="F53" s="234">
        <v>0</v>
      </c>
      <c r="G53" s="234">
        <v>0</v>
      </c>
      <c r="H53" s="234">
        <v>0</v>
      </c>
      <c r="I53" s="234">
        <v>0</v>
      </c>
      <c r="J53" s="234">
        <v>0</v>
      </c>
      <c r="K53" s="234">
        <v>21345</v>
      </c>
      <c r="L53" s="233">
        <v>0</v>
      </c>
      <c r="M53" s="233">
        <v>0</v>
      </c>
      <c r="N53" s="233">
        <v>0</v>
      </c>
      <c r="O53" s="233">
        <v>0</v>
      </c>
      <c r="P53" s="233">
        <v>0</v>
      </c>
      <c r="Q53" s="233">
        <v>0</v>
      </c>
      <c r="R53" s="233">
        <v>0</v>
      </c>
      <c r="S53" s="233">
        <v>0</v>
      </c>
      <c r="T53" s="233">
        <v>583</v>
      </c>
      <c r="U53" s="233">
        <v>1610.3749399999999</v>
      </c>
      <c r="V53" s="233">
        <v>164</v>
      </c>
      <c r="W53" s="233">
        <v>329.45965999999999</v>
      </c>
      <c r="X53" s="233">
        <v>0</v>
      </c>
      <c r="Y53" s="233">
        <v>0</v>
      </c>
      <c r="Z53" s="233">
        <v>1937</v>
      </c>
      <c r="AA53" s="233">
        <v>11042.9</v>
      </c>
      <c r="AB53" s="233">
        <v>0</v>
      </c>
      <c r="AC53" s="233">
        <v>0</v>
      </c>
      <c r="AE53" s="221">
        <f t="shared" si="0"/>
        <v>1937</v>
      </c>
    </row>
    <row r="54" spans="1:31" x14ac:dyDescent="0.25">
      <c r="B54" s="236">
        <v>42</v>
      </c>
      <c r="C54" s="235" t="s">
        <v>25</v>
      </c>
      <c r="D54" s="234">
        <v>46</v>
      </c>
      <c r="E54" s="234">
        <v>28</v>
      </c>
      <c r="F54" s="234">
        <v>0</v>
      </c>
      <c r="G54" s="234">
        <v>0</v>
      </c>
      <c r="H54" s="234">
        <v>0</v>
      </c>
      <c r="I54" s="234">
        <v>0</v>
      </c>
      <c r="J54" s="234">
        <v>660477</v>
      </c>
      <c r="K54" s="234">
        <v>726282</v>
      </c>
      <c r="L54" s="233">
        <v>829597</v>
      </c>
      <c r="M54" s="233">
        <v>2947698.7151696146</v>
      </c>
      <c r="N54" s="233">
        <v>1236915</v>
      </c>
      <c r="O54" s="233">
        <v>6500839.4385291636</v>
      </c>
      <c r="P54" s="233">
        <v>0</v>
      </c>
      <c r="Q54" s="233">
        <v>0</v>
      </c>
      <c r="R54" s="233">
        <v>1904</v>
      </c>
      <c r="S54" s="233">
        <v>13858.915860000003</v>
      </c>
      <c r="T54" s="233">
        <v>264908</v>
      </c>
      <c r="U54" s="233">
        <v>1132839.0443899999</v>
      </c>
      <c r="V54" s="233">
        <v>0</v>
      </c>
      <c r="W54" s="233">
        <v>0</v>
      </c>
      <c r="X54" s="233">
        <v>0</v>
      </c>
      <c r="Y54" s="233">
        <v>0</v>
      </c>
      <c r="Z54" s="233">
        <v>255623</v>
      </c>
      <c r="AA54" s="233">
        <v>1542410.4179800001</v>
      </c>
      <c r="AB54" s="233">
        <v>0</v>
      </c>
      <c r="AC54" s="233">
        <v>0</v>
      </c>
      <c r="AE54" s="221">
        <f t="shared" si="0"/>
        <v>255623</v>
      </c>
    </row>
    <row r="55" spans="1:31" x14ac:dyDescent="0.25">
      <c r="B55" s="236">
        <v>43</v>
      </c>
      <c r="C55" s="235" t="s">
        <v>60</v>
      </c>
      <c r="D55" s="234">
        <v>1</v>
      </c>
      <c r="E55" s="234">
        <v>0</v>
      </c>
      <c r="F55" s="234">
        <v>0</v>
      </c>
      <c r="G55" s="234">
        <v>0</v>
      </c>
      <c r="H55" s="234">
        <v>0</v>
      </c>
      <c r="I55" s="234">
        <v>0</v>
      </c>
      <c r="J55" s="234">
        <v>0</v>
      </c>
      <c r="K55" s="234">
        <v>1440</v>
      </c>
      <c r="L55" s="233">
        <v>0</v>
      </c>
      <c r="M55" s="233">
        <v>0</v>
      </c>
      <c r="N55" s="233">
        <v>0</v>
      </c>
      <c r="O55" s="233">
        <v>0</v>
      </c>
      <c r="P55" s="233">
        <v>0</v>
      </c>
      <c r="Q55" s="233">
        <v>0</v>
      </c>
      <c r="R55" s="233">
        <v>0</v>
      </c>
      <c r="S55" s="233">
        <v>0</v>
      </c>
      <c r="T55" s="233">
        <v>2229</v>
      </c>
      <c r="U55" s="233">
        <v>7703.8339999999998</v>
      </c>
      <c r="V55" s="233">
        <v>252</v>
      </c>
      <c r="W55" s="233">
        <v>622.93399999999997</v>
      </c>
      <c r="X55" s="233">
        <v>0</v>
      </c>
      <c r="Y55" s="233">
        <v>0</v>
      </c>
      <c r="Z55" s="233">
        <v>411</v>
      </c>
      <c r="AA55" s="233">
        <v>2787.7</v>
      </c>
      <c r="AB55" s="233">
        <v>0</v>
      </c>
      <c r="AC55" s="233">
        <v>0</v>
      </c>
      <c r="AE55" s="221">
        <f t="shared" si="0"/>
        <v>411</v>
      </c>
    </row>
    <row r="56" spans="1:31" x14ac:dyDescent="0.25">
      <c r="B56" s="236">
        <v>44</v>
      </c>
      <c r="C56" s="235" t="s">
        <v>61</v>
      </c>
      <c r="D56" s="234">
        <v>1</v>
      </c>
      <c r="E56" s="234">
        <v>0</v>
      </c>
      <c r="F56" s="234">
        <v>0</v>
      </c>
      <c r="G56" s="234">
        <v>0</v>
      </c>
      <c r="H56" s="234">
        <v>0</v>
      </c>
      <c r="I56" s="234">
        <v>0</v>
      </c>
      <c r="J56" s="234">
        <v>0</v>
      </c>
      <c r="K56" s="234">
        <v>373</v>
      </c>
      <c r="L56" s="233">
        <v>0</v>
      </c>
      <c r="M56" s="233">
        <v>0</v>
      </c>
      <c r="N56" s="233">
        <v>0</v>
      </c>
      <c r="O56" s="233">
        <v>0</v>
      </c>
      <c r="P56" s="233">
        <v>0</v>
      </c>
      <c r="Q56" s="233">
        <v>0</v>
      </c>
      <c r="R56" s="233">
        <v>0</v>
      </c>
      <c r="S56" s="233">
        <v>0</v>
      </c>
      <c r="T56" s="233">
        <v>808</v>
      </c>
      <c r="U56" s="233">
        <v>2599.7030299999997</v>
      </c>
      <c r="V56" s="233">
        <v>230</v>
      </c>
      <c r="W56" s="233">
        <v>768.29831000000001</v>
      </c>
      <c r="X56" s="233">
        <v>0</v>
      </c>
      <c r="Y56" s="233">
        <v>0</v>
      </c>
      <c r="Z56" s="233">
        <v>193</v>
      </c>
      <c r="AA56" s="233">
        <v>1349.5</v>
      </c>
      <c r="AB56" s="233">
        <v>0</v>
      </c>
      <c r="AC56" s="233">
        <v>0</v>
      </c>
      <c r="AE56" s="221">
        <f t="shared" si="0"/>
        <v>193</v>
      </c>
    </row>
    <row r="57" spans="1:31" x14ac:dyDescent="0.25">
      <c r="A57" s="223" t="s">
        <v>159</v>
      </c>
      <c r="B57" s="236">
        <v>45</v>
      </c>
      <c r="C57" s="235" t="s">
        <v>26</v>
      </c>
      <c r="D57" s="234">
        <v>0</v>
      </c>
      <c r="E57" s="234">
        <v>0</v>
      </c>
      <c r="F57" s="234">
        <v>0</v>
      </c>
      <c r="G57" s="234">
        <v>2104</v>
      </c>
      <c r="H57" s="234">
        <v>0</v>
      </c>
      <c r="I57" s="234">
        <v>0</v>
      </c>
      <c r="J57" s="234">
        <v>940019</v>
      </c>
      <c r="K57" s="234">
        <v>772513</v>
      </c>
      <c r="L57" s="233">
        <v>278504</v>
      </c>
      <c r="M57" s="233">
        <v>372564.38262000069</v>
      </c>
      <c r="N57" s="233">
        <v>485246</v>
      </c>
      <c r="O57" s="233">
        <v>813195.89571999968</v>
      </c>
      <c r="P57" s="233">
        <v>0</v>
      </c>
      <c r="Q57" s="233">
        <v>0</v>
      </c>
      <c r="R57" s="233">
        <v>2538</v>
      </c>
      <c r="S57" s="233">
        <v>9468.0043299999998</v>
      </c>
      <c r="T57" s="233">
        <v>8722</v>
      </c>
      <c r="U57" s="233">
        <v>22993.74886</v>
      </c>
      <c r="V57" s="233">
        <v>11129</v>
      </c>
      <c r="W57" s="233">
        <v>31207.667160000005</v>
      </c>
      <c r="X57" s="233">
        <v>0</v>
      </c>
      <c r="Y57" s="233">
        <v>0</v>
      </c>
      <c r="Z57" s="233">
        <v>151225</v>
      </c>
      <c r="AA57" s="233">
        <v>233221.49299999999</v>
      </c>
      <c r="AB57" s="233">
        <v>0</v>
      </c>
      <c r="AC57" s="233">
        <v>0</v>
      </c>
      <c r="AE57" s="221">
        <f t="shared" si="0"/>
        <v>151225</v>
      </c>
    </row>
    <row r="58" spans="1:31" x14ac:dyDescent="0.25">
      <c r="B58" s="236">
        <v>46</v>
      </c>
      <c r="C58" s="239" t="s">
        <v>24</v>
      </c>
      <c r="D58" s="234">
        <v>102</v>
      </c>
      <c r="E58" s="234">
        <v>64</v>
      </c>
      <c r="F58" s="234">
        <v>0</v>
      </c>
      <c r="G58" s="234">
        <v>0</v>
      </c>
      <c r="H58" s="234">
        <v>0</v>
      </c>
      <c r="I58" s="234">
        <v>0</v>
      </c>
      <c r="J58" s="234">
        <v>1021986</v>
      </c>
      <c r="K58" s="234">
        <v>1105271</v>
      </c>
      <c r="L58" s="233">
        <v>1264735</v>
      </c>
      <c r="M58" s="233">
        <v>4281026.5660394737</v>
      </c>
      <c r="N58" s="233">
        <v>1371991</v>
      </c>
      <c r="O58" s="233">
        <v>7092420.3423399795</v>
      </c>
      <c r="P58" s="233">
        <v>0</v>
      </c>
      <c r="Q58" s="233">
        <v>0</v>
      </c>
      <c r="R58" s="233">
        <v>2702</v>
      </c>
      <c r="S58" s="233">
        <v>16642.220259999784</v>
      </c>
      <c r="T58" s="233">
        <v>447717</v>
      </c>
      <c r="U58" s="233">
        <v>1338500.6509800002</v>
      </c>
      <c r="V58" s="233">
        <v>177221</v>
      </c>
      <c r="W58" s="233">
        <v>623177.76294000016</v>
      </c>
      <c r="X58" s="233">
        <v>30</v>
      </c>
      <c r="Y58" s="233">
        <v>454.21499999999997</v>
      </c>
      <c r="Z58" s="233">
        <v>754926</v>
      </c>
      <c r="AA58" s="233">
        <v>3885525.1498699998</v>
      </c>
      <c r="AB58" s="233">
        <v>0</v>
      </c>
      <c r="AC58" s="233">
        <v>0</v>
      </c>
      <c r="AE58" s="221">
        <f t="shared" si="0"/>
        <v>754926</v>
      </c>
    </row>
    <row r="59" spans="1:31" x14ac:dyDescent="0.25">
      <c r="B59" s="236">
        <v>47</v>
      </c>
      <c r="C59" s="239" t="s">
        <v>62</v>
      </c>
      <c r="D59" s="234">
        <v>0</v>
      </c>
      <c r="E59" s="234">
        <v>0</v>
      </c>
      <c r="F59" s="234">
        <v>0</v>
      </c>
      <c r="G59" s="234">
        <v>0</v>
      </c>
      <c r="H59" s="234">
        <v>0</v>
      </c>
      <c r="I59" s="234">
        <v>0</v>
      </c>
      <c r="J59" s="234">
        <v>0</v>
      </c>
      <c r="K59" s="234">
        <v>1139</v>
      </c>
      <c r="L59" s="233">
        <v>0</v>
      </c>
      <c r="M59" s="233">
        <v>0</v>
      </c>
      <c r="N59" s="233">
        <v>0</v>
      </c>
      <c r="O59" s="233">
        <v>0</v>
      </c>
      <c r="P59" s="233">
        <v>0</v>
      </c>
      <c r="Q59" s="233">
        <v>0</v>
      </c>
      <c r="R59" s="233">
        <v>0</v>
      </c>
      <c r="S59" s="233">
        <v>0</v>
      </c>
      <c r="T59" s="233">
        <v>2581</v>
      </c>
      <c r="U59" s="233">
        <v>8851.9092200000014</v>
      </c>
      <c r="V59" s="233">
        <v>990</v>
      </c>
      <c r="W59" s="233">
        <v>2668.22633</v>
      </c>
      <c r="X59" s="233">
        <v>0</v>
      </c>
      <c r="Y59" s="233">
        <v>0</v>
      </c>
      <c r="Z59" s="233">
        <v>835</v>
      </c>
      <c r="AA59" s="233">
        <v>6169.9</v>
      </c>
      <c r="AB59" s="233">
        <v>0</v>
      </c>
      <c r="AC59" s="233">
        <v>0</v>
      </c>
      <c r="AE59" s="221">
        <f t="shared" si="0"/>
        <v>835</v>
      </c>
    </row>
    <row r="60" spans="1:31" ht="13" x14ac:dyDescent="0.25">
      <c r="B60" s="240" t="s">
        <v>63</v>
      </c>
      <c r="C60" s="239"/>
      <c r="D60" s="234"/>
      <c r="E60" s="234"/>
      <c r="F60" s="234"/>
      <c r="G60" s="234"/>
      <c r="H60" s="234"/>
      <c r="I60" s="234"/>
      <c r="J60" s="234"/>
      <c r="K60" s="234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E60" s="221">
        <f t="shared" si="0"/>
        <v>0</v>
      </c>
    </row>
    <row r="61" spans="1:31" s="241" customFormat="1" x14ac:dyDescent="0.25">
      <c r="A61" s="246"/>
      <c r="B61" s="245">
        <v>48</v>
      </c>
      <c r="C61" s="247" t="s">
        <v>64</v>
      </c>
      <c r="D61" s="243">
        <v>0</v>
      </c>
      <c r="E61" s="243">
        <v>0</v>
      </c>
      <c r="F61" s="243">
        <v>0</v>
      </c>
      <c r="G61" s="243">
        <v>124631</v>
      </c>
      <c r="H61" s="243">
        <v>0</v>
      </c>
      <c r="I61" s="243">
        <v>3163183</v>
      </c>
      <c r="J61" s="243">
        <v>0</v>
      </c>
      <c r="K61" s="243">
        <v>2034935</v>
      </c>
      <c r="L61" s="242">
        <v>0</v>
      </c>
      <c r="M61" s="242">
        <v>0</v>
      </c>
      <c r="N61" s="242">
        <v>0</v>
      </c>
      <c r="O61" s="242">
        <v>0</v>
      </c>
      <c r="P61" s="242">
        <v>0</v>
      </c>
      <c r="Q61" s="242">
        <v>0</v>
      </c>
      <c r="R61" s="242">
        <v>0</v>
      </c>
      <c r="S61" s="242">
        <v>0</v>
      </c>
      <c r="T61" s="242">
        <v>13815</v>
      </c>
      <c r="U61" s="242">
        <v>22909.163230000002</v>
      </c>
      <c r="V61" s="242">
        <v>240959</v>
      </c>
      <c r="W61" s="242">
        <v>335018.89873000002</v>
      </c>
      <c r="X61" s="242">
        <v>0</v>
      </c>
      <c r="Y61" s="242">
        <v>0</v>
      </c>
      <c r="Z61" s="242">
        <v>161391</v>
      </c>
      <c r="AA61" s="242">
        <v>725258.60302000004</v>
      </c>
      <c r="AB61" s="242">
        <v>0</v>
      </c>
      <c r="AC61" s="242">
        <v>0</v>
      </c>
      <c r="AE61" s="221">
        <f t="shared" si="0"/>
        <v>161391</v>
      </c>
    </row>
    <row r="62" spans="1:31" s="241" customFormat="1" x14ac:dyDescent="0.25">
      <c r="A62" s="246"/>
      <c r="B62" s="245">
        <v>49</v>
      </c>
      <c r="C62" s="247" t="s">
        <v>65</v>
      </c>
      <c r="D62" s="243">
        <v>0</v>
      </c>
      <c r="E62" s="243">
        <v>0</v>
      </c>
      <c r="F62" s="243">
        <v>0</v>
      </c>
      <c r="G62" s="243">
        <v>413963</v>
      </c>
      <c r="H62" s="243">
        <v>0</v>
      </c>
      <c r="I62" s="243">
        <v>15089</v>
      </c>
      <c r="J62" s="243">
        <v>0</v>
      </c>
      <c r="K62" s="243">
        <v>9075907</v>
      </c>
      <c r="L62" s="242">
        <v>0</v>
      </c>
      <c r="M62" s="242">
        <v>0</v>
      </c>
      <c r="N62" s="242">
        <v>0</v>
      </c>
      <c r="O62" s="242">
        <v>0</v>
      </c>
      <c r="P62" s="242">
        <v>0</v>
      </c>
      <c r="Q62" s="242">
        <v>0</v>
      </c>
      <c r="R62" s="242">
        <v>0</v>
      </c>
      <c r="S62" s="242">
        <v>0</v>
      </c>
      <c r="T62" s="242">
        <v>168173</v>
      </c>
      <c r="U62" s="242">
        <v>502707.21035000001</v>
      </c>
      <c r="V62" s="242">
        <v>10723</v>
      </c>
      <c r="W62" s="242">
        <v>16310.888510000001</v>
      </c>
      <c r="X62" s="242">
        <v>0</v>
      </c>
      <c r="Y62" s="242">
        <v>0</v>
      </c>
      <c r="Z62" s="242">
        <v>2367454</v>
      </c>
      <c r="AA62" s="242">
        <v>7920213.4199999999</v>
      </c>
      <c r="AB62" s="242">
        <v>129</v>
      </c>
      <c r="AC62" s="242">
        <v>80.835999999999999</v>
      </c>
      <c r="AE62" s="221">
        <f t="shared" si="0"/>
        <v>2367583</v>
      </c>
    </row>
    <row r="63" spans="1:31" s="241" customFormat="1" x14ac:dyDescent="0.25">
      <c r="A63" s="246"/>
      <c r="B63" s="245">
        <v>50</v>
      </c>
      <c r="C63" s="247" t="s">
        <v>66</v>
      </c>
      <c r="D63" s="243">
        <v>0</v>
      </c>
      <c r="E63" s="243">
        <v>0</v>
      </c>
      <c r="F63" s="243">
        <v>0</v>
      </c>
      <c r="G63" s="243">
        <v>353810</v>
      </c>
      <c r="H63" s="243">
        <v>0</v>
      </c>
      <c r="I63" s="243">
        <v>1071090</v>
      </c>
      <c r="J63" s="243">
        <v>0</v>
      </c>
      <c r="K63" s="243">
        <v>15412517</v>
      </c>
      <c r="L63" s="242">
        <v>0</v>
      </c>
      <c r="M63" s="242">
        <v>0</v>
      </c>
      <c r="N63" s="242">
        <v>0</v>
      </c>
      <c r="O63" s="242">
        <v>0</v>
      </c>
      <c r="P63" s="242">
        <v>0</v>
      </c>
      <c r="Q63" s="242">
        <v>0</v>
      </c>
      <c r="R63" s="242">
        <v>0</v>
      </c>
      <c r="S63" s="242">
        <v>0</v>
      </c>
      <c r="T63" s="242">
        <v>0</v>
      </c>
      <c r="U63" s="242">
        <v>0</v>
      </c>
      <c r="V63" s="242">
        <v>360077</v>
      </c>
      <c r="W63" s="242">
        <v>114525.98776999999</v>
      </c>
      <c r="X63" s="242">
        <v>0</v>
      </c>
      <c r="Y63" s="242">
        <v>0</v>
      </c>
      <c r="Z63" s="242">
        <v>0</v>
      </c>
      <c r="AA63" s="242">
        <v>0</v>
      </c>
      <c r="AB63" s="242">
        <v>0</v>
      </c>
      <c r="AC63" s="242">
        <v>0</v>
      </c>
      <c r="AE63" s="221">
        <f t="shared" si="0"/>
        <v>0</v>
      </c>
    </row>
    <row r="64" spans="1:31" s="241" customFormat="1" x14ac:dyDescent="0.25">
      <c r="A64" s="246"/>
      <c r="B64" s="245">
        <v>51</v>
      </c>
      <c r="C64" s="247" t="s">
        <v>67</v>
      </c>
      <c r="D64" s="243">
        <v>0</v>
      </c>
      <c r="E64" s="243">
        <v>0</v>
      </c>
      <c r="F64" s="243">
        <v>0</v>
      </c>
      <c r="G64" s="243">
        <v>0</v>
      </c>
      <c r="H64" s="243">
        <v>0</v>
      </c>
      <c r="I64" s="243">
        <v>1032</v>
      </c>
      <c r="J64" s="243">
        <v>0</v>
      </c>
      <c r="K64" s="243">
        <v>56</v>
      </c>
      <c r="L64" s="242">
        <v>0</v>
      </c>
      <c r="M64" s="242">
        <v>0</v>
      </c>
      <c r="N64" s="242">
        <v>0</v>
      </c>
      <c r="O64" s="242">
        <v>0</v>
      </c>
      <c r="P64" s="242">
        <v>0</v>
      </c>
      <c r="Q64" s="242">
        <v>0</v>
      </c>
      <c r="R64" s="242">
        <v>0</v>
      </c>
      <c r="S64" s="242">
        <v>0</v>
      </c>
      <c r="T64" s="242">
        <v>8</v>
      </c>
      <c r="U64" s="242">
        <v>9.4246700000000008</v>
      </c>
      <c r="V64" s="242">
        <v>10</v>
      </c>
      <c r="W64" s="242">
        <v>9.7948199999999996</v>
      </c>
      <c r="X64" s="242">
        <v>0</v>
      </c>
      <c r="Y64" s="242">
        <v>0</v>
      </c>
      <c r="Z64" s="242">
        <v>14</v>
      </c>
      <c r="AA64" s="242">
        <v>21.8</v>
      </c>
      <c r="AB64" s="242">
        <v>0</v>
      </c>
      <c r="AC64" s="242">
        <v>0</v>
      </c>
      <c r="AE64" s="221">
        <f t="shared" si="0"/>
        <v>14</v>
      </c>
    </row>
    <row r="65" spans="1:31" s="241" customFormat="1" x14ac:dyDescent="0.25">
      <c r="A65" s="246"/>
      <c r="B65" s="245">
        <v>52</v>
      </c>
      <c r="C65" s="247" t="s">
        <v>68</v>
      </c>
      <c r="D65" s="243">
        <v>0</v>
      </c>
      <c r="E65" s="243">
        <v>0</v>
      </c>
      <c r="F65" s="243">
        <v>0</v>
      </c>
      <c r="G65" s="243">
        <v>495047</v>
      </c>
      <c r="H65" s="243">
        <v>0</v>
      </c>
      <c r="I65" s="243">
        <v>0</v>
      </c>
      <c r="J65" s="243">
        <v>0</v>
      </c>
      <c r="K65" s="243">
        <v>907860</v>
      </c>
      <c r="L65" s="242">
        <v>0</v>
      </c>
      <c r="M65" s="242">
        <v>0</v>
      </c>
      <c r="N65" s="242">
        <v>0</v>
      </c>
      <c r="O65" s="242">
        <v>0</v>
      </c>
      <c r="P65" s="242">
        <v>0</v>
      </c>
      <c r="Q65" s="242">
        <v>0</v>
      </c>
      <c r="R65" s="242">
        <v>0</v>
      </c>
      <c r="S65" s="242">
        <v>0</v>
      </c>
      <c r="T65" s="242">
        <v>2316</v>
      </c>
      <c r="U65" s="242">
        <v>2467.1038600000002</v>
      </c>
      <c r="V65" s="242">
        <v>39245</v>
      </c>
      <c r="W65" s="242">
        <v>27871.677649999998</v>
      </c>
      <c r="X65" s="242">
        <v>0</v>
      </c>
      <c r="Y65" s="242">
        <v>0</v>
      </c>
      <c r="Z65" s="242">
        <v>74854</v>
      </c>
      <c r="AA65" s="242">
        <v>193091.97500000001</v>
      </c>
      <c r="AB65" s="242">
        <v>0</v>
      </c>
      <c r="AC65" s="242">
        <v>0</v>
      </c>
      <c r="AE65" s="221">
        <f t="shared" si="0"/>
        <v>74854</v>
      </c>
    </row>
    <row r="66" spans="1:31" s="241" customFormat="1" x14ac:dyDescent="0.25">
      <c r="A66" s="246"/>
      <c r="B66" s="245">
        <v>53</v>
      </c>
      <c r="C66" s="244" t="s">
        <v>69</v>
      </c>
      <c r="D66" s="243">
        <v>0</v>
      </c>
      <c r="E66" s="243">
        <v>0</v>
      </c>
      <c r="F66" s="243">
        <v>724593</v>
      </c>
      <c r="G66" s="243">
        <v>0</v>
      </c>
      <c r="H66" s="243">
        <v>0</v>
      </c>
      <c r="I66" s="243">
        <v>35560449</v>
      </c>
      <c r="J66" s="243">
        <v>0</v>
      </c>
      <c r="K66" s="243">
        <v>32299494</v>
      </c>
      <c r="L66" s="242">
        <v>0</v>
      </c>
      <c r="M66" s="242">
        <v>0</v>
      </c>
      <c r="N66" s="242">
        <v>0</v>
      </c>
      <c r="O66" s="242">
        <v>0</v>
      </c>
      <c r="P66" s="242">
        <v>0</v>
      </c>
      <c r="Q66" s="242">
        <v>0</v>
      </c>
      <c r="R66" s="242">
        <v>0</v>
      </c>
      <c r="S66" s="242">
        <v>0</v>
      </c>
      <c r="T66" s="242">
        <v>41011</v>
      </c>
      <c r="U66" s="242">
        <v>53708.243419999992</v>
      </c>
      <c r="V66" s="242">
        <v>127282</v>
      </c>
      <c r="W66" s="242">
        <v>238095.28656000001</v>
      </c>
      <c r="X66" s="242">
        <v>0</v>
      </c>
      <c r="Y66" s="242">
        <v>0</v>
      </c>
      <c r="Z66" s="242">
        <v>259659</v>
      </c>
      <c r="AA66" s="242">
        <v>1137577</v>
      </c>
      <c r="AB66" s="242">
        <v>0</v>
      </c>
      <c r="AC66" s="242">
        <v>0</v>
      </c>
      <c r="AE66" s="221">
        <f t="shared" si="0"/>
        <v>259659</v>
      </c>
    </row>
    <row r="67" spans="1:31" ht="13" x14ac:dyDescent="0.25">
      <c r="B67" s="240" t="s">
        <v>21</v>
      </c>
      <c r="C67" s="239"/>
      <c r="D67" s="238"/>
      <c r="E67" s="238"/>
      <c r="F67" s="238"/>
      <c r="G67" s="238"/>
      <c r="H67" s="238"/>
      <c r="I67" s="238"/>
      <c r="J67" s="238"/>
      <c r="K67" s="238"/>
      <c r="L67" s="237"/>
      <c r="M67" s="237"/>
      <c r="N67" s="237"/>
      <c r="O67" s="237"/>
      <c r="P67" s="237"/>
      <c r="Q67" s="237"/>
      <c r="R67" s="237"/>
      <c r="S67" s="237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E67" s="221">
        <f t="shared" si="0"/>
        <v>0</v>
      </c>
    </row>
    <row r="68" spans="1:31" x14ac:dyDescent="0.25">
      <c r="B68" s="236">
        <v>54</v>
      </c>
      <c r="C68" s="235" t="s">
        <v>22</v>
      </c>
      <c r="D68" s="234">
        <v>508</v>
      </c>
      <c r="E68" s="234">
        <v>3</v>
      </c>
      <c r="F68" s="234">
        <v>0</v>
      </c>
      <c r="G68" s="234">
        <v>400</v>
      </c>
      <c r="H68" s="234">
        <v>0</v>
      </c>
      <c r="I68" s="234">
        <v>1146754</v>
      </c>
      <c r="J68" s="234">
        <v>958503</v>
      </c>
      <c r="K68" s="234">
        <v>3003666</v>
      </c>
      <c r="L68" s="233">
        <v>1086105</v>
      </c>
      <c r="M68" s="233">
        <v>7054662.1135400003</v>
      </c>
      <c r="N68" s="233">
        <v>1655581</v>
      </c>
      <c r="O68" s="233">
        <v>12362201.195540002</v>
      </c>
      <c r="P68" s="233">
        <v>1185</v>
      </c>
      <c r="Q68" s="233">
        <v>1263.8589999999999</v>
      </c>
      <c r="R68" s="233">
        <v>5565</v>
      </c>
      <c r="S68" s="233">
        <v>31850.1</v>
      </c>
      <c r="T68" s="233">
        <v>201040</v>
      </c>
      <c r="U68" s="233">
        <v>523543.88964999683</v>
      </c>
      <c r="V68" s="233">
        <v>284330</v>
      </c>
      <c r="W68" s="233">
        <v>1114349.9202200635</v>
      </c>
      <c r="X68" s="233">
        <v>224</v>
      </c>
      <c r="Y68" s="233">
        <v>3300.2109999999998</v>
      </c>
      <c r="Z68" s="233">
        <v>1207755</v>
      </c>
      <c r="AA68" s="233">
        <v>8486859</v>
      </c>
      <c r="AB68" s="233">
        <v>8</v>
      </c>
      <c r="AC68" s="233">
        <v>7.5</v>
      </c>
      <c r="AE68" s="221">
        <f t="shared" si="0"/>
        <v>1207763</v>
      </c>
    </row>
    <row r="69" spans="1:31" x14ac:dyDescent="0.25">
      <c r="B69" s="236">
        <v>55</v>
      </c>
      <c r="C69" s="235" t="s">
        <v>70</v>
      </c>
      <c r="D69" s="234">
        <v>177</v>
      </c>
      <c r="E69" s="234">
        <v>2</v>
      </c>
      <c r="F69" s="234">
        <v>0</v>
      </c>
      <c r="G69" s="234">
        <v>0</v>
      </c>
      <c r="H69" s="234">
        <v>0</v>
      </c>
      <c r="I69" s="234">
        <v>0</v>
      </c>
      <c r="J69" s="234">
        <v>0</v>
      </c>
      <c r="K69" s="234">
        <v>252963</v>
      </c>
      <c r="L69" s="233">
        <v>0</v>
      </c>
      <c r="M69" s="233">
        <v>0</v>
      </c>
      <c r="N69" s="233">
        <v>0</v>
      </c>
      <c r="O69" s="233">
        <v>0</v>
      </c>
      <c r="P69" s="233">
        <v>0</v>
      </c>
      <c r="Q69" s="233">
        <v>0</v>
      </c>
      <c r="R69" s="233">
        <v>0</v>
      </c>
      <c r="S69" s="233">
        <v>0</v>
      </c>
      <c r="T69" s="233">
        <v>28138</v>
      </c>
      <c r="U69" s="233">
        <v>87441.881420000122</v>
      </c>
      <c r="V69" s="233">
        <v>4351</v>
      </c>
      <c r="W69" s="233">
        <v>19524.046540000003</v>
      </c>
      <c r="X69" s="233">
        <v>0</v>
      </c>
      <c r="Y69" s="233">
        <v>0</v>
      </c>
      <c r="Z69" s="233">
        <v>119955</v>
      </c>
      <c r="AA69" s="233">
        <v>685455.223</v>
      </c>
      <c r="AB69" s="233">
        <v>0</v>
      </c>
      <c r="AC69" s="233">
        <v>0</v>
      </c>
      <c r="AE69" s="221">
        <f t="shared" si="0"/>
        <v>119955</v>
      </c>
    </row>
    <row r="70" spans="1:31" x14ac:dyDescent="0.25">
      <c r="B70" s="236">
        <v>56</v>
      </c>
      <c r="C70" s="235" t="s">
        <v>47</v>
      </c>
      <c r="D70" s="234">
        <v>361</v>
      </c>
      <c r="E70" s="234">
        <v>4</v>
      </c>
      <c r="F70" s="234">
        <v>26130</v>
      </c>
      <c r="G70" s="234">
        <v>320</v>
      </c>
      <c r="H70" s="234">
        <v>44773</v>
      </c>
      <c r="I70" s="234">
        <v>0</v>
      </c>
      <c r="J70" s="234">
        <v>0</v>
      </c>
      <c r="K70" s="234">
        <v>1910144</v>
      </c>
      <c r="L70" s="233">
        <v>0</v>
      </c>
      <c r="M70" s="233">
        <v>0</v>
      </c>
      <c r="N70" s="233">
        <v>0</v>
      </c>
      <c r="O70" s="233">
        <v>0</v>
      </c>
      <c r="P70" s="233">
        <v>0</v>
      </c>
      <c r="Q70" s="233">
        <v>0</v>
      </c>
      <c r="R70" s="233">
        <v>0</v>
      </c>
      <c r="S70" s="233">
        <v>0</v>
      </c>
      <c r="T70" s="233">
        <v>145062</v>
      </c>
      <c r="U70" s="233">
        <v>300831.26961000002</v>
      </c>
      <c r="V70" s="233">
        <v>40831</v>
      </c>
      <c r="W70" s="233">
        <v>164402.12333999999</v>
      </c>
      <c r="X70" s="233">
        <v>0</v>
      </c>
      <c r="Y70" s="233">
        <v>0</v>
      </c>
      <c r="Z70" s="233">
        <v>3199843</v>
      </c>
      <c r="AA70" s="233">
        <v>9355566.4360000007</v>
      </c>
      <c r="AB70" s="233">
        <v>0</v>
      </c>
      <c r="AC70" s="233">
        <v>0</v>
      </c>
      <c r="AE70" s="221">
        <f t="shared" si="0"/>
        <v>3199843</v>
      </c>
    </row>
    <row r="71" spans="1:31" x14ac:dyDescent="0.25">
      <c r="B71" s="236">
        <v>57</v>
      </c>
      <c r="C71" s="235" t="s">
        <v>44</v>
      </c>
      <c r="D71" s="234">
        <v>611</v>
      </c>
      <c r="E71" s="234">
        <v>3</v>
      </c>
      <c r="F71" s="234">
        <v>0</v>
      </c>
      <c r="G71" s="234">
        <v>5024</v>
      </c>
      <c r="H71" s="234">
        <v>0</v>
      </c>
      <c r="I71" s="234">
        <v>0</v>
      </c>
      <c r="J71" s="234">
        <v>0</v>
      </c>
      <c r="K71" s="234">
        <v>5663442</v>
      </c>
      <c r="L71" s="233">
        <v>0</v>
      </c>
      <c r="M71" s="233">
        <v>0</v>
      </c>
      <c r="N71" s="233">
        <v>0</v>
      </c>
      <c r="O71" s="233">
        <v>0</v>
      </c>
      <c r="P71" s="233">
        <v>0</v>
      </c>
      <c r="Q71" s="233">
        <v>0</v>
      </c>
      <c r="R71" s="233">
        <v>0</v>
      </c>
      <c r="S71" s="233">
        <v>0</v>
      </c>
      <c r="T71" s="233">
        <v>179583</v>
      </c>
      <c r="U71" s="233">
        <v>309938.77445999987</v>
      </c>
      <c r="V71" s="233">
        <v>12931</v>
      </c>
      <c r="W71" s="233">
        <v>34640.015490000005</v>
      </c>
      <c r="X71" s="233">
        <v>0</v>
      </c>
      <c r="Y71" s="233">
        <v>0</v>
      </c>
      <c r="Z71" s="233">
        <v>1172382</v>
      </c>
      <c r="AA71" s="233">
        <v>6316103.6349999998</v>
      </c>
      <c r="AB71" s="233">
        <v>19</v>
      </c>
      <c r="AC71" s="233">
        <v>13.7</v>
      </c>
      <c r="AE71" s="221">
        <f t="shared" si="0"/>
        <v>1172401</v>
      </c>
    </row>
    <row r="72" spans="1:31" ht="13" x14ac:dyDescent="0.3">
      <c r="B72" s="236">
        <v>58</v>
      </c>
      <c r="C72" s="235" t="s">
        <v>313</v>
      </c>
      <c r="D72" s="234">
        <v>171</v>
      </c>
      <c r="E72" s="234">
        <v>0</v>
      </c>
      <c r="F72" s="234">
        <v>0</v>
      </c>
      <c r="G72" s="234">
        <v>436</v>
      </c>
      <c r="H72" s="234">
        <v>0</v>
      </c>
      <c r="I72" s="234">
        <v>77769</v>
      </c>
      <c r="J72" s="234">
        <v>0</v>
      </c>
      <c r="K72" s="234">
        <v>5609683</v>
      </c>
      <c r="L72" s="233">
        <v>0</v>
      </c>
      <c r="M72" s="233">
        <v>0</v>
      </c>
      <c r="N72" s="233">
        <v>0</v>
      </c>
      <c r="O72" s="233">
        <v>0</v>
      </c>
      <c r="P72" s="233">
        <v>0</v>
      </c>
      <c r="Q72" s="233">
        <v>0</v>
      </c>
      <c r="R72" s="233">
        <v>0</v>
      </c>
      <c r="S72" s="233">
        <v>0</v>
      </c>
      <c r="T72" s="233">
        <v>41088</v>
      </c>
      <c r="U72" s="233">
        <v>61311.805690000001</v>
      </c>
      <c r="V72" s="233">
        <v>7595</v>
      </c>
      <c r="W72" s="233">
        <v>26468.914629999999</v>
      </c>
      <c r="X72" s="233">
        <v>0</v>
      </c>
      <c r="Y72" s="233">
        <v>0</v>
      </c>
      <c r="Z72" s="233">
        <v>1007863</v>
      </c>
      <c r="AA72" s="233">
        <v>5236192.1519999998</v>
      </c>
      <c r="AB72" s="233">
        <v>0</v>
      </c>
      <c r="AC72" s="233">
        <v>0</v>
      </c>
      <c r="AE72" s="342">
        <f t="shared" si="0"/>
        <v>1007863</v>
      </c>
    </row>
    <row r="73" spans="1:31" x14ac:dyDescent="0.25">
      <c r="B73" s="236">
        <v>59</v>
      </c>
      <c r="C73" s="235" t="s">
        <v>71</v>
      </c>
      <c r="D73" s="234">
        <v>59</v>
      </c>
      <c r="E73" s="234">
        <v>2</v>
      </c>
      <c r="F73" s="234">
        <v>0</v>
      </c>
      <c r="G73" s="234">
        <v>162</v>
      </c>
      <c r="H73" s="234">
        <v>0</v>
      </c>
      <c r="I73" s="234">
        <v>498908</v>
      </c>
      <c r="J73" s="234">
        <v>0</v>
      </c>
      <c r="K73" s="234">
        <v>3257325</v>
      </c>
      <c r="L73" s="233">
        <v>0</v>
      </c>
      <c r="M73" s="233">
        <v>0</v>
      </c>
      <c r="N73" s="233">
        <v>0</v>
      </c>
      <c r="O73" s="233">
        <v>0</v>
      </c>
      <c r="P73" s="233">
        <v>0</v>
      </c>
      <c r="Q73" s="233">
        <v>0</v>
      </c>
      <c r="R73" s="233">
        <v>0</v>
      </c>
      <c r="S73" s="233">
        <v>0</v>
      </c>
      <c r="T73" s="233">
        <v>53248</v>
      </c>
      <c r="U73" s="233">
        <v>114978.93573</v>
      </c>
      <c r="V73" s="233">
        <v>9181</v>
      </c>
      <c r="W73" s="233">
        <v>26892.567350000001</v>
      </c>
      <c r="X73" s="233">
        <v>0</v>
      </c>
      <c r="Y73" s="233">
        <v>0</v>
      </c>
      <c r="Z73" s="233">
        <v>546584</v>
      </c>
      <c r="AA73" s="233">
        <v>2883391.2084599999</v>
      </c>
      <c r="AB73" s="233">
        <v>0</v>
      </c>
      <c r="AC73" s="233">
        <v>0</v>
      </c>
    </row>
    <row r="74" spans="1:31" x14ac:dyDescent="0.25">
      <c r="B74" s="236">
        <v>60</v>
      </c>
      <c r="C74" s="235" t="s">
        <v>72</v>
      </c>
      <c r="D74" s="234">
        <v>18</v>
      </c>
      <c r="E74" s="234">
        <v>1</v>
      </c>
      <c r="F74" s="234">
        <v>0</v>
      </c>
      <c r="G74" s="234">
        <v>0</v>
      </c>
      <c r="H74" s="234">
        <v>0</v>
      </c>
      <c r="I74" s="234">
        <v>0</v>
      </c>
      <c r="J74" s="234">
        <v>0</v>
      </c>
      <c r="K74" s="234">
        <v>441410</v>
      </c>
      <c r="L74" s="233">
        <v>0</v>
      </c>
      <c r="M74" s="233">
        <v>0</v>
      </c>
      <c r="N74" s="233">
        <v>0</v>
      </c>
      <c r="O74" s="233">
        <v>0</v>
      </c>
      <c r="P74" s="233">
        <v>0</v>
      </c>
      <c r="Q74" s="233">
        <v>0</v>
      </c>
      <c r="R74" s="233">
        <v>0</v>
      </c>
      <c r="S74" s="233">
        <v>0</v>
      </c>
      <c r="T74" s="233">
        <v>6267</v>
      </c>
      <c r="U74" s="233">
        <v>8311.14516</v>
      </c>
      <c r="V74" s="233">
        <v>0</v>
      </c>
      <c r="W74" s="233">
        <v>0</v>
      </c>
      <c r="X74" s="233">
        <v>0</v>
      </c>
      <c r="Y74" s="233">
        <v>0</v>
      </c>
      <c r="Z74" s="233">
        <v>54020</v>
      </c>
      <c r="AA74" s="233">
        <v>261415.3</v>
      </c>
      <c r="AB74" s="233">
        <v>0</v>
      </c>
      <c r="AC74" s="233">
        <v>0</v>
      </c>
    </row>
    <row r="75" spans="1:31" x14ac:dyDescent="0.25">
      <c r="B75" s="236">
        <v>61</v>
      </c>
      <c r="C75" s="235" t="s">
        <v>73</v>
      </c>
      <c r="D75" s="234">
        <v>0</v>
      </c>
      <c r="E75" s="234">
        <v>0</v>
      </c>
      <c r="F75" s="234">
        <v>0</v>
      </c>
      <c r="G75" s="234">
        <v>0</v>
      </c>
      <c r="H75" s="234">
        <v>0</v>
      </c>
      <c r="I75" s="234">
        <v>0</v>
      </c>
      <c r="J75" s="234">
        <v>0</v>
      </c>
      <c r="K75" s="234">
        <v>82037</v>
      </c>
      <c r="L75" s="233">
        <v>0</v>
      </c>
      <c r="M75" s="233">
        <v>0</v>
      </c>
      <c r="N75" s="233">
        <v>0</v>
      </c>
      <c r="O75" s="233">
        <v>0</v>
      </c>
      <c r="P75" s="233">
        <v>0</v>
      </c>
      <c r="Q75" s="233">
        <v>0</v>
      </c>
      <c r="R75" s="233">
        <v>0</v>
      </c>
      <c r="S75" s="233">
        <v>0</v>
      </c>
      <c r="T75" s="233">
        <v>4413</v>
      </c>
      <c r="U75" s="233">
        <v>11514.512189999999</v>
      </c>
      <c r="V75" s="233">
        <v>3515</v>
      </c>
      <c r="W75" s="233">
        <v>13613.78392</v>
      </c>
      <c r="X75" s="233">
        <v>0</v>
      </c>
      <c r="Y75" s="233">
        <v>0</v>
      </c>
      <c r="Z75" s="233">
        <v>34145</v>
      </c>
      <c r="AA75" s="233">
        <v>191818.6</v>
      </c>
      <c r="AB75" s="233">
        <v>0</v>
      </c>
      <c r="AC75" s="233">
        <v>0</v>
      </c>
    </row>
    <row r="76" spans="1:31" x14ac:dyDescent="0.25">
      <c r="B76" s="236">
        <v>62</v>
      </c>
      <c r="C76" s="235" t="s">
        <v>46</v>
      </c>
      <c r="D76" s="234">
        <v>0</v>
      </c>
      <c r="E76" s="234">
        <v>0</v>
      </c>
      <c r="F76" s="234">
        <v>0</v>
      </c>
      <c r="G76" s="234">
        <v>67</v>
      </c>
      <c r="H76" s="234">
        <v>0</v>
      </c>
      <c r="I76" s="234">
        <v>0</v>
      </c>
      <c r="J76" s="234">
        <v>0</v>
      </c>
      <c r="K76" s="234">
        <v>771700</v>
      </c>
      <c r="L76" s="233">
        <v>0</v>
      </c>
      <c r="M76" s="233">
        <v>0</v>
      </c>
      <c r="N76" s="233">
        <v>0</v>
      </c>
      <c r="O76" s="233">
        <v>0</v>
      </c>
      <c r="P76" s="233">
        <v>0</v>
      </c>
      <c r="Q76" s="233">
        <v>0</v>
      </c>
      <c r="R76" s="233">
        <v>0</v>
      </c>
      <c r="S76" s="233">
        <v>0</v>
      </c>
      <c r="T76" s="233">
        <v>33523</v>
      </c>
      <c r="U76" s="233">
        <v>39155.729519999993</v>
      </c>
      <c r="V76" s="233">
        <v>732</v>
      </c>
      <c r="W76" s="233">
        <v>2740.6972999999998</v>
      </c>
      <c r="X76" s="233">
        <v>0</v>
      </c>
      <c r="Y76" s="233">
        <v>0</v>
      </c>
      <c r="Z76" s="233">
        <v>677371</v>
      </c>
      <c r="AA76" s="233">
        <v>453580.86499999999</v>
      </c>
      <c r="AB76" s="233">
        <v>0</v>
      </c>
      <c r="AC76" s="233">
        <v>0</v>
      </c>
    </row>
    <row r="77" spans="1:31" x14ac:dyDescent="0.25">
      <c r="B77" s="236">
        <v>63</v>
      </c>
      <c r="C77" s="235" t="s">
        <v>74</v>
      </c>
      <c r="D77" s="234">
        <v>592</v>
      </c>
      <c r="E77" s="234">
        <v>4</v>
      </c>
      <c r="F77" s="234">
        <v>0</v>
      </c>
      <c r="G77" s="234">
        <v>0</v>
      </c>
      <c r="H77" s="234">
        <v>0</v>
      </c>
      <c r="I77" s="234">
        <v>589112</v>
      </c>
      <c r="J77" s="234">
        <v>0</v>
      </c>
      <c r="K77" s="234">
        <v>10263662</v>
      </c>
      <c r="L77" s="233">
        <v>0</v>
      </c>
      <c r="M77" s="233">
        <v>0</v>
      </c>
      <c r="N77" s="233">
        <v>0</v>
      </c>
      <c r="O77" s="233">
        <v>0</v>
      </c>
      <c r="P77" s="233">
        <v>0</v>
      </c>
      <c r="Q77" s="233">
        <v>0</v>
      </c>
      <c r="R77" s="233">
        <v>0</v>
      </c>
      <c r="S77" s="233">
        <v>0</v>
      </c>
      <c r="T77" s="233">
        <v>214834</v>
      </c>
      <c r="U77" s="233">
        <v>425027.08343</v>
      </c>
      <c r="V77" s="233">
        <v>68866</v>
      </c>
      <c r="W77" s="233">
        <v>189032.11074</v>
      </c>
      <c r="X77" s="233">
        <v>0</v>
      </c>
      <c r="Y77" s="233">
        <v>0</v>
      </c>
      <c r="Z77" s="233">
        <v>3921340</v>
      </c>
      <c r="AA77" s="233">
        <v>17147788.899999999</v>
      </c>
      <c r="AB77" s="233">
        <v>63</v>
      </c>
      <c r="AC77" s="233">
        <v>55.9</v>
      </c>
    </row>
    <row r="78" spans="1:31" x14ac:dyDescent="0.25">
      <c r="B78" s="279">
        <v>64</v>
      </c>
      <c r="C78" s="279" t="s">
        <v>75</v>
      </c>
      <c r="D78" s="234">
        <v>232</v>
      </c>
      <c r="E78" s="234">
        <v>0</v>
      </c>
      <c r="F78" s="234">
        <v>32</v>
      </c>
      <c r="G78" s="234">
        <v>0</v>
      </c>
      <c r="H78" s="234">
        <v>0</v>
      </c>
      <c r="I78" s="234">
        <v>0</v>
      </c>
      <c r="J78" s="234">
        <v>0</v>
      </c>
      <c r="K78" s="234">
        <v>1162</v>
      </c>
      <c r="L78" s="233">
        <v>0</v>
      </c>
      <c r="M78" s="233">
        <v>0</v>
      </c>
      <c r="N78" s="233">
        <v>0</v>
      </c>
      <c r="O78" s="233">
        <v>0</v>
      </c>
      <c r="P78" s="233">
        <v>0</v>
      </c>
      <c r="Q78" s="233">
        <v>0</v>
      </c>
      <c r="R78" s="233">
        <v>0</v>
      </c>
      <c r="S78" s="233">
        <v>0</v>
      </c>
      <c r="T78" s="233">
        <v>51</v>
      </c>
      <c r="U78" s="233">
        <v>66.636119999999991</v>
      </c>
      <c r="V78" s="233">
        <v>4</v>
      </c>
      <c r="W78" s="233">
        <v>1.1930000000000001</v>
      </c>
      <c r="X78" s="233">
        <v>0</v>
      </c>
      <c r="Y78" s="233">
        <v>0</v>
      </c>
      <c r="Z78" s="233">
        <v>321</v>
      </c>
      <c r="AA78" s="233">
        <v>640.1</v>
      </c>
      <c r="AB78" s="233">
        <v>0</v>
      </c>
      <c r="AC78" s="233">
        <v>0</v>
      </c>
    </row>
    <row r="79" spans="1:31" x14ac:dyDescent="0.25">
      <c r="B79" s="236">
        <v>65</v>
      </c>
      <c r="C79" s="235" t="s">
        <v>36</v>
      </c>
      <c r="D79" s="234">
        <v>313</v>
      </c>
      <c r="E79" s="234">
        <v>7</v>
      </c>
      <c r="F79" s="234">
        <v>0</v>
      </c>
      <c r="G79" s="234">
        <v>615</v>
      </c>
      <c r="H79" s="234">
        <v>0</v>
      </c>
      <c r="I79" s="234">
        <v>37188</v>
      </c>
      <c r="J79" s="234">
        <v>377</v>
      </c>
      <c r="K79" s="234">
        <v>1884304</v>
      </c>
      <c r="L79" s="233">
        <v>477</v>
      </c>
      <c r="M79" s="233">
        <v>1572.9070099999999</v>
      </c>
      <c r="N79" s="233">
        <v>273</v>
      </c>
      <c r="O79" s="233">
        <v>2782.7954799999998</v>
      </c>
      <c r="P79" s="233">
        <v>0</v>
      </c>
      <c r="Q79" s="233">
        <v>0</v>
      </c>
      <c r="R79" s="233">
        <v>0</v>
      </c>
      <c r="S79" s="233">
        <v>0</v>
      </c>
      <c r="T79" s="233">
        <v>34184</v>
      </c>
      <c r="U79" s="233">
        <v>76496.954400000177</v>
      </c>
      <c r="V79" s="233">
        <v>11576</v>
      </c>
      <c r="W79" s="233">
        <v>33654.383219999938</v>
      </c>
      <c r="X79" s="233">
        <v>19</v>
      </c>
      <c r="Y79" s="233">
        <v>208.1</v>
      </c>
      <c r="Z79" s="233">
        <v>346224</v>
      </c>
      <c r="AA79" s="233">
        <v>1571374.7212499999</v>
      </c>
      <c r="AB79" s="233">
        <v>0</v>
      </c>
      <c r="AC79" s="233">
        <v>0</v>
      </c>
    </row>
    <row r="80" spans="1:31" s="230" customFormat="1" ht="13" x14ac:dyDescent="0.3">
      <c r="A80" s="232"/>
      <c r="B80" s="240" t="s">
        <v>76</v>
      </c>
      <c r="C80" s="240" t="s">
        <v>76</v>
      </c>
      <c r="D80" s="231">
        <f t="shared" ref="D80:AC80" si="1">SUM(D11:D79)</f>
        <v>126116</v>
      </c>
      <c r="E80" s="231">
        <f t="shared" si="1"/>
        <v>92699</v>
      </c>
      <c r="F80" s="231">
        <f t="shared" si="1"/>
        <v>8902926</v>
      </c>
      <c r="G80" s="231">
        <f t="shared" si="1"/>
        <v>1755119</v>
      </c>
      <c r="H80" s="231">
        <f t="shared" si="1"/>
        <v>6250196</v>
      </c>
      <c r="I80" s="231">
        <f t="shared" si="1"/>
        <v>343492584</v>
      </c>
      <c r="J80" s="231">
        <f t="shared" si="1"/>
        <v>101802736</v>
      </c>
      <c r="K80" s="231">
        <f t="shared" si="1"/>
        <v>964919399</v>
      </c>
      <c r="L80" s="231">
        <f t="shared" si="1"/>
        <v>180004266</v>
      </c>
      <c r="M80" s="231">
        <f t="shared" si="1"/>
        <v>603781571.67283928</v>
      </c>
      <c r="N80" s="231">
        <f t="shared" si="1"/>
        <v>163932278</v>
      </c>
      <c r="O80" s="231">
        <f t="shared" si="1"/>
        <v>1040804761.8012307</v>
      </c>
      <c r="P80" s="231">
        <f t="shared" si="1"/>
        <v>1232</v>
      </c>
      <c r="Q80" s="231">
        <f t="shared" si="1"/>
        <v>4432.1090000000004</v>
      </c>
      <c r="R80" s="231">
        <f t="shared" si="1"/>
        <v>883449</v>
      </c>
      <c r="S80" s="231">
        <f t="shared" si="1"/>
        <v>4456568.1691799974</v>
      </c>
      <c r="T80" s="231">
        <f t="shared" si="1"/>
        <v>116377339</v>
      </c>
      <c r="U80" s="231">
        <f t="shared" si="1"/>
        <v>293090056.61081034</v>
      </c>
      <c r="V80" s="231">
        <f t="shared" si="1"/>
        <v>42968320</v>
      </c>
      <c r="W80" s="231">
        <f t="shared" si="1"/>
        <v>152138019.29572999</v>
      </c>
      <c r="X80" s="231">
        <f t="shared" si="1"/>
        <v>129481</v>
      </c>
      <c r="Y80" s="231">
        <f t="shared" si="1"/>
        <v>2261398.0202899999</v>
      </c>
      <c r="Z80" s="231">
        <f t="shared" si="1"/>
        <v>552862640</v>
      </c>
      <c r="AA80" s="231">
        <f t="shared" si="1"/>
        <v>2767138388.5352392</v>
      </c>
      <c r="AB80" s="231">
        <f t="shared" si="1"/>
        <v>51394</v>
      </c>
      <c r="AC80" s="231">
        <f t="shared" si="1"/>
        <v>49858.700090000013</v>
      </c>
    </row>
    <row r="81" spans="1:30" ht="13" x14ac:dyDescent="0.25">
      <c r="A81" s="259"/>
      <c r="B81" s="460" t="s">
        <v>265</v>
      </c>
      <c r="C81" s="460"/>
      <c r="D81" s="460"/>
      <c r="E81" s="460"/>
      <c r="F81" s="460"/>
      <c r="G81" s="460"/>
      <c r="H81" s="460"/>
      <c r="I81" s="460"/>
      <c r="J81" s="460"/>
      <c r="K81" s="460"/>
      <c r="L81" s="460"/>
      <c r="M81" s="460"/>
      <c r="N81" s="460"/>
      <c r="O81" s="460"/>
      <c r="P81" s="460"/>
      <c r="Q81" s="460"/>
      <c r="R81" s="460"/>
      <c r="S81" s="460"/>
      <c r="T81" s="460"/>
      <c r="U81" s="460"/>
      <c r="V81" s="460"/>
      <c r="W81" s="460"/>
      <c r="X81" s="460"/>
      <c r="Y81" s="460"/>
      <c r="Z81" s="460"/>
      <c r="AA81" s="460"/>
      <c r="AB81" s="460"/>
      <c r="AC81" s="460"/>
    </row>
    <row r="82" spans="1:30" x14ac:dyDescent="0.25">
      <c r="A82" s="257"/>
      <c r="B82" s="460" t="s">
        <v>333</v>
      </c>
      <c r="C82" s="460"/>
      <c r="D82" s="460"/>
      <c r="E82" s="460"/>
      <c r="F82" s="460"/>
      <c r="G82" s="460"/>
      <c r="H82" s="460"/>
      <c r="I82" s="460"/>
      <c r="J82" s="460"/>
      <c r="K82" s="460"/>
      <c r="L82" s="460"/>
      <c r="M82" s="460"/>
      <c r="N82" s="460"/>
      <c r="O82" s="460"/>
      <c r="P82" s="460"/>
      <c r="Q82" s="460"/>
      <c r="R82" s="460"/>
      <c r="S82" s="460"/>
      <c r="T82" s="460"/>
      <c r="U82" s="460"/>
      <c r="V82" s="460"/>
      <c r="W82" s="460"/>
      <c r="X82" s="460"/>
      <c r="Y82" s="460"/>
      <c r="Z82" s="460"/>
      <c r="AA82" s="460"/>
      <c r="AB82" s="460"/>
      <c r="AC82" s="460"/>
    </row>
    <row r="83" spans="1:30" x14ac:dyDescent="0.25">
      <c r="A83" s="257"/>
      <c r="B83" s="460" t="s">
        <v>334</v>
      </c>
      <c r="C83" s="460"/>
      <c r="D83" s="460"/>
      <c r="E83" s="460"/>
      <c r="F83" s="460"/>
      <c r="G83" s="460"/>
      <c r="H83" s="460"/>
      <c r="I83" s="460"/>
      <c r="J83" s="460"/>
      <c r="K83" s="460"/>
      <c r="L83" s="460"/>
      <c r="M83" s="460"/>
      <c r="N83" s="460"/>
      <c r="O83" s="460"/>
      <c r="P83" s="460"/>
      <c r="Q83" s="460"/>
      <c r="R83" s="460"/>
      <c r="S83" s="460"/>
      <c r="T83" s="460"/>
      <c r="U83" s="460"/>
      <c r="V83" s="460"/>
      <c r="W83" s="460"/>
      <c r="X83" s="460"/>
      <c r="Y83" s="460"/>
      <c r="Z83" s="460"/>
      <c r="AA83" s="460"/>
      <c r="AB83" s="460"/>
      <c r="AC83" s="460"/>
    </row>
    <row r="84" spans="1:30" s="224" customFormat="1" x14ac:dyDescent="0.25">
      <c r="A84" s="257"/>
      <c r="B84" s="460" t="s">
        <v>268</v>
      </c>
      <c r="C84" s="460"/>
      <c r="D84" s="460"/>
      <c r="E84" s="460"/>
      <c r="F84" s="460"/>
      <c r="G84" s="460"/>
      <c r="H84" s="460"/>
      <c r="I84" s="460"/>
      <c r="J84" s="460"/>
      <c r="K84" s="460"/>
      <c r="L84" s="460"/>
      <c r="M84" s="460"/>
      <c r="N84" s="460"/>
      <c r="O84" s="460"/>
      <c r="P84" s="460"/>
      <c r="Q84" s="460"/>
      <c r="R84" s="460"/>
      <c r="S84" s="460"/>
      <c r="T84" s="460"/>
      <c r="U84" s="460"/>
      <c r="V84" s="460"/>
      <c r="W84" s="460"/>
      <c r="X84" s="460"/>
      <c r="Y84" s="460"/>
      <c r="Z84" s="460"/>
      <c r="AA84" s="460"/>
      <c r="AB84" s="460"/>
      <c r="AC84" s="460"/>
    </row>
    <row r="85" spans="1:30" s="224" customFormat="1" x14ac:dyDescent="0.25">
      <c r="A85" s="257"/>
      <c r="B85" s="460" t="s">
        <v>269</v>
      </c>
      <c r="C85" s="460"/>
      <c r="D85" s="460"/>
      <c r="E85" s="460"/>
      <c r="F85" s="460"/>
      <c r="G85" s="460"/>
      <c r="H85" s="460"/>
      <c r="I85" s="460"/>
      <c r="J85" s="460"/>
      <c r="K85" s="460"/>
      <c r="L85" s="460"/>
      <c r="M85" s="460"/>
      <c r="N85" s="460"/>
      <c r="O85" s="460"/>
      <c r="P85" s="460"/>
      <c r="Q85" s="460"/>
      <c r="R85" s="460"/>
      <c r="S85" s="460"/>
      <c r="T85" s="460"/>
      <c r="U85" s="460"/>
      <c r="V85" s="460"/>
      <c r="W85" s="460"/>
      <c r="X85" s="460"/>
      <c r="Y85" s="460"/>
      <c r="Z85" s="460"/>
      <c r="AA85" s="460"/>
      <c r="AB85" s="460"/>
      <c r="AC85" s="460"/>
    </row>
    <row r="86" spans="1:30" s="224" customFormat="1" x14ac:dyDescent="0.25">
      <c r="A86" s="257"/>
      <c r="B86" s="460" t="s">
        <v>270</v>
      </c>
      <c r="C86" s="460"/>
      <c r="D86" s="460"/>
      <c r="E86" s="460"/>
      <c r="F86" s="460"/>
      <c r="G86" s="460"/>
      <c r="H86" s="460"/>
      <c r="I86" s="460"/>
      <c r="J86" s="460"/>
      <c r="K86" s="460"/>
      <c r="L86" s="460"/>
      <c r="M86" s="460"/>
      <c r="N86" s="460"/>
      <c r="O86" s="460"/>
      <c r="P86" s="460"/>
      <c r="Q86" s="460"/>
      <c r="R86" s="460"/>
      <c r="S86" s="460"/>
      <c r="T86" s="460"/>
      <c r="U86" s="460"/>
      <c r="V86" s="460"/>
      <c r="W86" s="460"/>
      <c r="X86" s="460"/>
      <c r="Y86" s="460"/>
      <c r="Z86" s="460"/>
      <c r="AA86" s="460"/>
      <c r="AB86" s="460"/>
      <c r="AC86" s="460"/>
    </row>
    <row r="87" spans="1:30" s="224" customFormat="1" x14ac:dyDescent="0.25">
      <c r="A87" s="257"/>
      <c r="B87" s="460" t="s">
        <v>271</v>
      </c>
      <c r="C87" s="460"/>
      <c r="D87" s="460"/>
      <c r="E87" s="460"/>
      <c r="F87" s="460"/>
      <c r="G87" s="460"/>
      <c r="H87" s="460"/>
      <c r="I87" s="460"/>
      <c r="J87" s="460"/>
      <c r="K87" s="460"/>
      <c r="L87" s="460"/>
      <c r="M87" s="460"/>
      <c r="N87" s="460"/>
      <c r="O87" s="460"/>
      <c r="P87" s="460"/>
      <c r="Q87" s="460"/>
      <c r="R87" s="460"/>
      <c r="S87" s="460"/>
      <c r="T87" s="460"/>
      <c r="U87" s="460"/>
      <c r="V87" s="460"/>
      <c r="W87" s="460"/>
      <c r="X87" s="460"/>
      <c r="Y87" s="460"/>
      <c r="Z87" s="460"/>
      <c r="AA87" s="460"/>
      <c r="AB87" s="460"/>
      <c r="AC87" s="460"/>
    </row>
    <row r="88" spans="1:30" s="224" customFormat="1" x14ac:dyDescent="0.25">
      <c r="A88" s="257"/>
      <c r="B88" s="460" t="s">
        <v>272</v>
      </c>
      <c r="C88" s="460"/>
      <c r="D88" s="460"/>
      <c r="E88" s="460"/>
      <c r="F88" s="460"/>
      <c r="G88" s="460"/>
      <c r="H88" s="460"/>
      <c r="I88" s="460"/>
      <c r="J88" s="460"/>
      <c r="K88" s="460"/>
      <c r="L88" s="460"/>
      <c r="M88" s="460"/>
      <c r="N88" s="460"/>
      <c r="O88" s="460"/>
      <c r="P88" s="460"/>
      <c r="Q88" s="460"/>
      <c r="R88" s="460"/>
      <c r="S88" s="460"/>
      <c r="T88" s="460"/>
      <c r="U88" s="460"/>
      <c r="V88" s="460"/>
      <c r="W88" s="460"/>
      <c r="X88" s="460"/>
      <c r="Y88" s="460"/>
      <c r="Z88" s="460"/>
      <c r="AA88" s="460"/>
      <c r="AB88" s="460"/>
      <c r="AC88" s="460"/>
    </row>
    <row r="89" spans="1:30" s="224" customFormat="1" x14ac:dyDescent="0.25">
      <c r="A89" s="257"/>
      <c r="B89" s="460" t="s">
        <v>273</v>
      </c>
      <c r="C89" s="460"/>
      <c r="D89" s="460"/>
      <c r="E89" s="460"/>
      <c r="F89" s="460"/>
      <c r="G89" s="460"/>
      <c r="H89" s="460"/>
      <c r="I89" s="460"/>
      <c r="J89" s="460"/>
      <c r="K89" s="460"/>
      <c r="L89" s="460"/>
      <c r="M89" s="460"/>
      <c r="N89" s="460"/>
      <c r="O89" s="460"/>
      <c r="P89" s="460"/>
      <c r="Q89" s="460"/>
      <c r="R89" s="460"/>
      <c r="S89" s="460"/>
      <c r="T89" s="460"/>
      <c r="U89" s="460"/>
      <c r="V89" s="460"/>
      <c r="W89" s="460"/>
      <c r="X89" s="460"/>
      <c r="Y89" s="460"/>
      <c r="Z89" s="460"/>
      <c r="AA89" s="460"/>
      <c r="AB89" s="460"/>
      <c r="AC89" s="460"/>
    </row>
    <row r="90" spans="1:30" s="224" customFormat="1" x14ac:dyDescent="0.25">
      <c r="A90" s="257"/>
      <c r="B90" s="460" t="s">
        <v>274</v>
      </c>
      <c r="C90" s="460"/>
      <c r="D90" s="460"/>
      <c r="E90" s="460"/>
      <c r="F90" s="460"/>
      <c r="G90" s="460"/>
      <c r="H90" s="460"/>
      <c r="I90" s="460"/>
      <c r="J90" s="460"/>
      <c r="K90" s="460"/>
      <c r="L90" s="460"/>
      <c r="M90" s="460"/>
      <c r="N90" s="460"/>
      <c r="O90" s="460"/>
      <c r="P90" s="460"/>
      <c r="Q90" s="460"/>
      <c r="R90" s="460"/>
      <c r="S90" s="460"/>
      <c r="T90" s="460"/>
      <c r="U90" s="460"/>
      <c r="V90" s="460"/>
      <c r="W90" s="460"/>
      <c r="X90" s="460"/>
      <c r="Y90" s="460"/>
      <c r="Z90" s="460"/>
      <c r="AA90" s="460"/>
      <c r="AB90" s="460"/>
      <c r="AC90" s="460"/>
      <c r="AD90" s="228"/>
    </row>
    <row r="91" spans="1:30" s="224" customFormat="1" x14ac:dyDescent="0.25">
      <c r="A91" s="257"/>
      <c r="B91" s="460" t="s">
        <v>275</v>
      </c>
      <c r="C91" s="460"/>
      <c r="D91" s="460"/>
      <c r="E91" s="460"/>
      <c r="F91" s="460"/>
      <c r="G91" s="460"/>
      <c r="H91" s="460"/>
      <c r="I91" s="460"/>
      <c r="J91" s="460"/>
      <c r="K91" s="460"/>
      <c r="L91" s="460"/>
      <c r="M91" s="460"/>
      <c r="N91" s="460"/>
      <c r="O91" s="460"/>
      <c r="P91" s="460"/>
      <c r="Q91" s="460"/>
      <c r="R91" s="460"/>
      <c r="S91" s="460"/>
      <c r="T91" s="460"/>
      <c r="U91" s="460"/>
      <c r="V91" s="460"/>
      <c r="W91" s="460"/>
      <c r="X91" s="460"/>
      <c r="Y91" s="460"/>
      <c r="Z91" s="460"/>
      <c r="AA91" s="460"/>
      <c r="AB91" s="460"/>
      <c r="AC91" s="460"/>
    </row>
    <row r="92" spans="1:30" s="224" customFormat="1" x14ac:dyDescent="0.25">
      <c r="A92" s="257"/>
      <c r="B92" s="460" t="s">
        <v>276</v>
      </c>
      <c r="C92" s="460"/>
      <c r="D92" s="460"/>
      <c r="E92" s="460"/>
      <c r="F92" s="460"/>
      <c r="G92" s="460"/>
      <c r="H92" s="460"/>
      <c r="I92" s="460"/>
      <c r="J92" s="460"/>
      <c r="K92" s="460"/>
      <c r="L92" s="460"/>
      <c r="M92" s="460"/>
      <c r="N92" s="460"/>
      <c r="O92" s="460"/>
      <c r="P92" s="460"/>
      <c r="Q92" s="460"/>
      <c r="R92" s="460"/>
      <c r="S92" s="460"/>
      <c r="T92" s="460"/>
      <c r="U92" s="460"/>
      <c r="V92" s="460"/>
      <c r="W92" s="460"/>
      <c r="X92" s="460"/>
      <c r="Y92" s="460"/>
      <c r="Z92" s="460"/>
      <c r="AA92" s="460"/>
      <c r="AB92" s="460"/>
      <c r="AC92" s="460"/>
      <c r="AD92" s="228"/>
    </row>
    <row r="93" spans="1:30" s="224" customFormat="1" x14ac:dyDescent="0.25">
      <c r="A93" s="257"/>
      <c r="B93" s="460" t="s">
        <v>277</v>
      </c>
      <c r="C93" s="460"/>
      <c r="D93" s="460"/>
      <c r="E93" s="460"/>
      <c r="F93" s="460"/>
      <c r="G93" s="460"/>
      <c r="H93" s="460"/>
      <c r="I93" s="460"/>
      <c r="J93" s="460"/>
      <c r="K93" s="460"/>
      <c r="L93" s="460"/>
      <c r="M93" s="460"/>
      <c r="N93" s="460"/>
      <c r="O93" s="460"/>
      <c r="P93" s="460"/>
      <c r="Q93" s="460"/>
      <c r="R93" s="460"/>
      <c r="S93" s="460"/>
      <c r="T93" s="460"/>
      <c r="U93" s="460"/>
      <c r="V93" s="460"/>
      <c r="W93" s="460"/>
      <c r="X93" s="460"/>
      <c r="Y93" s="460"/>
      <c r="Z93" s="460"/>
      <c r="AA93" s="460"/>
      <c r="AB93" s="460"/>
      <c r="AC93" s="460"/>
    </row>
    <row r="94" spans="1:30" s="224" customFormat="1" x14ac:dyDescent="0.25">
      <c r="A94" s="257"/>
      <c r="B94" s="460" t="s">
        <v>278</v>
      </c>
      <c r="C94" s="460"/>
      <c r="D94" s="460"/>
      <c r="E94" s="460"/>
      <c r="F94" s="460"/>
      <c r="G94" s="460"/>
      <c r="H94" s="460"/>
      <c r="I94" s="460"/>
      <c r="J94" s="460"/>
      <c r="K94" s="460"/>
      <c r="L94" s="460"/>
      <c r="M94" s="460"/>
      <c r="N94" s="460"/>
      <c r="O94" s="460"/>
      <c r="P94" s="460"/>
      <c r="Q94" s="460"/>
      <c r="R94" s="460"/>
      <c r="S94" s="460"/>
      <c r="T94" s="460"/>
      <c r="U94" s="460"/>
      <c r="V94" s="460"/>
      <c r="W94" s="460"/>
      <c r="X94" s="460"/>
      <c r="Y94" s="460"/>
      <c r="Z94" s="460"/>
      <c r="AA94" s="460"/>
      <c r="AB94" s="460"/>
      <c r="AC94" s="460"/>
    </row>
    <row r="95" spans="1:30" s="224" customFormat="1" x14ac:dyDescent="0.25">
      <c r="A95" s="257"/>
      <c r="B95" s="460" t="s">
        <v>279</v>
      </c>
      <c r="C95" s="460"/>
      <c r="D95" s="460"/>
      <c r="E95" s="460"/>
      <c r="F95" s="460"/>
      <c r="G95" s="460"/>
      <c r="H95" s="460"/>
      <c r="I95" s="460"/>
      <c r="J95" s="460"/>
      <c r="K95" s="460"/>
      <c r="L95" s="460"/>
      <c r="M95" s="460"/>
      <c r="N95" s="460"/>
      <c r="O95" s="460"/>
      <c r="P95" s="460"/>
      <c r="Q95" s="460"/>
      <c r="R95" s="460"/>
      <c r="S95" s="460"/>
      <c r="T95" s="460"/>
      <c r="U95" s="460"/>
      <c r="V95" s="460"/>
      <c r="W95" s="460"/>
      <c r="X95" s="460"/>
      <c r="Y95" s="460"/>
      <c r="Z95" s="460"/>
      <c r="AA95" s="460"/>
      <c r="AB95" s="460"/>
      <c r="AC95" s="460"/>
    </row>
    <row r="96" spans="1:30" s="224" customFormat="1" x14ac:dyDescent="0.25">
      <c r="A96" s="257"/>
      <c r="B96" s="460" t="s">
        <v>280</v>
      </c>
      <c r="C96" s="460"/>
      <c r="D96" s="460"/>
      <c r="E96" s="460"/>
      <c r="F96" s="460"/>
      <c r="G96" s="460"/>
      <c r="H96" s="460"/>
      <c r="I96" s="460"/>
      <c r="J96" s="460"/>
      <c r="K96" s="460"/>
      <c r="L96" s="460"/>
      <c r="M96" s="460"/>
      <c r="N96" s="460"/>
      <c r="O96" s="460"/>
      <c r="P96" s="460"/>
      <c r="Q96" s="460"/>
      <c r="R96" s="460"/>
      <c r="S96" s="460"/>
      <c r="T96" s="460"/>
      <c r="U96" s="460"/>
      <c r="V96" s="460"/>
      <c r="W96" s="460"/>
      <c r="X96" s="460"/>
      <c r="Y96" s="460"/>
      <c r="Z96" s="460"/>
      <c r="AA96" s="460"/>
      <c r="AB96" s="460"/>
      <c r="AC96" s="460"/>
    </row>
    <row r="97" spans="1:31" s="224" customFormat="1" x14ac:dyDescent="0.25">
      <c r="A97" s="257"/>
      <c r="B97" s="460" t="s">
        <v>281</v>
      </c>
      <c r="C97" s="460"/>
      <c r="D97" s="460"/>
      <c r="E97" s="460"/>
      <c r="F97" s="460"/>
      <c r="G97" s="460"/>
      <c r="H97" s="460"/>
      <c r="I97" s="460"/>
      <c r="J97" s="460"/>
      <c r="K97" s="460"/>
      <c r="L97" s="460"/>
      <c r="M97" s="460"/>
      <c r="N97" s="460"/>
      <c r="O97" s="460"/>
      <c r="P97" s="460"/>
      <c r="Q97" s="460"/>
      <c r="R97" s="460"/>
      <c r="S97" s="460"/>
      <c r="T97" s="460"/>
      <c r="U97" s="460"/>
      <c r="V97" s="460"/>
      <c r="W97" s="460"/>
      <c r="X97" s="460"/>
      <c r="Y97" s="460"/>
      <c r="Z97" s="460"/>
      <c r="AA97" s="460"/>
      <c r="AB97" s="460"/>
      <c r="AC97" s="460"/>
    </row>
    <row r="98" spans="1:31" s="224" customFormat="1" x14ac:dyDescent="0.25">
      <c r="A98" s="257"/>
      <c r="B98" s="460" t="s">
        <v>282</v>
      </c>
      <c r="C98" s="460"/>
      <c r="D98" s="460"/>
      <c r="E98" s="460"/>
      <c r="F98" s="460"/>
      <c r="G98" s="460"/>
      <c r="H98" s="460"/>
      <c r="I98" s="460"/>
      <c r="J98" s="460"/>
      <c r="K98" s="460"/>
      <c r="L98" s="460"/>
      <c r="M98" s="460"/>
      <c r="N98" s="460"/>
      <c r="O98" s="460"/>
      <c r="P98" s="460"/>
      <c r="Q98" s="460"/>
      <c r="R98" s="460"/>
      <c r="S98" s="460"/>
      <c r="T98" s="460"/>
      <c r="U98" s="460"/>
      <c r="V98" s="460"/>
      <c r="W98" s="460"/>
      <c r="X98" s="460"/>
      <c r="Y98" s="460"/>
      <c r="Z98" s="460"/>
      <c r="AA98" s="460"/>
      <c r="AB98" s="460"/>
      <c r="AC98" s="460"/>
    </row>
    <row r="99" spans="1:31" s="224" customFormat="1" x14ac:dyDescent="0.25">
      <c r="A99" s="257"/>
      <c r="B99" s="460" t="s">
        <v>283</v>
      </c>
      <c r="C99" s="460"/>
      <c r="D99" s="460"/>
      <c r="E99" s="460"/>
      <c r="F99" s="460"/>
      <c r="G99" s="460"/>
      <c r="H99" s="460"/>
      <c r="I99" s="460"/>
      <c r="J99" s="460"/>
      <c r="K99" s="460"/>
      <c r="L99" s="460"/>
      <c r="M99" s="460"/>
      <c r="N99" s="460"/>
      <c r="O99" s="460"/>
      <c r="P99" s="460"/>
      <c r="Q99" s="460"/>
      <c r="R99" s="460"/>
      <c r="S99" s="460"/>
      <c r="T99" s="460"/>
      <c r="U99" s="460"/>
      <c r="V99" s="460"/>
      <c r="W99" s="460"/>
      <c r="X99" s="460"/>
      <c r="Y99" s="460"/>
      <c r="Z99" s="460"/>
      <c r="AA99" s="460"/>
      <c r="AB99" s="460"/>
      <c r="AC99" s="460"/>
    </row>
    <row r="100" spans="1:31" s="224" customFormat="1" x14ac:dyDescent="0.25">
      <c r="A100" s="257"/>
      <c r="B100" s="460" t="s">
        <v>284</v>
      </c>
      <c r="C100" s="460"/>
      <c r="D100" s="460"/>
      <c r="E100" s="460"/>
      <c r="F100" s="460"/>
      <c r="G100" s="460"/>
      <c r="H100" s="460"/>
      <c r="I100" s="460"/>
      <c r="J100" s="460"/>
      <c r="K100" s="460"/>
      <c r="L100" s="460"/>
      <c r="M100" s="460"/>
      <c r="N100" s="460"/>
      <c r="O100" s="460"/>
      <c r="P100" s="460"/>
      <c r="Q100" s="460"/>
      <c r="R100" s="460"/>
      <c r="S100" s="460"/>
      <c r="T100" s="460"/>
      <c r="U100" s="460"/>
      <c r="V100" s="460"/>
      <c r="W100" s="460"/>
      <c r="X100" s="460"/>
      <c r="Y100" s="460"/>
      <c r="Z100" s="460"/>
      <c r="AA100" s="460"/>
      <c r="AB100" s="460"/>
      <c r="AC100" s="460"/>
    </row>
    <row r="101" spans="1:31" s="224" customFormat="1" x14ac:dyDescent="0.25">
      <c r="A101" s="258"/>
      <c r="B101" s="460" t="s">
        <v>285</v>
      </c>
      <c r="C101" s="460"/>
      <c r="D101" s="460"/>
      <c r="E101" s="460"/>
      <c r="F101" s="460"/>
      <c r="G101" s="460"/>
      <c r="H101" s="460"/>
      <c r="I101" s="460"/>
      <c r="J101" s="460"/>
      <c r="K101" s="460"/>
      <c r="L101" s="460"/>
      <c r="M101" s="460"/>
      <c r="N101" s="460"/>
      <c r="O101" s="460"/>
      <c r="P101" s="460"/>
      <c r="Q101" s="460"/>
      <c r="R101" s="460"/>
      <c r="S101" s="460"/>
      <c r="T101" s="460"/>
      <c r="U101" s="460"/>
      <c r="V101" s="460"/>
      <c r="W101" s="460"/>
      <c r="X101" s="460"/>
      <c r="Y101" s="460"/>
      <c r="Z101" s="460"/>
      <c r="AA101" s="460"/>
      <c r="AB101" s="460"/>
      <c r="AC101" s="460"/>
      <c r="AD101" s="226"/>
      <c r="AE101" s="226"/>
    </row>
    <row r="102" spans="1:31" s="224" customFormat="1" x14ac:dyDescent="0.25">
      <c r="A102" s="257"/>
      <c r="B102" s="460" t="s">
        <v>286</v>
      </c>
      <c r="C102" s="460"/>
      <c r="D102" s="460"/>
      <c r="E102" s="460"/>
      <c r="F102" s="460"/>
      <c r="G102" s="460"/>
      <c r="H102" s="460"/>
      <c r="I102" s="460"/>
      <c r="J102" s="460"/>
      <c r="K102" s="460"/>
      <c r="L102" s="460"/>
      <c r="M102" s="460"/>
      <c r="N102" s="460"/>
      <c r="O102" s="460"/>
      <c r="P102" s="460"/>
      <c r="Q102" s="460"/>
      <c r="R102" s="460"/>
      <c r="S102" s="460"/>
      <c r="T102" s="460"/>
      <c r="U102" s="460"/>
      <c r="V102" s="460"/>
      <c r="W102" s="460"/>
      <c r="X102" s="460"/>
      <c r="Y102" s="460"/>
      <c r="Z102" s="460"/>
      <c r="AA102" s="460"/>
      <c r="AB102" s="460"/>
      <c r="AC102" s="460"/>
    </row>
    <row r="103" spans="1:31" s="224" customFormat="1" x14ac:dyDescent="0.25">
      <c r="A103" s="257"/>
      <c r="B103" s="460" t="s">
        <v>287</v>
      </c>
      <c r="C103" s="460"/>
      <c r="D103" s="460"/>
      <c r="E103" s="460"/>
      <c r="F103" s="460"/>
      <c r="G103" s="460"/>
      <c r="H103" s="460"/>
      <c r="I103" s="460"/>
      <c r="J103" s="460"/>
      <c r="K103" s="460"/>
      <c r="L103" s="460"/>
      <c r="M103" s="460"/>
      <c r="N103" s="460"/>
      <c r="O103" s="460"/>
      <c r="P103" s="460"/>
      <c r="Q103" s="460"/>
      <c r="R103" s="460"/>
      <c r="S103" s="460"/>
      <c r="T103" s="460"/>
      <c r="U103" s="460"/>
      <c r="V103" s="460"/>
      <c r="W103" s="460"/>
      <c r="X103" s="460"/>
      <c r="Y103" s="460"/>
      <c r="Z103" s="460"/>
      <c r="AA103" s="460"/>
      <c r="AB103" s="460"/>
      <c r="AC103" s="460"/>
    </row>
    <row r="104" spans="1:31" s="224" customFormat="1" x14ac:dyDescent="0.25">
      <c r="A104" s="257"/>
      <c r="B104" s="460" t="s">
        <v>288</v>
      </c>
      <c r="C104" s="460"/>
      <c r="D104" s="460"/>
      <c r="E104" s="460"/>
      <c r="F104" s="460"/>
      <c r="G104" s="460"/>
      <c r="H104" s="460"/>
      <c r="I104" s="460"/>
      <c r="J104" s="460"/>
      <c r="K104" s="460"/>
      <c r="L104" s="460"/>
      <c r="M104" s="460"/>
      <c r="N104" s="460"/>
      <c r="O104" s="460"/>
      <c r="P104" s="460"/>
      <c r="Q104" s="460"/>
      <c r="R104" s="460"/>
      <c r="S104" s="460"/>
      <c r="T104" s="460"/>
      <c r="U104" s="460"/>
      <c r="V104" s="460"/>
      <c r="W104" s="460"/>
      <c r="X104" s="460"/>
      <c r="Y104" s="460"/>
      <c r="Z104" s="460"/>
      <c r="AA104" s="460"/>
      <c r="AB104" s="460"/>
      <c r="AC104" s="460"/>
    </row>
    <row r="105" spans="1:31" s="224" customFormat="1" x14ac:dyDescent="0.25">
      <c r="A105" s="257"/>
      <c r="B105" s="460" t="s">
        <v>289</v>
      </c>
      <c r="C105" s="460"/>
      <c r="D105" s="460"/>
      <c r="E105" s="460"/>
      <c r="F105" s="460"/>
      <c r="G105" s="460"/>
      <c r="H105" s="460"/>
      <c r="I105" s="460"/>
      <c r="J105" s="460"/>
      <c r="K105" s="460"/>
      <c r="L105" s="460"/>
      <c r="M105" s="460"/>
      <c r="N105" s="460"/>
      <c r="O105" s="460"/>
      <c r="P105" s="460"/>
      <c r="Q105" s="460"/>
      <c r="R105" s="460"/>
      <c r="S105" s="460"/>
      <c r="T105" s="460"/>
      <c r="U105" s="460"/>
      <c r="V105" s="460"/>
      <c r="W105" s="460"/>
      <c r="X105" s="460"/>
      <c r="Y105" s="460"/>
      <c r="Z105" s="460"/>
      <c r="AA105" s="460"/>
      <c r="AB105" s="460"/>
      <c r="AC105" s="460"/>
    </row>
    <row r="106" spans="1:31" s="224" customFormat="1" x14ac:dyDescent="0.25">
      <c r="A106" s="257"/>
      <c r="B106" s="460" t="s">
        <v>290</v>
      </c>
      <c r="C106" s="460"/>
      <c r="D106" s="460"/>
      <c r="E106" s="460"/>
      <c r="F106" s="460"/>
      <c r="G106" s="460"/>
      <c r="H106" s="460"/>
      <c r="I106" s="460"/>
      <c r="J106" s="460"/>
      <c r="K106" s="460"/>
      <c r="L106" s="460"/>
      <c r="M106" s="460"/>
      <c r="N106" s="460"/>
      <c r="O106" s="460"/>
      <c r="P106" s="460"/>
      <c r="Q106" s="460"/>
      <c r="R106" s="460"/>
      <c r="S106" s="460"/>
      <c r="T106" s="460"/>
      <c r="U106" s="460"/>
      <c r="V106" s="460"/>
      <c r="W106" s="460"/>
      <c r="X106" s="460"/>
      <c r="Y106" s="460"/>
      <c r="Z106" s="460"/>
      <c r="AA106" s="460"/>
      <c r="AB106" s="460"/>
      <c r="AC106" s="460"/>
    </row>
    <row r="107" spans="1:31" s="224" customFormat="1" x14ac:dyDescent="0.25">
      <c r="A107" s="257"/>
      <c r="B107" s="460" t="s">
        <v>291</v>
      </c>
      <c r="C107" s="460"/>
      <c r="D107" s="460"/>
      <c r="E107" s="460"/>
      <c r="F107" s="460"/>
      <c r="G107" s="460"/>
      <c r="H107" s="460"/>
      <c r="I107" s="460"/>
      <c r="J107" s="460"/>
      <c r="K107" s="460"/>
      <c r="L107" s="460"/>
      <c r="M107" s="460"/>
      <c r="N107" s="460"/>
      <c r="O107" s="460"/>
      <c r="P107" s="460"/>
      <c r="Q107" s="460"/>
      <c r="R107" s="460"/>
      <c r="S107" s="460"/>
      <c r="T107" s="460"/>
      <c r="U107" s="460"/>
      <c r="V107" s="460"/>
      <c r="W107" s="460"/>
      <c r="X107" s="460"/>
      <c r="Y107" s="460"/>
      <c r="Z107" s="460"/>
      <c r="AA107" s="460"/>
      <c r="AB107" s="460"/>
      <c r="AC107" s="460"/>
    </row>
  </sheetData>
  <mergeCells count="55">
    <mergeCell ref="B107:AC107"/>
    <mergeCell ref="B90:AC90"/>
    <mergeCell ref="B103:AC103"/>
    <mergeCell ref="B104:AC104"/>
    <mergeCell ref="B105:AC105"/>
    <mergeCell ref="B106:AC106"/>
    <mergeCell ref="B102:AC102"/>
    <mergeCell ref="B91:AC91"/>
    <mergeCell ref="B92:AC92"/>
    <mergeCell ref="B93:AC93"/>
    <mergeCell ref="B100:AC100"/>
    <mergeCell ref="B101:AC101"/>
    <mergeCell ref="B94:AC94"/>
    <mergeCell ref="B95:AC95"/>
    <mergeCell ref="B96:AC96"/>
    <mergeCell ref="B97:AC97"/>
    <mergeCell ref="B81:AC81"/>
    <mergeCell ref="B82:AC82"/>
    <mergeCell ref="B83:AC83"/>
    <mergeCell ref="B89:AC89"/>
    <mergeCell ref="B85:AC85"/>
    <mergeCell ref="B86:AC86"/>
    <mergeCell ref="B87:AC87"/>
    <mergeCell ref="B98:AC98"/>
    <mergeCell ref="B99:AC99"/>
    <mergeCell ref="B88:AC88"/>
    <mergeCell ref="R6:S6"/>
    <mergeCell ref="T6:U6"/>
    <mergeCell ref="V6:W6"/>
    <mergeCell ref="X6:Y6"/>
    <mergeCell ref="B84:AC84"/>
    <mergeCell ref="G5:G7"/>
    <mergeCell ref="H5:H7"/>
    <mergeCell ref="I5:I7"/>
    <mergeCell ref="J5:J7"/>
    <mergeCell ref="K5:K7"/>
    <mergeCell ref="L5:Q5"/>
    <mergeCell ref="Z6:AA6"/>
    <mergeCell ref="AB6:AC6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N6:O6"/>
    <mergeCell ref="P6:Q6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1E78-B8D7-4EFA-96C8-C456794D3979}">
  <dimension ref="A2:AF106"/>
  <sheetViews>
    <sheetView topLeftCell="A66" zoomScale="85" zoomScaleNormal="85" workbookViewId="0">
      <selection activeCell="AE72" sqref="AE72"/>
    </sheetView>
  </sheetViews>
  <sheetFormatPr defaultColWidth="8.81640625" defaultRowHeight="12.5" x14ac:dyDescent="0.25"/>
  <cols>
    <col min="1" max="1" width="3.1796875" style="40" customWidth="1"/>
    <col min="2" max="2" width="6.81640625" style="38" customWidth="1"/>
    <col min="3" max="3" width="40.81640625" style="38" customWidth="1"/>
    <col min="4" max="5" width="7.1796875" style="39" bestFit="1" customWidth="1"/>
    <col min="6" max="6" width="8" style="38" bestFit="1" customWidth="1"/>
    <col min="7" max="7" width="9.1796875" style="38" customWidth="1"/>
    <col min="8" max="8" width="10.453125" style="38" customWidth="1"/>
    <col min="9" max="9" width="11.453125" style="38" customWidth="1"/>
    <col min="10" max="10" width="11" style="38" customWidth="1"/>
    <col min="11" max="11" width="10.81640625" style="38" customWidth="1"/>
    <col min="12" max="15" width="10" style="38" bestFit="1" customWidth="1"/>
    <col min="16" max="16" width="8" style="38" bestFit="1" customWidth="1"/>
    <col min="17" max="17" width="9.1796875" style="38" bestFit="1" customWidth="1"/>
    <col min="18" max="18" width="8" style="38" bestFit="1" customWidth="1"/>
    <col min="19" max="19" width="9.1796875" style="38" bestFit="1" customWidth="1"/>
    <col min="20" max="21" width="10" style="38" bestFit="1" customWidth="1"/>
    <col min="22" max="22" width="10.81640625" style="38" bestFit="1" customWidth="1"/>
    <col min="23" max="23" width="10" style="38" bestFit="1" customWidth="1"/>
    <col min="24" max="24" width="10.81640625" style="38" customWidth="1"/>
    <col min="25" max="25" width="9.1796875" style="38" bestFit="1" customWidth="1"/>
    <col min="26" max="26" width="10" style="38" bestFit="1" customWidth="1"/>
    <col min="27" max="27" width="11" style="38" bestFit="1" customWidth="1"/>
    <col min="28" max="28" width="8" style="38" bestFit="1" customWidth="1"/>
    <col min="29" max="29" width="9.1796875" style="38" bestFit="1" customWidth="1"/>
    <col min="30" max="30" width="12.1796875" style="38" customWidth="1"/>
    <col min="31" max="31" width="12" style="38" customWidth="1"/>
    <col min="32" max="16384" width="8.81640625" style="38"/>
  </cols>
  <sheetData>
    <row r="2" spans="1:32" ht="13" x14ac:dyDescent="0.25">
      <c r="B2" s="407" t="s">
        <v>341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07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07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32" ht="13" x14ac:dyDescent="0.25">
      <c r="B5" s="407"/>
      <c r="C5" s="407"/>
      <c r="D5" s="442" t="s">
        <v>216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32" ht="13" x14ac:dyDescent="0.25">
      <c r="B6" s="407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32" s="73" customFormat="1" ht="39" x14ac:dyDescent="0.35">
      <c r="A7" s="75"/>
      <c r="B7" s="407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02" t="s">
        <v>233</v>
      </c>
      <c r="M7" s="102" t="s">
        <v>234</v>
      </c>
      <c r="N7" s="102" t="s">
        <v>233</v>
      </c>
      <c r="O7" s="102" t="s">
        <v>234</v>
      </c>
      <c r="P7" s="102" t="s">
        <v>233</v>
      </c>
      <c r="Q7" s="102" t="s">
        <v>234</v>
      </c>
      <c r="R7" s="102" t="s">
        <v>233</v>
      </c>
      <c r="S7" s="102" t="s">
        <v>234</v>
      </c>
      <c r="T7" s="102" t="s">
        <v>233</v>
      </c>
      <c r="U7" s="102" t="s">
        <v>234</v>
      </c>
      <c r="V7" s="102" t="s">
        <v>233</v>
      </c>
      <c r="W7" s="102" t="s">
        <v>234</v>
      </c>
      <c r="X7" s="102" t="s">
        <v>233</v>
      </c>
      <c r="Y7" s="102" t="s">
        <v>234</v>
      </c>
      <c r="Z7" s="102" t="s">
        <v>233</v>
      </c>
      <c r="AA7" s="102" t="s">
        <v>234</v>
      </c>
      <c r="AB7" s="102" t="s">
        <v>233</v>
      </c>
      <c r="AC7" s="102" t="s">
        <v>234</v>
      </c>
    </row>
    <row r="8" spans="1:32" ht="13" x14ac:dyDescent="0.2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32" ht="13" x14ac:dyDescent="0.2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ht="13" x14ac:dyDescent="0.25">
      <c r="B10" s="111" t="s">
        <v>158</v>
      </c>
      <c r="C10" s="110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38">
        <f>Z10+AB10</f>
        <v>0</v>
      </c>
    </row>
    <row r="11" spans="1:32" x14ac:dyDescent="0.25">
      <c r="B11" s="92">
        <v>1</v>
      </c>
      <c r="C11" s="91" t="s">
        <v>16</v>
      </c>
      <c r="D11" s="33">
        <v>8083</v>
      </c>
      <c r="E11" s="33">
        <v>2631</v>
      </c>
      <c r="F11" s="33">
        <v>38491</v>
      </c>
      <c r="G11" s="33">
        <v>45378</v>
      </c>
      <c r="H11" s="33">
        <v>11605</v>
      </c>
      <c r="I11" s="33">
        <v>1872633</v>
      </c>
      <c r="J11" s="33">
        <v>2553872</v>
      </c>
      <c r="K11" s="33">
        <v>95799680</v>
      </c>
      <c r="L11" s="56">
        <v>2467681</v>
      </c>
      <c r="M11" s="56">
        <v>9313995.4659600016</v>
      </c>
      <c r="N11" s="56">
        <v>2265594</v>
      </c>
      <c r="O11" s="56">
        <v>14227260.683199998</v>
      </c>
      <c r="P11" s="56">
        <v>0</v>
      </c>
      <c r="Q11" s="56">
        <v>0</v>
      </c>
      <c r="R11" s="56">
        <v>19695</v>
      </c>
      <c r="S11" s="56">
        <v>96520.536459999988</v>
      </c>
      <c r="T11" s="56">
        <v>4124584</v>
      </c>
      <c r="U11" s="56">
        <v>9652288.3582900017</v>
      </c>
      <c r="V11" s="56">
        <v>501908</v>
      </c>
      <c r="W11" s="56">
        <v>2699354.2322500004</v>
      </c>
      <c r="X11" s="56">
        <v>23</v>
      </c>
      <c r="Y11" s="56">
        <v>71.302999999999997</v>
      </c>
      <c r="Z11" s="56">
        <v>25103105</v>
      </c>
      <c r="AA11" s="56">
        <v>125165873.536</v>
      </c>
      <c r="AB11" s="56">
        <v>387</v>
      </c>
      <c r="AC11" s="56">
        <v>424.83199999999999</v>
      </c>
      <c r="AE11" s="38">
        <f t="shared" ref="AE11:AE72" si="0">Z11+AB11</f>
        <v>25103492</v>
      </c>
      <c r="AF11" s="10"/>
    </row>
    <row r="12" spans="1:32" x14ac:dyDescent="0.25">
      <c r="B12" s="92">
        <v>2</v>
      </c>
      <c r="C12" s="91" t="s">
        <v>35</v>
      </c>
      <c r="D12" s="33">
        <v>5329</v>
      </c>
      <c r="E12" s="33">
        <v>2900</v>
      </c>
      <c r="F12" s="33">
        <v>43215</v>
      </c>
      <c r="G12" s="33">
        <v>18933</v>
      </c>
      <c r="H12" s="33">
        <v>0</v>
      </c>
      <c r="I12" s="33">
        <v>1102836</v>
      </c>
      <c r="J12" s="33">
        <v>75738</v>
      </c>
      <c r="K12" s="33">
        <v>45111110</v>
      </c>
      <c r="L12" s="56">
        <v>150000</v>
      </c>
      <c r="M12" s="56">
        <v>589651.42515999998</v>
      </c>
      <c r="N12" s="56">
        <v>62534</v>
      </c>
      <c r="O12" s="56">
        <v>292553.82398000004</v>
      </c>
      <c r="P12" s="56">
        <v>0</v>
      </c>
      <c r="Q12" s="56">
        <v>0</v>
      </c>
      <c r="R12" s="56">
        <v>8833</v>
      </c>
      <c r="S12" s="56">
        <v>54594.986520000006</v>
      </c>
      <c r="T12" s="56">
        <v>2758192</v>
      </c>
      <c r="U12" s="56">
        <v>5992010.72468</v>
      </c>
      <c r="V12" s="56">
        <v>804363</v>
      </c>
      <c r="W12" s="56">
        <v>1316958.3661</v>
      </c>
      <c r="X12" s="56">
        <v>0</v>
      </c>
      <c r="Y12" s="56">
        <v>0</v>
      </c>
      <c r="Z12" s="56">
        <v>15945755</v>
      </c>
      <c r="AA12" s="56">
        <v>67443078.858999997</v>
      </c>
      <c r="AB12" s="56">
        <v>929</v>
      </c>
      <c r="AC12" s="56">
        <v>965.726</v>
      </c>
      <c r="AE12" s="38">
        <f t="shared" si="0"/>
        <v>15946684</v>
      </c>
    </row>
    <row r="13" spans="1:32" ht="16.5" customHeight="1" x14ac:dyDescent="0.25">
      <c r="B13" s="92">
        <v>3</v>
      </c>
      <c r="C13" s="113" t="s">
        <v>40</v>
      </c>
      <c r="D13" s="68">
        <v>1970</v>
      </c>
      <c r="E13" s="68">
        <v>85</v>
      </c>
      <c r="F13" s="68">
        <v>1466</v>
      </c>
      <c r="G13" s="68">
        <v>1844</v>
      </c>
      <c r="H13" s="68">
        <v>355014</v>
      </c>
      <c r="I13" s="68">
        <v>966623</v>
      </c>
      <c r="J13" s="68">
        <v>32900</v>
      </c>
      <c r="K13" s="68">
        <v>13667691</v>
      </c>
      <c r="L13" s="56">
        <v>51240</v>
      </c>
      <c r="M13" s="56">
        <v>227083.54421000005</v>
      </c>
      <c r="N13" s="56">
        <v>18754</v>
      </c>
      <c r="O13" s="56">
        <v>105286.75877</v>
      </c>
      <c r="P13" s="56">
        <v>0</v>
      </c>
      <c r="Q13" s="56">
        <v>0</v>
      </c>
      <c r="R13" s="56">
        <v>901</v>
      </c>
      <c r="S13" s="56">
        <v>4488.6000000000004</v>
      </c>
      <c r="T13" s="56">
        <v>1296840</v>
      </c>
      <c r="U13" s="56">
        <v>2310869.1494200001</v>
      </c>
      <c r="V13" s="56">
        <v>314593</v>
      </c>
      <c r="W13" s="56">
        <v>562317.44538000005</v>
      </c>
      <c r="X13" s="56">
        <v>5623</v>
      </c>
      <c r="Y13" s="56">
        <v>64595.782850000003</v>
      </c>
      <c r="Z13" s="56">
        <v>5859767</v>
      </c>
      <c r="AA13" s="56">
        <v>26355974.234830003</v>
      </c>
      <c r="AB13" s="56">
        <v>0</v>
      </c>
      <c r="AC13" s="56">
        <v>0</v>
      </c>
      <c r="AE13" s="38">
        <f t="shared" si="0"/>
        <v>5859767</v>
      </c>
    </row>
    <row r="14" spans="1:32" x14ac:dyDescent="0.25">
      <c r="B14" s="92">
        <v>4</v>
      </c>
      <c r="C14" s="91" t="s">
        <v>23</v>
      </c>
      <c r="D14" s="33">
        <v>8217</v>
      </c>
      <c r="E14" s="33">
        <v>3953</v>
      </c>
      <c r="F14" s="33">
        <v>75919</v>
      </c>
      <c r="G14" s="33">
        <v>13167</v>
      </c>
      <c r="H14" s="33">
        <v>0</v>
      </c>
      <c r="I14" s="33">
        <v>2299219</v>
      </c>
      <c r="J14" s="33">
        <v>864054</v>
      </c>
      <c r="K14" s="33">
        <v>57567033</v>
      </c>
      <c r="L14" s="56">
        <v>997065</v>
      </c>
      <c r="M14" s="56">
        <v>3704214.3618699997</v>
      </c>
      <c r="N14" s="56">
        <v>398404</v>
      </c>
      <c r="O14" s="56">
        <v>2131549.7314300002</v>
      </c>
      <c r="P14" s="56">
        <v>0</v>
      </c>
      <c r="Q14" s="56">
        <v>0</v>
      </c>
      <c r="R14" s="56">
        <v>88198</v>
      </c>
      <c r="S14" s="56">
        <v>485351</v>
      </c>
      <c r="T14" s="56">
        <v>6590098</v>
      </c>
      <c r="U14" s="56">
        <v>18014556.38504</v>
      </c>
      <c r="V14" s="56">
        <v>1126096</v>
      </c>
      <c r="W14" s="56">
        <v>3806986.6414099997</v>
      </c>
      <c r="X14" s="56">
        <v>4004</v>
      </c>
      <c r="Y14" s="56">
        <v>63959.745000000003</v>
      </c>
      <c r="Z14" s="56">
        <v>32623190</v>
      </c>
      <c r="AA14" s="56">
        <v>158401732.70199999</v>
      </c>
      <c r="AB14" s="56">
        <v>540</v>
      </c>
      <c r="AC14" s="56">
        <v>473.59</v>
      </c>
      <c r="AE14" s="38">
        <f t="shared" si="0"/>
        <v>32623730</v>
      </c>
    </row>
    <row r="15" spans="1:32" x14ac:dyDescent="0.25">
      <c r="B15" s="92">
        <v>5</v>
      </c>
      <c r="C15" s="91" t="s">
        <v>49</v>
      </c>
      <c r="D15" s="33">
        <v>2857</v>
      </c>
      <c r="E15" s="33">
        <v>1144</v>
      </c>
      <c r="F15" s="33">
        <v>3060</v>
      </c>
      <c r="G15" s="33">
        <v>2453</v>
      </c>
      <c r="H15" s="33">
        <v>18935</v>
      </c>
      <c r="I15" s="33">
        <v>1302722</v>
      </c>
      <c r="J15" s="33">
        <v>0</v>
      </c>
      <c r="K15" s="33">
        <v>29024244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1683951</v>
      </c>
      <c r="U15" s="56">
        <v>4178629.1730000004</v>
      </c>
      <c r="V15" s="56">
        <v>269538</v>
      </c>
      <c r="W15" s="56">
        <v>810234.11699999997</v>
      </c>
      <c r="X15" s="56">
        <v>0</v>
      </c>
      <c r="Y15" s="56">
        <v>0</v>
      </c>
      <c r="Z15" s="56">
        <v>9086255</v>
      </c>
      <c r="AA15" s="56">
        <v>43634101.395999998</v>
      </c>
      <c r="AB15" s="56">
        <v>4137</v>
      </c>
      <c r="AC15" s="56">
        <v>4388.0010000000002</v>
      </c>
      <c r="AE15" s="38">
        <f t="shared" si="0"/>
        <v>9090392</v>
      </c>
    </row>
    <row r="16" spans="1:32" x14ac:dyDescent="0.25">
      <c r="B16" s="92">
        <v>6</v>
      </c>
      <c r="C16" s="91" t="s">
        <v>31</v>
      </c>
      <c r="D16" s="33">
        <v>4383</v>
      </c>
      <c r="E16" s="33">
        <v>606</v>
      </c>
      <c r="F16" s="33">
        <v>21590</v>
      </c>
      <c r="G16" s="33">
        <v>11322</v>
      </c>
      <c r="H16" s="33">
        <v>0</v>
      </c>
      <c r="I16" s="33">
        <v>2648048</v>
      </c>
      <c r="J16" s="33">
        <v>222890</v>
      </c>
      <c r="K16" s="33">
        <v>32289290</v>
      </c>
      <c r="L16" s="56">
        <v>203158</v>
      </c>
      <c r="M16" s="56">
        <v>876020.52998999995</v>
      </c>
      <c r="N16" s="56">
        <v>117208</v>
      </c>
      <c r="O16" s="56">
        <v>961579.18382999988</v>
      </c>
      <c r="P16" s="56">
        <v>0</v>
      </c>
      <c r="Q16" s="56">
        <v>0</v>
      </c>
      <c r="R16" s="56">
        <v>4836</v>
      </c>
      <c r="S16" s="56">
        <v>35367.254000000001</v>
      </c>
      <c r="T16" s="56">
        <v>3458204</v>
      </c>
      <c r="U16" s="56">
        <v>8363665.1400100002</v>
      </c>
      <c r="V16" s="56">
        <v>848457</v>
      </c>
      <c r="W16" s="56">
        <v>1770045.4576300003</v>
      </c>
      <c r="X16" s="56">
        <v>3556</v>
      </c>
      <c r="Y16" s="56">
        <v>59671.421369999996</v>
      </c>
      <c r="Z16" s="56">
        <v>20256553</v>
      </c>
      <c r="AA16" s="56">
        <v>96728776.894089997</v>
      </c>
      <c r="AB16" s="56">
        <v>7630</v>
      </c>
      <c r="AC16" s="56">
        <v>7592.7</v>
      </c>
      <c r="AE16" s="38">
        <f t="shared" si="0"/>
        <v>20264183</v>
      </c>
    </row>
    <row r="17" spans="2:31" x14ac:dyDescent="0.25">
      <c r="B17" s="92">
        <v>7</v>
      </c>
      <c r="C17" s="91" t="s">
        <v>37</v>
      </c>
      <c r="D17" s="33">
        <v>2773</v>
      </c>
      <c r="E17" s="33">
        <v>732</v>
      </c>
      <c r="F17" s="33">
        <v>0</v>
      </c>
      <c r="G17" s="33">
        <v>0</v>
      </c>
      <c r="H17" s="33">
        <v>0</v>
      </c>
      <c r="I17" s="33">
        <v>371117</v>
      </c>
      <c r="J17" s="33">
        <v>82752</v>
      </c>
      <c r="K17" s="33">
        <v>18336099</v>
      </c>
      <c r="L17" s="56">
        <v>69692</v>
      </c>
      <c r="M17" s="56">
        <v>202277.35636000001</v>
      </c>
      <c r="N17" s="56">
        <v>19359</v>
      </c>
      <c r="O17" s="56">
        <v>67913.457880000002</v>
      </c>
      <c r="P17" s="56">
        <v>0</v>
      </c>
      <c r="Q17" s="56">
        <v>0</v>
      </c>
      <c r="R17" s="56">
        <v>2458</v>
      </c>
      <c r="S17" s="56">
        <v>12191.50945</v>
      </c>
      <c r="T17" s="56">
        <v>2497672</v>
      </c>
      <c r="U17" s="56">
        <v>5761605.0003699996</v>
      </c>
      <c r="V17" s="56">
        <v>501075</v>
      </c>
      <c r="W17" s="56">
        <v>1060055.9977200001</v>
      </c>
      <c r="X17" s="56">
        <v>0</v>
      </c>
      <c r="Y17" s="56">
        <v>0</v>
      </c>
      <c r="Z17" s="56">
        <v>11979763</v>
      </c>
      <c r="AA17" s="56">
        <v>51395639.607749999</v>
      </c>
      <c r="AB17" s="56">
        <v>0</v>
      </c>
      <c r="AC17" s="56">
        <v>0</v>
      </c>
      <c r="AE17" s="38">
        <f t="shared" si="0"/>
        <v>11979763</v>
      </c>
    </row>
    <row r="18" spans="2:31" x14ac:dyDescent="0.25">
      <c r="B18" s="92">
        <v>8</v>
      </c>
      <c r="C18" s="91" t="s">
        <v>50</v>
      </c>
      <c r="D18" s="33">
        <v>1012</v>
      </c>
      <c r="E18" s="33">
        <v>26</v>
      </c>
      <c r="F18" s="33">
        <v>687</v>
      </c>
      <c r="G18" s="33">
        <v>964</v>
      </c>
      <c r="H18" s="33">
        <v>834</v>
      </c>
      <c r="I18" s="33">
        <v>122989</v>
      </c>
      <c r="J18" s="33">
        <v>0</v>
      </c>
      <c r="K18" s="33">
        <v>3901929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355300</v>
      </c>
      <c r="U18" s="56">
        <v>880240.70097000001</v>
      </c>
      <c r="V18" s="56">
        <v>157103</v>
      </c>
      <c r="W18" s="56">
        <v>365805.84749999997</v>
      </c>
      <c r="X18" s="56">
        <v>0</v>
      </c>
      <c r="Y18" s="56">
        <v>0</v>
      </c>
      <c r="Z18" s="56">
        <v>1514312</v>
      </c>
      <c r="AA18" s="56">
        <v>7258595.7999999998</v>
      </c>
      <c r="AB18" s="56">
        <v>0</v>
      </c>
      <c r="AC18" s="56">
        <v>0</v>
      </c>
      <c r="AE18" s="38">
        <f t="shared" si="0"/>
        <v>1514312</v>
      </c>
    </row>
    <row r="19" spans="2:31" x14ac:dyDescent="0.25">
      <c r="B19" s="92">
        <v>9</v>
      </c>
      <c r="C19" s="91" t="s">
        <v>27</v>
      </c>
      <c r="D19" s="33">
        <v>7797</v>
      </c>
      <c r="E19" s="33">
        <v>4306</v>
      </c>
      <c r="F19" s="33">
        <v>37435</v>
      </c>
      <c r="G19" s="33">
        <v>11265</v>
      </c>
      <c r="H19" s="33">
        <v>670183</v>
      </c>
      <c r="I19" s="33">
        <v>619530</v>
      </c>
      <c r="J19" s="33">
        <v>529200</v>
      </c>
      <c r="K19" s="33">
        <v>40132781</v>
      </c>
      <c r="L19" s="56">
        <v>401303</v>
      </c>
      <c r="M19" s="56">
        <v>1666436.0759700001</v>
      </c>
      <c r="N19" s="56">
        <v>224778</v>
      </c>
      <c r="O19" s="56">
        <v>1275002.3997500001</v>
      </c>
      <c r="P19" s="56">
        <v>2</v>
      </c>
      <c r="Q19" s="56">
        <v>118</v>
      </c>
      <c r="R19" s="56">
        <v>9915</v>
      </c>
      <c r="S19" s="56">
        <v>29305.625</v>
      </c>
      <c r="T19" s="56">
        <v>4616778</v>
      </c>
      <c r="U19" s="56">
        <v>12037296.724059999</v>
      </c>
      <c r="V19" s="56">
        <v>1615714</v>
      </c>
      <c r="W19" s="56">
        <v>3605014.9970399998</v>
      </c>
      <c r="X19" s="56">
        <v>0</v>
      </c>
      <c r="Y19" s="56">
        <v>0</v>
      </c>
      <c r="Z19" s="56">
        <v>26300345</v>
      </c>
      <c r="AA19" s="56">
        <v>136119395.70421001</v>
      </c>
      <c r="AB19" s="56">
        <v>0</v>
      </c>
      <c r="AC19" s="56">
        <v>0</v>
      </c>
      <c r="AE19" s="38">
        <f t="shared" si="0"/>
        <v>26300345</v>
      </c>
    </row>
    <row r="20" spans="2:31" x14ac:dyDescent="0.25">
      <c r="B20" s="92">
        <v>10</v>
      </c>
      <c r="C20" s="91" t="s">
        <v>9</v>
      </c>
      <c r="D20" s="33">
        <v>24660</v>
      </c>
      <c r="E20" s="33">
        <v>38673</v>
      </c>
      <c r="F20" s="33">
        <v>1380125</v>
      </c>
      <c r="G20" s="33">
        <v>51268</v>
      </c>
      <c r="H20" s="33">
        <v>888961</v>
      </c>
      <c r="I20" s="33">
        <v>4042752</v>
      </c>
      <c r="J20" s="33">
        <v>19003597</v>
      </c>
      <c r="K20" s="33">
        <v>229196981</v>
      </c>
      <c r="L20" s="56">
        <v>26878961</v>
      </c>
      <c r="M20" s="56">
        <v>105228298.40099999</v>
      </c>
      <c r="N20" s="56">
        <v>29897383</v>
      </c>
      <c r="O20" s="56">
        <v>140723571.07800001</v>
      </c>
      <c r="P20" s="56">
        <v>0</v>
      </c>
      <c r="Q20" s="56">
        <v>0</v>
      </c>
      <c r="R20" s="56">
        <v>148211</v>
      </c>
      <c r="S20" s="56">
        <v>622346.41700000002</v>
      </c>
      <c r="T20" s="56">
        <v>35034957</v>
      </c>
      <c r="U20" s="56">
        <v>86654384.174250007</v>
      </c>
      <c r="V20" s="56">
        <v>8243426</v>
      </c>
      <c r="W20" s="56">
        <v>21699991.162250001</v>
      </c>
      <c r="X20" s="56">
        <v>1089</v>
      </c>
      <c r="Y20" s="56">
        <v>15902.98675</v>
      </c>
      <c r="Z20" s="56">
        <v>166926036</v>
      </c>
      <c r="AA20" s="56">
        <v>875579264.18059993</v>
      </c>
      <c r="AB20" s="56">
        <v>22026</v>
      </c>
      <c r="AC20" s="56">
        <v>21444.124970000001</v>
      </c>
      <c r="AE20" s="38">
        <f t="shared" si="0"/>
        <v>166948062</v>
      </c>
    </row>
    <row r="21" spans="2:31" x14ac:dyDescent="0.25">
      <c r="B21" s="92">
        <v>11</v>
      </c>
      <c r="C21" s="91" t="s">
        <v>51</v>
      </c>
      <c r="D21" s="33">
        <v>2249</v>
      </c>
      <c r="E21" s="33">
        <v>229</v>
      </c>
      <c r="F21" s="33">
        <v>10834</v>
      </c>
      <c r="G21" s="33">
        <v>3568</v>
      </c>
      <c r="H21" s="33">
        <v>489</v>
      </c>
      <c r="I21" s="33">
        <v>1068728</v>
      </c>
      <c r="J21" s="33">
        <v>0</v>
      </c>
      <c r="K21" s="33">
        <v>12939824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1050049</v>
      </c>
      <c r="U21" s="56">
        <v>2674914.9995599999</v>
      </c>
      <c r="V21" s="56">
        <v>605078</v>
      </c>
      <c r="W21" s="56">
        <v>1216274.3788699999</v>
      </c>
      <c r="X21" s="56">
        <v>807</v>
      </c>
      <c r="Y21" s="56">
        <v>14084.147999999999</v>
      </c>
      <c r="Z21" s="56">
        <v>6719682</v>
      </c>
      <c r="AA21" s="56">
        <v>31784305.22239</v>
      </c>
      <c r="AB21" s="56">
        <v>808</v>
      </c>
      <c r="AC21" s="56">
        <v>851.78386</v>
      </c>
      <c r="AE21" s="38">
        <f t="shared" si="0"/>
        <v>6720490</v>
      </c>
    </row>
    <row r="22" spans="2:31" x14ac:dyDescent="0.25">
      <c r="B22" s="92">
        <v>12</v>
      </c>
      <c r="C22" s="91" t="s">
        <v>28</v>
      </c>
      <c r="D22" s="33">
        <v>7687</v>
      </c>
      <c r="E22" s="33">
        <v>2004</v>
      </c>
      <c r="F22" s="33">
        <v>39883</v>
      </c>
      <c r="G22" s="33">
        <v>8003</v>
      </c>
      <c r="H22" s="33">
        <v>261228</v>
      </c>
      <c r="I22" s="33">
        <v>282814</v>
      </c>
      <c r="J22" s="33">
        <v>789716</v>
      </c>
      <c r="K22" s="33">
        <v>54461957</v>
      </c>
      <c r="L22" s="56">
        <v>792892</v>
      </c>
      <c r="M22" s="56">
        <v>3321674.2609999999</v>
      </c>
      <c r="N22" s="56">
        <v>1493795</v>
      </c>
      <c r="O22" s="56">
        <v>3301116.5419999999</v>
      </c>
      <c r="P22" s="56">
        <v>0</v>
      </c>
      <c r="Q22" s="56">
        <v>0</v>
      </c>
      <c r="R22" s="56">
        <v>17278</v>
      </c>
      <c r="S22" s="56">
        <v>77297.399999999994</v>
      </c>
      <c r="T22" s="56">
        <v>5405925</v>
      </c>
      <c r="U22" s="56">
        <v>12410187.292920003</v>
      </c>
      <c r="V22" s="56">
        <v>2713799</v>
      </c>
      <c r="W22" s="56">
        <v>5708983.3811099995</v>
      </c>
      <c r="X22" s="56">
        <v>3146</v>
      </c>
      <c r="Y22" s="56">
        <v>12303.9414</v>
      </c>
      <c r="Z22" s="56">
        <v>44396414</v>
      </c>
      <c r="AA22" s="56">
        <v>141138883.41748998</v>
      </c>
      <c r="AB22" s="56">
        <v>6158</v>
      </c>
      <c r="AC22" s="56">
        <v>6553.6403700000001</v>
      </c>
      <c r="AE22" s="38">
        <f t="shared" si="0"/>
        <v>44402572</v>
      </c>
    </row>
    <row r="23" spans="2:31" ht="13" x14ac:dyDescent="0.25">
      <c r="B23" s="111" t="s">
        <v>6</v>
      </c>
      <c r="C23" s="110"/>
      <c r="D23" s="58"/>
      <c r="E23" s="58"/>
      <c r="F23" s="58"/>
      <c r="G23" s="58"/>
      <c r="H23" s="58"/>
      <c r="I23" s="58"/>
      <c r="J23" s="58"/>
      <c r="K23" s="58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38">
        <f t="shared" si="0"/>
        <v>0</v>
      </c>
    </row>
    <row r="24" spans="2:31" x14ac:dyDescent="0.25">
      <c r="B24" s="92">
        <v>13</v>
      </c>
      <c r="C24" s="91" t="s">
        <v>11</v>
      </c>
      <c r="D24" s="33">
        <v>6284</v>
      </c>
      <c r="E24" s="33">
        <v>9574</v>
      </c>
      <c r="F24" s="33">
        <v>1811550</v>
      </c>
      <c r="G24" s="33">
        <v>541</v>
      </c>
      <c r="H24" s="33">
        <v>769179</v>
      </c>
      <c r="I24" s="196">
        <v>81749351</v>
      </c>
      <c r="J24" s="33">
        <v>14223475</v>
      </c>
      <c r="K24" s="33">
        <v>35129160</v>
      </c>
      <c r="L24" s="56">
        <v>32100725</v>
      </c>
      <c r="M24" s="56">
        <v>81408524.983960047</v>
      </c>
      <c r="N24" s="56">
        <v>22854726</v>
      </c>
      <c r="O24" s="56">
        <v>103459163.66159995</v>
      </c>
      <c r="P24" s="56">
        <v>0</v>
      </c>
      <c r="Q24" s="56">
        <v>0</v>
      </c>
      <c r="R24" s="56">
        <v>93310</v>
      </c>
      <c r="S24" s="56">
        <v>436085.53200000001</v>
      </c>
      <c r="T24" s="56">
        <v>5621405</v>
      </c>
      <c r="U24" s="56">
        <v>17600719.976960018</v>
      </c>
      <c r="V24" s="56">
        <v>2537629</v>
      </c>
      <c r="W24" s="56">
        <v>14880944.366989993</v>
      </c>
      <c r="X24" s="56">
        <v>14218</v>
      </c>
      <c r="Y24" s="56">
        <v>373255.21493000042</v>
      </c>
      <c r="Z24" s="56">
        <v>19230030</v>
      </c>
      <c r="AA24" s="56">
        <v>122995137.98904</v>
      </c>
      <c r="AB24" s="56">
        <v>0</v>
      </c>
      <c r="AC24" s="56">
        <v>0</v>
      </c>
      <c r="AE24" s="38">
        <f t="shared" si="0"/>
        <v>19230030</v>
      </c>
    </row>
    <row r="25" spans="2:31" x14ac:dyDescent="0.25">
      <c r="B25" s="92">
        <v>14</v>
      </c>
      <c r="C25" s="91" t="s">
        <v>52</v>
      </c>
      <c r="D25" s="33">
        <v>433</v>
      </c>
      <c r="E25" s="33">
        <v>5</v>
      </c>
      <c r="F25" s="33">
        <v>58044</v>
      </c>
      <c r="G25" s="33">
        <v>0</v>
      </c>
      <c r="H25" s="33">
        <v>0</v>
      </c>
      <c r="I25" s="33">
        <v>0</v>
      </c>
      <c r="J25" s="33">
        <v>27</v>
      </c>
      <c r="K25" s="33">
        <v>5644892</v>
      </c>
      <c r="L25" s="56">
        <v>45</v>
      </c>
      <c r="M25" s="56">
        <v>72.084479999999999</v>
      </c>
      <c r="N25" s="56">
        <v>64</v>
      </c>
      <c r="O25" s="56">
        <v>47.311529999999998</v>
      </c>
      <c r="P25" s="56">
        <v>0</v>
      </c>
      <c r="Q25" s="56">
        <v>0</v>
      </c>
      <c r="R25" s="56">
        <v>3</v>
      </c>
      <c r="S25" s="56">
        <v>6</v>
      </c>
      <c r="T25" s="56">
        <v>291651</v>
      </c>
      <c r="U25" s="56">
        <v>963701.01876000001</v>
      </c>
      <c r="V25" s="56">
        <v>93963</v>
      </c>
      <c r="W25" s="56">
        <v>358780.80682000006</v>
      </c>
      <c r="X25" s="56">
        <v>0</v>
      </c>
      <c r="Y25" s="56">
        <v>0</v>
      </c>
      <c r="Z25" s="56">
        <v>2283995</v>
      </c>
      <c r="AA25" s="56">
        <v>12816892.994999999</v>
      </c>
      <c r="AB25" s="56">
        <v>1736</v>
      </c>
      <c r="AC25" s="56">
        <v>1735.508</v>
      </c>
      <c r="AE25" s="38">
        <f t="shared" si="0"/>
        <v>2285731</v>
      </c>
    </row>
    <row r="26" spans="2:31" x14ac:dyDescent="0.25">
      <c r="B26" s="92">
        <v>15</v>
      </c>
      <c r="C26" s="91" t="s">
        <v>41</v>
      </c>
      <c r="D26" s="33">
        <v>1147</v>
      </c>
      <c r="E26" s="33">
        <v>534</v>
      </c>
      <c r="F26" s="33">
        <v>7012</v>
      </c>
      <c r="G26" s="33">
        <v>68561</v>
      </c>
      <c r="H26" s="33">
        <v>0</v>
      </c>
      <c r="I26" s="33">
        <v>68862</v>
      </c>
      <c r="J26" s="33">
        <v>27964</v>
      </c>
      <c r="K26" s="33">
        <v>2781266</v>
      </c>
      <c r="L26" s="56">
        <v>54808</v>
      </c>
      <c r="M26" s="56">
        <v>225837.34168001058</v>
      </c>
      <c r="N26" s="56">
        <v>23389</v>
      </c>
      <c r="O26" s="56">
        <v>198801.72735999717</v>
      </c>
      <c r="P26" s="56">
        <v>0</v>
      </c>
      <c r="Q26" s="56">
        <v>0</v>
      </c>
      <c r="R26" s="56">
        <v>369</v>
      </c>
      <c r="S26" s="56">
        <v>1708</v>
      </c>
      <c r="T26" s="56">
        <v>410332</v>
      </c>
      <c r="U26" s="56">
        <v>1168881.2198099999</v>
      </c>
      <c r="V26" s="56">
        <v>39545</v>
      </c>
      <c r="W26" s="56">
        <v>112484.84120000001</v>
      </c>
      <c r="X26" s="56">
        <v>0</v>
      </c>
      <c r="Y26" s="56">
        <v>0</v>
      </c>
      <c r="Z26" s="56">
        <v>2533108</v>
      </c>
      <c r="AA26" s="56">
        <v>13858320.578229999</v>
      </c>
      <c r="AB26" s="56">
        <v>0</v>
      </c>
      <c r="AC26" s="56">
        <v>0</v>
      </c>
      <c r="AE26" s="38">
        <f t="shared" si="0"/>
        <v>2533108</v>
      </c>
    </row>
    <row r="27" spans="2:31" x14ac:dyDescent="0.25">
      <c r="B27" s="92">
        <v>16</v>
      </c>
      <c r="C27" s="91" t="s">
        <v>33</v>
      </c>
      <c r="D27" s="33">
        <v>692</v>
      </c>
      <c r="E27" s="33">
        <v>49</v>
      </c>
      <c r="F27" s="33">
        <v>0</v>
      </c>
      <c r="G27" s="33">
        <v>0</v>
      </c>
      <c r="H27" s="33">
        <v>11755</v>
      </c>
      <c r="I27" s="33">
        <v>0</v>
      </c>
      <c r="J27" s="33">
        <v>90439</v>
      </c>
      <c r="K27" s="33">
        <v>872933</v>
      </c>
      <c r="L27" s="56">
        <v>140598</v>
      </c>
      <c r="M27" s="56">
        <v>568088.48446000007</v>
      </c>
      <c r="N27" s="56">
        <v>112329</v>
      </c>
      <c r="O27" s="56">
        <v>1032093.45737</v>
      </c>
      <c r="P27" s="56">
        <v>0</v>
      </c>
      <c r="Q27" s="56">
        <v>0</v>
      </c>
      <c r="R27" s="56">
        <v>0</v>
      </c>
      <c r="S27" s="56">
        <v>0</v>
      </c>
      <c r="T27" s="56">
        <v>174684</v>
      </c>
      <c r="U27" s="56">
        <v>391486.59841999999</v>
      </c>
      <c r="V27" s="56">
        <v>16429</v>
      </c>
      <c r="W27" s="56">
        <v>52905.022229999995</v>
      </c>
      <c r="X27" s="56">
        <v>4</v>
      </c>
      <c r="Y27" s="56">
        <v>11</v>
      </c>
      <c r="Z27" s="56">
        <v>440614</v>
      </c>
      <c r="AA27" s="56">
        <v>2231148.9500000002</v>
      </c>
      <c r="AB27" s="56">
        <v>3</v>
      </c>
      <c r="AC27" s="56">
        <v>3.1</v>
      </c>
      <c r="AE27" s="38">
        <f t="shared" si="0"/>
        <v>440617</v>
      </c>
    </row>
    <row r="28" spans="2:31" x14ac:dyDescent="0.25">
      <c r="B28" s="92">
        <v>17</v>
      </c>
      <c r="C28" s="91" t="s">
        <v>45</v>
      </c>
      <c r="D28" s="33">
        <v>413</v>
      </c>
      <c r="E28" s="33">
        <v>5</v>
      </c>
      <c r="F28" s="33">
        <v>8047</v>
      </c>
      <c r="G28" s="33">
        <v>0</v>
      </c>
      <c r="H28" s="33">
        <v>13152</v>
      </c>
      <c r="I28" s="33">
        <v>0</v>
      </c>
      <c r="J28" s="33">
        <v>0</v>
      </c>
      <c r="K28" s="33">
        <v>879606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82680</v>
      </c>
      <c r="U28" s="56">
        <v>249840.05951000002</v>
      </c>
      <c r="V28" s="56">
        <v>39251</v>
      </c>
      <c r="W28" s="56">
        <v>140067.51342</v>
      </c>
      <c r="X28" s="56">
        <v>248</v>
      </c>
      <c r="Y28" s="56">
        <v>7152.4639999999999</v>
      </c>
      <c r="Z28" s="56">
        <v>376918</v>
      </c>
      <c r="AA28" s="56">
        <v>1535370.4754900001</v>
      </c>
      <c r="AB28" s="56">
        <v>0</v>
      </c>
      <c r="AC28" s="56">
        <v>0</v>
      </c>
      <c r="AE28" s="38">
        <f t="shared" si="0"/>
        <v>376918</v>
      </c>
    </row>
    <row r="29" spans="2:31" x14ac:dyDescent="0.25">
      <c r="B29" s="92">
        <v>18</v>
      </c>
      <c r="C29" s="91" t="s">
        <v>42</v>
      </c>
      <c r="D29" s="33">
        <v>240</v>
      </c>
      <c r="E29" s="33">
        <v>40</v>
      </c>
      <c r="F29" s="33">
        <v>1571</v>
      </c>
      <c r="G29" s="33">
        <v>0</v>
      </c>
      <c r="H29" s="33">
        <v>0</v>
      </c>
      <c r="I29" s="33">
        <v>33016</v>
      </c>
      <c r="J29" s="33">
        <v>11454</v>
      </c>
      <c r="K29" s="33">
        <v>540660</v>
      </c>
      <c r="L29" s="56">
        <v>23691</v>
      </c>
      <c r="M29" s="56">
        <v>56088.247350000005</v>
      </c>
      <c r="N29" s="56">
        <v>6125</v>
      </c>
      <c r="O29" s="56">
        <v>23348.7438</v>
      </c>
      <c r="P29" s="56">
        <v>1</v>
      </c>
      <c r="Q29" s="56">
        <v>5.03878</v>
      </c>
      <c r="R29" s="56">
        <v>261</v>
      </c>
      <c r="S29" s="56">
        <v>929.7</v>
      </c>
      <c r="T29" s="56">
        <v>172554</v>
      </c>
      <c r="U29" s="56">
        <v>345274.16448000015</v>
      </c>
      <c r="V29" s="56">
        <v>8480</v>
      </c>
      <c r="W29" s="56">
        <v>18898.284210000002</v>
      </c>
      <c r="X29" s="56">
        <v>0</v>
      </c>
      <c r="Y29" s="56">
        <v>0</v>
      </c>
      <c r="Z29" s="56">
        <v>454668</v>
      </c>
      <c r="AA29" s="56">
        <v>2041222.1166099999</v>
      </c>
      <c r="AB29" s="56">
        <v>0</v>
      </c>
      <c r="AC29" s="56">
        <v>0</v>
      </c>
      <c r="AE29" s="38">
        <f t="shared" si="0"/>
        <v>454668</v>
      </c>
    </row>
    <row r="30" spans="2:31" x14ac:dyDescent="0.25">
      <c r="B30" s="92">
        <v>19</v>
      </c>
      <c r="C30" s="91" t="s">
        <v>20</v>
      </c>
      <c r="D30" s="33">
        <v>1687</v>
      </c>
      <c r="E30" s="33">
        <v>336</v>
      </c>
      <c r="F30" s="33">
        <v>20236</v>
      </c>
      <c r="G30" s="33">
        <v>947</v>
      </c>
      <c r="H30" s="33">
        <v>2419</v>
      </c>
      <c r="I30" s="33">
        <v>5172118</v>
      </c>
      <c r="J30" s="33">
        <v>969871</v>
      </c>
      <c r="K30" s="33">
        <v>13644506</v>
      </c>
      <c r="L30" s="56">
        <v>1691367</v>
      </c>
      <c r="M30" s="56">
        <v>5476728.8640000001</v>
      </c>
      <c r="N30" s="56">
        <v>1852921</v>
      </c>
      <c r="O30" s="56">
        <v>9493122.125</v>
      </c>
      <c r="P30" s="56">
        <v>0</v>
      </c>
      <c r="Q30" s="56">
        <v>0</v>
      </c>
      <c r="R30" s="56">
        <v>3214</v>
      </c>
      <c r="S30" s="56">
        <v>14427.1</v>
      </c>
      <c r="T30" s="56">
        <v>3477095</v>
      </c>
      <c r="U30" s="56">
        <v>8536379.3829999994</v>
      </c>
      <c r="V30" s="56">
        <v>1378541</v>
      </c>
      <c r="W30" s="56">
        <v>5090811.0729999999</v>
      </c>
      <c r="X30" s="56">
        <v>2805</v>
      </c>
      <c r="Y30" s="56">
        <v>39797.03673</v>
      </c>
      <c r="Z30" s="56">
        <v>8293021</v>
      </c>
      <c r="AA30" s="56">
        <v>42765547.277999997</v>
      </c>
      <c r="AB30" s="56">
        <v>53</v>
      </c>
      <c r="AC30" s="56">
        <v>49.1</v>
      </c>
      <c r="AE30" s="38">
        <f t="shared" si="0"/>
        <v>8293074</v>
      </c>
    </row>
    <row r="31" spans="2:31" x14ac:dyDescent="0.25">
      <c r="B31" s="92">
        <v>20</v>
      </c>
      <c r="C31" s="91" t="s">
        <v>7</v>
      </c>
      <c r="D31" s="33">
        <v>11904</v>
      </c>
      <c r="E31" s="33">
        <v>9114</v>
      </c>
      <c r="F31" s="33">
        <v>1476272</v>
      </c>
      <c r="G31" s="33">
        <v>4728</v>
      </c>
      <c r="H31" s="33">
        <v>1920110</v>
      </c>
      <c r="I31" s="33">
        <v>539647</v>
      </c>
      <c r="J31" s="33">
        <v>20822152</v>
      </c>
      <c r="K31" s="33">
        <v>55385752</v>
      </c>
      <c r="L31" s="56">
        <v>56549835</v>
      </c>
      <c r="M31" s="56">
        <v>157491333.24060997</v>
      </c>
      <c r="N31" s="56">
        <v>31856390</v>
      </c>
      <c r="O31" s="56">
        <v>251497586.03038004</v>
      </c>
      <c r="P31" s="56">
        <v>0</v>
      </c>
      <c r="Q31" s="56">
        <v>0</v>
      </c>
      <c r="R31" s="56">
        <v>222283</v>
      </c>
      <c r="S31" s="56">
        <v>1375010.7033900002</v>
      </c>
      <c r="T31" s="56">
        <v>12142793</v>
      </c>
      <c r="U31" s="56">
        <v>41746531.924160011</v>
      </c>
      <c r="V31" s="56">
        <v>7887133</v>
      </c>
      <c r="W31" s="56">
        <v>33658590.733680002</v>
      </c>
      <c r="X31" s="56">
        <v>73440</v>
      </c>
      <c r="Y31" s="56">
        <v>1152661.7672300001</v>
      </c>
      <c r="Z31" s="56">
        <v>37200707</v>
      </c>
      <c r="AA31" s="56">
        <v>241824145.97999999</v>
      </c>
      <c r="AB31" s="56">
        <v>5367</v>
      </c>
      <c r="AC31" s="56">
        <v>5332.0715300000002</v>
      </c>
      <c r="AE31" s="38">
        <f t="shared" si="0"/>
        <v>37206074</v>
      </c>
    </row>
    <row r="32" spans="2:31" x14ac:dyDescent="0.25">
      <c r="B32" s="92">
        <v>21</v>
      </c>
      <c r="C32" s="91" t="s">
        <v>10</v>
      </c>
      <c r="D32" s="33">
        <v>10068</v>
      </c>
      <c r="E32" s="33">
        <v>7100</v>
      </c>
      <c r="F32" s="33">
        <v>1705364</v>
      </c>
      <c r="G32" s="33">
        <v>9809</v>
      </c>
      <c r="H32" s="33">
        <v>589103</v>
      </c>
      <c r="I32" s="33">
        <v>3501394</v>
      </c>
      <c r="J32" s="33">
        <v>17008241</v>
      </c>
      <c r="K32" s="33">
        <v>32216763</v>
      </c>
      <c r="L32" s="56">
        <v>19517937</v>
      </c>
      <c r="M32" s="56">
        <v>96912431.723499909</v>
      </c>
      <c r="N32" s="56">
        <v>43882511</v>
      </c>
      <c r="O32" s="56">
        <v>197118864.45407102</v>
      </c>
      <c r="P32" s="56">
        <v>69</v>
      </c>
      <c r="Q32" s="56">
        <v>4385.8519999999999</v>
      </c>
      <c r="R32" s="56">
        <v>76675</v>
      </c>
      <c r="S32" s="56">
        <v>370288.15</v>
      </c>
      <c r="T32" s="56">
        <v>7816497</v>
      </c>
      <c r="U32" s="56">
        <v>27380436.362030197</v>
      </c>
      <c r="V32" s="56">
        <v>3122446</v>
      </c>
      <c r="W32" s="56">
        <v>19668625.144050013</v>
      </c>
      <c r="X32" s="56">
        <v>8809</v>
      </c>
      <c r="Y32" s="56">
        <v>181750.87</v>
      </c>
      <c r="Z32" s="56">
        <v>17404171</v>
      </c>
      <c r="AA32" s="56">
        <v>122356484.402</v>
      </c>
      <c r="AB32" s="56">
        <v>5</v>
      </c>
      <c r="AC32" s="56">
        <v>1.4372799999999999</v>
      </c>
      <c r="AE32" s="38">
        <f t="shared" si="0"/>
        <v>17404176</v>
      </c>
    </row>
    <row r="33" spans="2:31" x14ac:dyDescent="0.25">
      <c r="B33" s="92">
        <v>22</v>
      </c>
      <c r="C33" s="91" t="s">
        <v>38</v>
      </c>
      <c r="D33" s="33">
        <v>2326</v>
      </c>
      <c r="E33" s="33">
        <v>982</v>
      </c>
      <c r="F33" s="33">
        <v>14167</v>
      </c>
      <c r="G33" s="33">
        <v>1539</v>
      </c>
      <c r="H33" s="33">
        <v>11147</v>
      </c>
      <c r="I33" s="33">
        <v>306003</v>
      </c>
      <c r="J33" s="33">
        <v>35257</v>
      </c>
      <c r="K33" s="33">
        <v>11832828</v>
      </c>
      <c r="L33" s="56">
        <v>74637</v>
      </c>
      <c r="M33" s="56">
        <v>277070.51365000004</v>
      </c>
      <c r="N33" s="56">
        <v>57867</v>
      </c>
      <c r="O33" s="56">
        <v>203753.40270000001</v>
      </c>
      <c r="P33" s="56">
        <v>0</v>
      </c>
      <c r="Q33" s="56">
        <v>0</v>
      </c>
      <c r="R33" s="56">
        <v>498</v>
      </c>
      <c r="S33" s="56">
        <v>2690.741</v>
      </c>
      <c r="T33" s="56">
        <v>1383092</v>
      </c>
      <c r="U33" s="56">
        <v>3274167.3520700643</v>
      </c>
      <c r="V33" s="56">
        <v>259727</v>
      </c>
      <c r="W33" s="56">
        <v>761288.79731001565</v>
      </c>
      <c r="X33" s="56">
        <v>0</v>
      </c>
      <c r="Y33" s="56">
        <v>0</v>
      </c>
      <c r="Z33" s="56">
        <v>5636443</v>
      </c>
      <c r="AA33" s="56">
        <v>28728001.785390005</v>
      </c>
      <c r="AB33" s="56">
        <v>67</v>
      </c>
      <c r="AC33" s="56">
        <v>68.418000000000006</v>
      </c>
      <c r="AE33" s="38">
        <f t="shared" si="0"/>
        <v>5636510</v>
      </c>
    </row>
    <row r="34" spans="2:31" x14ac:dyDescent="0.25">
      <c r="B34" s="92">
        <v>23</v>
      </c>
      <c r="C34" s="91" t="s">
        <v>14</v>
      </c>
      <c r="D34" s="33">
        <v>883</v>
      </c>
      <c r="E34" s="33">
        <v>308</v>
      </c>
      <c r="F34" s="33">
        <v>44837</v>
      </c>
      <c r="G34" s="33">
        <v>9605</v>
      </c>
      <c r="H34" s="33">
        <v>0</v>
      </c>
      <c r="I34" s="33">
        <v>38079</v>
      </c>
      <c r="J34" s="33">
        <v>2654208</v>
      </c>
      <c r="K34" s="33">
        <v>6484278</v>
      </c>
      <c r="L34" s="56">
        <v>6846373</v>
      </c>
      <c r="M34" s="56">
        <v>15502539.217879999</v>
      </c>
      <c r="N34" s="56">
        <v>1961362</v>
      </c>
      <c r="O34" s="56">
        <v>12629046.23725</v>
      </c>
      <c r="P34" s="56">
        <v>0</v>
      </c>
      <c r="Q34" s="56">
        <v>0</v>
      </c>
      <c r="R34" s="56">
        <v>29440</v>
      </c>
      <c r="S34" s="56">
        <v>127468.6</v>
      </c>
      <c r="T34" s="56">
        <v>718248</v>
      </c>
      <c r="U34" s="56">
        <v>2110786.0988400001</v>
      </c>
      <c r="V34" s="56">
        <v>271285</v>
      </c>
      <c r="W34" s="56">
        <v>1940715.8009200001</v>
      </c>
      <c r="X34" s="56">
        <v>0</v>
      </c>
      <c r="Y34" s="56">
        <v>0</v>
      </c>
      <c r="Z34" s="56">
        <v>4126939</v>
      </c>
      <c r="AA34" s="56">
        <v>20829166.473000001</v>
      </c>
      <c r="AB34" s="56">
        <v>0</v>
      </c>
      <c r="AC34" s="56">
        <v>0</v>
      </c>
      <c r="AE34" s="38">
        <f t="shared" si="0"/>
        <v>4126939</v>
      </c>
    </row>
    <row r="35" spans="2:31" x14ac:dyDescent="0.25">
      <c r="B35" s="92">
        <v>24</v>
      </c>
      <c r="C35" s="91" t="s">
        <v>15</v>
      </c>
      <c r="D35" s="33">
        <v>1838</v>
      </c>
      <c r="E35" s="33">
        <v>1138</v>
      </c>
      <c r="F35" s="33">
        <v>235181</v>
      </c>
      <c r="G35" s="33">
        <v>146</v>
      </c>
      <c r="H35" s="33">
        <v>59440</v>
      </c>
      <c r="I35" s="33">
        <v>5891994</v>
      </c>
      <c r="J35" s="33">
        <v>2936739</v>
      </c>
      <c r="K35" s="33">
        <v>10935392</v>
      </c>
      <c r="L35" s="56">
        <v>3960683</v>
      </c>
      <c r="M35" s="56">
        <v>23828017.068999998</v>
      </c>
      <c r="N35" s="56">
        <v>4490824</v>
      </c>
      <c r="O35" s="56">
        <v>52045521.375</v>
      </c>
      <c r="P35" s="56">
        <v>0</v>
      </c>
      <c r="Q35" s="56">
        <v>0</v>
      </c>
      <c r="R35" s="56">
        <v>28770</v>
      </c>
      <c r="S35" s="56">
        <v>152375.06700000001</v>
      </c>
      <c r="T35" s="56">
        <v>874177</v>
      </c>
      <c r="U35" s="56">
        <v>2455015.8769999999</v>
      </c>
      <c r="V35" s="56">
        <v>643894</v>
      </c>
      <c r="W35" s="56">
        <v>2982418.443</v>
      </c>
      <c r="X35" s="56">
        <v>966</v>
      </c>
      <c r="Y35" s="56">
        <v>80602.035560000004</v>
      </c>
      <c r="Z35" s="56">
        <v>4200096</v>
      </c>
      <c r="AA35" s="56">
        <v>26162593.227568999</v>
      </c>
      <c r="AB35" s="56">
        <v>0</v>
      </c>
      <c r="AC35" s="56">
        <v>0</v>
      </c>
      <c r="AE35" s="38">
        <f t="shared" si="0"/>
        <v>4200096</v>
      </c>
    </row>
    <row r="36" spans="2:31" x14ac:dyDescent="0.25">
      <c r="B36" s="92">
        <v>25</v>
      </c>
      <c r="C36" s="91" t="s">
        <v>34</v>
      </c>
      <c r="D36" s="33">
        <v>942</v>
      </c>
      <c r="E36" s="33">
        <v>627</v>
      </c>
      <c r="F36" s="33">
        <v>14306</v>
      </c>
      <c r="G36" s="33">
        <v>942</v>
      </c>
      <c r="H36" s="33">
        <v>0</v>
      </c>
      <c r="I36" s="33">
        <v>423912</v>
      </c>
      <c r="J36" s="33">
        <v>118333</v>
      </c>
      <c r="K36" s="33">
        <v>4340498</v>
      </c>
      <c r="L36" s="56">
        <v>195154</v>
      </c>
      <c r="M36" s="56">
        <v>1505696.7689</v>
      </c>
      <c r="N36" s="56">
        <v>109884</v>
      </c>
      <c r="O36" s="56">
        <v>375624.73136999994</v>
      </c>
      <c r="P36" s="56">
        <v>0</v>
      </c>
      <c r="Q36" s="56">
        <v>0</v>
      </c>
      <c r="R36" s="56">
        <v>9254</v>
      </c>
      <c r="S36" s="56">
        <v>38331.026969999999</v>
      </c>
      <c r="T36" s="56">
        <v>1642765</v>
      </c>
      <c r="U36" s="56">
        <v>2677481.37708</v>
      </c>
      <c r="V36" s="56">
        <v>880190</v>
      </c>
      <c r="W36" s="56">
        <v>647038.06870000006</v>
      </c>
      <c r="X36" s="56">
        <v>0</v>
      </c>
      <c r="Y36" s="56">
        <v>0</v>
      </c>
      <c r="Z36" s="56">
        <v>5848735</v>
      </c>
      <c r="AA36" s="56">
        <v>31985273.458000001</v>
      </c>
      <c r="AB36" s="56">
        <v>2</v>
      </c>
      <c r="AC36" s="56">
        <v>1.9</v>
      </c>
      <c r="AE36" s="38">
        <f t="shared" si="0"/>
        <v>5848737</v>
      </c>
    </row>
    <row r="37" spans="2:31" x14ac:dyDescent="0.25">
      <c r="B37" s="92">
        <v>26</v>
      </c>
      <c r="C37" s="91" t="s">
        <v>53</v>
      </c>
      <c r="D37" s="33">
        <v>918</v>
      </c>
      <c r="E37" s="33">
        <v>579</v>
      </c>
      <c r="F37" s="33">
        <v>10130</v>
      </c>
      <c r="G37" s="33">
        <v>0</v>
      </c>
      <c r="H37" s="33">
        <v>0</v>
      </c>
      <c r="I37" s="33">
        <v>81795</v>
      </c>
      <c r="J37" s="33">
        <v>0</v>
      </c>
      <c r="K37" s="33">
        <v>5277270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876140</v>
      </c>
      <c r="U37" s="56">
        <v>1874168.6874300002</v>
      </c>
      <c r="V37" s="56">
        <v>78486</v>
      </c>
      <c r="W37" s="56">
        <v>212216.74061000001</v>
      </c>
      <c r="X37" s="56">
        <v>0</v>
      </c>
      <c r="Y37" s="56">
        <v>0</v>
      </c>
      <c r="Z37" s="56">
        <v>3963298</v>
      </c>
      <c r="AA37" s="56">
        <v>19136713.129000001</v>
      </c>
      <c r="AB37" s="56">
        <v>0</v>
      </c>
      <c r="AC37" s="56">
        <v>0</v>
      </c>
      <c r="AE37" s="38">
        <f t="shared" si="0"/>
        <v>3963298</v>
      </c>
    </row>
    <row r="38" spans="2:31" x14ac:dyDescent="0.25">
      <c r="B38" s="92">
        <v>27</v>
      </c>
      <c r="C38" s="91" t="s">
        <v>43</v>
      </c>
      <c r="D38" s="33">
        <v>1469</v>
      </c>
      <c r="E38" s="33">
        <v>801</v>
      </c>
      <c r="F38" s="33">
        <v>8896</v>
      </c>
      <c r="G38" s="33">
        <v>0</v>
      </c>
      <c r="H38" s="33">
        <v>0</v>
      </c>
      <c r="I38" s="33">
        <v>36759</v>
      </c>
      <c r="J38" s="33">
        <v>10244</v>
      </c>
      <c r="K38" s="33">
        <v>4822628</v>
      </c>
      <c r="L38" s="56">
        <v>26940</v>
      </c>
      <c r="M38" s="56">
        <v>178462.85025999998</v>
      </c>
      <c r="N38" s="56">
        <v>9421</v>
      </c>
      <c r="O38" s="56">
        <v>121157.00734</v>
      </c>
      <c r="P38" s="56">
        <v>0</v>
      </c>
      <c r="Q38" s="56">
        <v>0</v>
      </c>
      <c r="R38" s="56">
        <v>669</v>
      </c>
      <c r="S38" s="56">
        <v>4973.3999999999996</v>
      </c>
      <c r="T38" s="56">
        <v>1092514</v>
      </c>
      <c r="U38" s="56">
        <v>2896265.3258499997</v>
      </c>
      <c r="V38" s="56">
        <v>172256</v>
      </c>
      <c r="W38" s="56">
        <v>638748.34712000005</v>
      </c>
      <c r="X38" s="56">
        <v>0</v>
      </c>
      <c r="Y38" s="56">
        <v>0</v>
      </c>
      <c r="Z38" s="56">
        <v>4334989</v>
      </c>
      <c r="AA38" s="56">
        <v>21387535.656439997</v>
      </c>
      <c r="AB38" s="56">
        <v>0</v>
      </c>
      <c r="AC38" s="56">
        <v>0</v>
      </c>
      <c r="AE38" s="38">
        <f t="shared" si="0"/>
        <v>4334989</v>
      </c>
    </row>
    <row r="39" spans="2:31" x14ac:dyDescent="0.25">
      <c r="B39" s="92">
        <v>28</v>
      </c>
      <c r="C39" s="91" t="s">
        <v>13</v>
      </c>
      <c r="D39" s="33">
        <v>1770</v>
      </c>
      <c r="E39" s="33">
        <v>1480</v>
      </c>
      <c r="F39" s="33">
        <v>79046</v>
      </c>
      <c r="G39" s="33">
        <v>4441</v>
      </c>
      <c r="H39" s="33">
        <v>120428</v>
      </c>
      <c r="I39" s="33">
        <v>535549</v>
      </c>
      <c r="J39" s="33">
        <v>6000473</v>
      </c>
      <c r="K39" s="33">
        <v>34607507</v>
      </c>
      <c r="L39" s="56">
        <v>12648052</v>
      </c>
      <c r="M39" s="56">
        <v>29836194.146259997</v>
      </c>
      <c r="N39" s="56">
        <v>4632588</v>
      </c>
      <c r="O39" s="56">
        <v>40621956.129879996</v>
      </c>
      <c r="P39" s="56">
        <v>0</v>
      </c>
      <c r="Q39" s="56">
        <v>0</v>
      </c>
      <c r="R39" s="56">
        <v>51214</v>
      </c>
      <c r="S39" s="56">
        <v>229505.16776999997</v>
      </c>
      <c r="T39" s="56">
        <v>2516999</v>
      </c>
      <c r="U39" s="56">
        <v>5869798.932</v>
      </c>
      <c r="V39" s="56">
        <v>2073866</v>
      </c>
      <c r="W39" s="56">
        <v>5739577.0489999996</v>
      </c>
      <c r="X39" s="56">
        <v>0</v>
      </c>
      <c r="Y39" s="56">
        <v>0</v>
      </c>
      <c r="Z39" s="56">
        <v>12006143</v>
      </c>
      <c r="AA39" s="56">
        <v>57756048.132810004</v>
      </c>
      <c r="AB39" s="56">
        <v>0</v>
      </c>
      <c r="AC39" s="56">
        <v>0</v>
      </c>
      <c r="AE39" s="38">
        <f t="shared" si="0"/>
        <v>12006143</v>
      </c>
    </row>
    <row r="40" spans="2:31" x14ac:dyDescent="0.25">
      <c r="B40" s="92">
        <v>29</v>
      </c>
      <c r="C40" s="91" t="s">
        <v>54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255210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16423</v>
      </c>
      <c r="U40" s="56">
        <v>34947.585869999995</v>
      </c>
      <c r="V40" s="56">
        <v>6396</v>
      </c>
      <c r="W40" s="56">
        <v>14744.710500000001</v>
      </c>
      <c r="X40" s="56">
        <v>0</v>
      </c>
      <c r="Y40" s="56">
        <v>0</v>
      </c>
      <c r="Z40" s="56">
        <v>77690</v>
      </c>
      <c r="AA40" s="56">
        <v>383496.81199999998</v>
      </c>
      <c r="AB40" s="56">
        <v>13</v>
      </c>
      <c r="AC40" s="56">
        <v>15.7</v>
      </c>
      <c r="AE40" s="38">
        <f t="shared" si="0"/>
        <v>77703</v>
      </c>
    </row>
    <row r="41" spans="2:31" x14ac:dyDescent="0.25">
      <c r="B41" s="92">
        <v>30</v>
      </c>
      <c r="C41" s="91" t="s">
        <v>12</v>
      </c>
      <c r="D41" s="33">
        <v>360</v>
      </c>
      <c r="E41" s="33">
        <v>36</v>
      </c>
      <c r="F41" s="33">
        <v>1517438</v>
      </c>
      <c r="G41" s="33">
        <v>0</v>
      </c>
      <c r="H41" s="33">
        <v>3429</v>
      </c>
      <c r="I41" s="33">
        <v>124002</v>
      </c>
      <c r="J41" s="33">
        <v>5214593</v>
      </c>
      <c r="K41" s="33">
        <v>1492756</v>
      </c>
      <c r="L41" s="56">
        <v>7200567</v>
      </c>
      <c r="M41" s="56">
        <v>36973019.105470002</v>
      </c>
      <c r="N41" s="56">
        <v>2937610</v>
      </c>
      <c r="O41" s="56">
        <v>32133927.112029999</v>
      </c>
      <c r="P41" s="56">
        <v>0</v>
      </c>
      <c r="Q41" s="56">
        <v>0</v>
      </c>
      <c r="R41" s="56">
        <v>48765</v>
      </c>
      <c r="S41" s="56">
        <v>196976.05590000001</v>
      </c>
      <c r="T41" s="56">
        <v>187370</v>
      </c>
      <c r="U41" s="56">
        <v>520620.81573999929</v>
      </c>
      <c r="V41" s="56">
        <v>105186</v>
      </c>
      <c r="W41" s="56">
        <v>800300.4988300011</v>
      </c>
      <c r="X41" s="56">
        <v>91</v>
      </c>
      <c r="Y41" s="56">
        <v>4433.4824000000008</v>
      </c>
      <c r="Z41" s="56">
        <v>582128</v>
      </c>
      <c r="AA41" s="56">
        <v>3146323.571</v>
      </c>
      <c r="AB41" s="56">
        <v>0</v>
      </c>
      <c r="AC41" s="56">
        <v>0</v>
      </c>
      <c r="AE41" s="38">
        <f t="shared" si="0"/>
        <v>582128</v>
      </c>
    </row>
    <row r="42" spans="2:31" x14ac:dyDescent="0.25">
      <c r="B42" s="92">
        <v>31</v>
      </c>
      <c r="C42" s="91" t="s">
        <v>30</v>
      </c>
      <c r="D42" s="33">
        <v>910</v>
      </c>
      <c r="E42" s="33">
        <v>410</v>
      </c>
      <c r="F42" s="33">
        <v>18152</v>
      </c>
      <c r="G42" s="33">
        <v>0</v>
      </c>
      <c r="H42" s="33">
        <v>24832</v>
      </c>
      <c r="I42" s="33">
        <v>93532</v>
      </c>
      <c r="J42" s="33">
        <v>403742</v>
      </c>
      <c r="K42" s="33">
        <v>3673619</v>
      </c>
      <c r="L42" s="56">
        <v>773005</v>
      </c>
      <c r="M42" s="56">
        <v>2812085.1585599999</v>
      </c>
      <c r="N42" s="56">
        <v>715765</v>
      </c>
      <c r="O42" s="56">
        <v>5027545.8405600004</v>
      </c>
      <c r="P42" s="56">
        <v>0</v>
      </c>
      <c r="Q42" s="56">
        <v>0</v>
      </c>
      <c r="R42" s="56">
        <v>0</v>
      </c>
      <c r="S42" s="56">
        <v>0</v>
      </c>
      <c r="T42" s="56">
        <v>1207970</v>
      </c>
      <c r="U42" s="56">
        <v>3076778.1979100001</v>
      </c>
      <c r="V42" s="56">
        <v>186695</v>
      </c>
      <c r="W42" s="56">
        <v>793259.05137999996</v>
      </c>
      <c r="X42" s="56">
        <v>0</v>
      </c>
      <c r="Y42" s="56">
        <v>0</v>
      </c>
      <c r="Z42" s="56">
        <v>2945638</v>
      </c>
      <c r="AA42" s="56">
        <v>14922091.743479999</v>
      </c>
      <c r="AB42" s="56">
        <v>0</v>
      </c>
      <c r="AC42" s="56">
        <v>0</v>
      </c>
      <c r="AE42" s="38">
        <f t="shared" si="0"/>
        <v>2945638</v>
      </c>
    </row>
    <row r="43" spans="2:31" x14ac:dyDescent="0.25">
      <c r="B43" s="92">
        <v>32</v>
      </c>
      <c r="C43" s="91" t="s">
        <v>39</v>
      </c>
      <c r="D43" s="33">
        <v>502</v>
      </c>
      <c r="E43" s="33">
        <v>659</v>
      </c>
      <c r="F43" s="33">
        <v>2005</v>
      </c>
      <c r="G43" s="33">
        <v>0</v>
      </c>
      <c r="H43" s="33">
        <v>0</v>
      </c>
      <c r="I43" s="33">
        <v>137224</v>
      </c>
      <c r="J43" s="33">
        <v>31790</v>
      </c>
      <c r="K43" s="33">
        <v>2302391</v>
      </c>
      <c r="L43" s="56">
        <v>43104</v>
      </c>
      <c r="M43" s="56">
        <v>192667.83731999999</v>
      </c>
      <c r="N43" s="56">
        <v>15583</v>
      </c>
      <c r="O43" s="56">
        <v>98874.784040000013</v>
      </c>
      <c r="P43" s="56">
        <v>0</v>
      </c>
      <c r="Q43" s="56">
        <v>0</v>
      </c>
      <c r="R43" s="56">
        <v>2074</v>
      </c>
      <c r="S43" s="56">
        <v>7980.3</v>
      </c>
      <c r="T43" s="56">
        <v>357803</v>
      </c>
      <c r="U43" s="56">
        <v>951666.84284000006</v>
      </c>
      <c r="V43" s="56">
        <v>40278</v>
      </c>
      <c r="W43" s="56">
        <v>122522.62731</v>
      </c>
      <c r="X43" s="56">
        <v>109</v>
      </c>
      <c r="Y43" s="56">
        <v>339.38200000000001</v>
      </c>
      <c r="Z43" s="56">
        <v>4742772</v>
      </c>
      <c r="AA43" s="56">
        <v>20826095.399999999</v>
      </c>
      <c r="AB43" s="56">
        <v>0</v>
      </c>
      <c r="AC43" s="56">
        <v>0</v>
      </c>
      <c r="AE43" s="38">
        <f t="shared" si="0"/>
        <v>4742772</v>
      </c>
    </row>
    <row r="44" spans="2:31" x14ac:dyDescent="0.25">
      <c r="B44" s="92">
        <v>33</v>
      </c>
      <c r="C44" s="91" t="s">
        <v>17</v>
      </c>
      <c r="D44" s="33">
        <v>1130</v>
      </c>
      <c r="E44" s="33">
        <v>167</v>
      </c>
      <c r="F44" s="33">
        <v>77292</v>
      </c>
      <c r="G44" s="33">
        <v>98118</v>
      </c>
      <c r="H44" s="33">
        <v>294983</v>
      </c>
      <c r="I44" s="33">
        <v>438596697</v>
      </c>
      <c r="J44" s="33">
        <v>2111216</v>
      </c>
      <c r="K44" s="33">
        <v>4875350</v>
      </c>
      <c r="L44" s="56">
        <v>5072527</v>
      </c>
      <c r="M44" s="56">
        <v>12928018.764990002</v>
      </c>
      <c r="N44" s="56">
        <v>1000408</v>
      </c>
      <c r="O44" s="56">
        <v>12824416.325410001</v>
      </c>
      <c r="P44" s="56">
        <v>0</v>
      </c>
      <c r="Q44" s="56">
        <v>0</v>
      </c>
      <c r="R44" s="56">
        <v>20282</v>
      </c>
      <c r="S44" s="56">
        <v>101903.274</v>
      </c>
      <c r="T44" s="56">
        <v>671288</v>
      </c>
      <c r="U44" s="56">
        <v>1739838.0599999926</v>
      </c>
      <c r="V44" s="56">
        <v>182930</v>
      </c>
      <c r="W44" s="56">
        <v>830521.49200999702</v>
      </c>
      <c r="X44" s="56">
        <v>36</v>
      </c>
      <c r="Y44" s="56">
        <v>691.75</v>
      </c>
      <c r="Z44" s="56">
        <v>2646574</v>
      </c>
      <c r="AA44" s="56">
        <v>13372969.958000001</v>
      </c>
      <c r="AB44" s="56">
        <v>143</v>
      </c>
      <c r="AC44" s="56">
        <v>123.8</v>
      </c>
      <c r="AE44" s="38">
        <f t="shared" si="0"/>
        <v>2646717</v>
      </c>
    </row>
    <row r="45" spans="2:31" ht="13" x14ac:dyDescent="0.25">
      <c r="B45" s="111" t="s">
        <v>18</v>
      </c>
      <c r="C45" s="110"/>
      <c r="D45" s="58"/>
      <c r="E45" s="58"/>
      <c r="F45" s="58"/>
      <c r="G45" s="58"/>
      <c r="H45" s="58"/>
      <c r="I45" s="58"/>
      <c r="J45" s="58"/>
      <c r="K45" s="58"/>
      <c r="L45" s="53"/>
      <c r="M45" s="53"/>
      <c r="N45" s="53"/>
      <c r="O45" s="53"/>
      <c r="P45" s="53"/>
      <c r="Q45" s="53"/>
      <c r="R45" s="53"/>
      <c r="S45" s="53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E45" s="38">
        <f t="shared" si="0"/>
        <v>0</v>
      </c>
    </row>
    <row r="46" spans="2:31" x14ac:dyDescent="0.25">
      <c r="B46" s="92">
        <v>34</v>
      </c>
      <c r="C46" s="91" t="s">
        <v>19</v>
      </c>
      <c r="D46" s="33">
        <v>0</v>
      </c>
      <c r="E46" s="33">
        <v>0</v>
      </c>
      <c r="F46" s="33">
        <v>50188</v>
      </c>
      <c r="G46" s="33">
        <v>0</v>
      </c>
      <c r="H46" s="33">
        <v>0</v>
      </c>
      <c r="I46" s="33">
        <v>0</v>
      </c>
      <c r="J46" s="33">
        <v>1354029</v>
      </c>
      <c r="K46" s="33">
        <v>0</v>
      </c>
      <c r="L46" s="56">
        <v>1248967</v>
      </c>
      <c r="M46" s="56">
        <v>10389668.285</v>
      </c>
      <c r="N46" s="56">
        <v>3634197</v>
      </c>
      <c r="O46" s="56">
        <v>34405475.693000004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8">
        <f t="shared" si="0"/>
        <v>0</v>
      </c>
    </row>
    <row r="47" spans="2:31" x14ac:dyDescent="0.25">
      <c r="B47" s="92">
        <v>35</v>
      </c>
      <c r="C47" s="91" t="s">
        <v>55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  <c r="AE47" s="38">
        <f t="shared" si="0"/>
        <v>0</v>
      </c>
    </row>
    <row r="48" spans="2:31" x14ac:dyDescent="0.25">
      <c r="B48" s="92">
        <v>36</v>
      </c>
      <c r="C48" s="91" t="s">
        <v>56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272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1240</v>
      </c>
      <c r="U48" s="56">
        <v>3798.7031400000001</v>
      </c>
      <c r="V48" s="56">
        <v>127</v>
      </c>
      <c r="W48" s="56">
        <v>3614.4924999999998</v>
      </c>
      <c r="X48" s="56">
        <v>0</v>
      </c>
      <c r="Y48" s="56">
        <v>0</v>
      </c>
      <c r="Z48" s="56">
        <v>1451</v>
      </c>
      <c r="AA48" s="56">
        <v>7941.9</v>
      </c>
      <c r="AB48" s="56">
        <v>0</v>
      </c>
      <c r="AC48" s="56">
        <v>0</v>
      </c>
      <c r="AE48" s="38">
        <f t="shared" si="0"/>
        <v>1451</v>
      </c>
    </row>
    <row r="49" spans="1:31" x14ac:dyDescent="0.25">
      <c r="B49" s="92">
        <v>37</v>
      </c>
      <c r="C49" s="91" t="s">
        <v>57</v>
      </c>
      <c r="D49" s="33">
        <v>0</v>
      </c>
      <c r="E49" s="33">
        <v>0</v>
      </c>
      <c r="F49" s="33">
        <v>0</v>
      </c>
      <c r="G49" s="33">
        <v>0</v>
      </c>
      <c r="H49" s="33">
        <v>1</v>
      </c>
      <c r="I49" s="33">
        <v>0</v>
      </c>
      <c r="J49" s="33">
        <v>0</v>
      </c>
      <c r="K49" s="33">
        <v>769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136</v>
      </c>
      <c r="U49" s="56">
        <v>832.15751</v>
      </c>
      <c r="V49" s="56">
        <v>23</v>
      </c>
      <c r="W49" s="56">
        <v>91.085729999999998</v>
      </c>
      <c r="X49" s="56">
        <v>0</v>
      </c>
      <c r="Y49" s="56">
        <v>0</v>
      </c>
      <c r="Z49" s="56">
        <v>375</v>
      </c>
      <c r="AA49" s="56">
        <v>3421.4992900000002</v>
      </c>
      <c r="AB49" s="56">
        <v>0</v>
      </c>
      <c r="AC49" s="56">
        <v>0</v>
      </c>
      <c r="AE49" s="38">
        <f t="shared" si="0"/>
        <v>375</v>
      </c>
    </row>
    <row r="50" spans="1:31" x14ac:dyDescent="0.25">
      <c r="B50" s="92">
        <v>38</v>
      </c>
      <c r="C50" s="91" t="s">
        <v>32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202096</v>
      </c>
      <c r="K50" s="33">
        <v>0</v>
      </c>
      <c r="L50" s="56">
        <v>133412</v>
      </c>
      <c r="M50" s="56">
        <v>778256.92296998878</v>
      </c>
      <c r="N50" s="56">
        <v>231061</v>
      </c>
      <c r="O50" s="56">
        <v>3030436.3500997559</v>
      </c>
      <c r="P50" s="56">
        <v>0</v>
      </c>
      <c r="Q50" s="56">
        <v>0</v>
      </c>
      <c r="R50" s="56">
        <v>610</v>
      </c>
      <c r="S50" s="56">
        <v>4805.5</v>
      </c>
      <c r="T50" s="56">
        <v>0</v>
      </c>
      <c r="U50" s="56">
        <v>0</v>
      </c>
      <c r="V50" s="56">
        <v>0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  <c r="AE50" s="38">
        <f t="shared" si="0"/>
        <v>0</v>
      </c>
    </row>
    <row r="51" spans="1:31" x14ac:dyDescent="0.25">
      <c r="B51" s="92">
        <v>39</v>
      </c>
      <c r="C51" s="91" t="s">
        <v>29</v>
      </c>
      <c r="D51" s="33">
        <v>438</v>
      </c>
      <c r="E51" s="33">
        <v>472</v>
      </c>
      <c r="F51" s="33">
        <v>624</v>
      </c>
      <c r="G51" s="33">
        <v>93</v>
      </c>
      <c r="H51" s="33">
        <v>0</v>
      </c>
      <c r="I51" s="33">
        <v>6198</v>
      </c>
      <c r="J51" s="33">
        <v>555259</v>
      </c>
      <c r="K51" s="33">
        <v>2021885</v>
      </c>
      <c r="L51" s="56">
        <v>481047</v>
      </c>
      <c r="M51" s="56">
        <v>2300098.2523600003</v>
      </c>
      <c r="N51" s="56">
        <v>214869</v>
      </c>
      <c r="O51" s="56">
        <v>1702843.1391199999</v>
      </c>
      <c r="P51" s="56">
        <v>0</v>
      </c>
      <c r="Q51" s="56">
        <v>0</v>
      </c>
      <c r="R51" s="56">
        <v>3978</v>
      </c>
      <c r="S51" s="56">
        <v>12370.7</v>
      </c>
      <c r="T51" s="56">
        <v>235994</v>
      </c>
      <c r="U51" s="56">
        <v>552961.80982000008</v>
      </c>
      <c r="V51" s="56">
        <v>111499</v>
      </c>
      <c r="W51" s="56">
        <v>307918.85719000001</v>
      </c>
      <c r="X51" s="56">
        <v>0</v>
      </c>
      <c r="Y51" s="56">
        <v>0</v>
      </c>
      <c r="Z51" s="56">
        <v>836807</v>
      </c>
      <c r="AA51" s="56">
        <v>4412866.5041000005</v>
      </c>
      <c r="AB51" s="56">
        <v>0</v>
      </c>
      <c r="AC51" s="56">
        <v>0</v>
      </c>
      <c r="AE51" s="38">
        <f t="shared" si="0"/>
        <v>836807</v>
      </c>
    </row>
    <row r="52" spans="1:31" x14ac:dyDescent="0.25">
      <c r="B52" s="92">
        <v>40</v>
      </c>
      <c r="C52" s="91" t="s">
        <v>58</v>
      </c>
      <c r="D52" s="33">
        <v>13</v>
      </c>
      <c r="E52" s="33">
        <v>2</v>
      </c>
      <c r="F52" s="33">
        <v>0</v>
      </c>
      <c r="G52" s="33">
        <v>0</v>
      </c>
      <c r="H52" s="33">
        <v>0</v>
      </c>
      <c r="I52" s="33">
        <v>2</v>
      </c>
      <c r="J52" s="33">
        <v>0</v>
      </c>
      <c r="K52" s="33">
        <v>112062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29694</v>
      </c>
      <c r="U52" s="56">
        <v>94343.69947000008</v>
      </c>
      <c r="V52" s="56">
        <v>12870</v>
      </c>
      <c r="W52" s="56">
        <v>55126.944479999758</v>
      </c>
      <c r="X52" s="56">
        <v>0</v>
      </c>
      <c r="Y52" s="56">
        <v>0</v>
      </c>
      <c r="Z52" s="56">
        <v>32019</v>
      </c>
      <c r="AA52" s="56">
        <v>190931.45699999999</v>
      </c>
      <c r="AB52" s="56">
        <v>0</v>
      </c>
      <c r="AC52" s="56">
        <v>0</v>
      </c>
      <c r="AE52" s="38">
        <f t="shared" si="0"/>
        <v>32019</v>
      </c>
    </row>
    <row r="53" spans="1:31" x14ac:dyDescent="0.25">
      <c r="B53" s="92">
        <v>41</v>
      </c>
      <c r="C53" s="91" t="s">
        <v>59</v>
      </c>
      <c r="D53" s="33">
        <v>2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21520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0</v>
      </c>
      <c r="S53" s="56">
        <v>0</v>
      </c>
      <c r="T53" s="56">
        <v>862</v>
      </c>
      <c r="U53" s="56">
        <v>2522.0558099999998</v>
      </c>
      <c r="V53" s="56">
        <v>205</v>
      </c>
      <c r="W53" s="56">
        <v>574.05065000000002</v>
      </c>
      <c r="X53" s="56">
        <v>0</v>
      </c>
      <c r="Y53" s="56">
        <v>0</v>
      </c>
      <c r="Z53" s="56">
        <v>2061</v>
      </c>
      <c r="AA53" s="56">
        <v>11690.3</v>
      </c>
      <c r="AB53" s="56">
        <v>0</v>
      </c>
      <c r="AC53" s="56">
        <v>0</v>
      </c>
      <c r="AE53" s="38">
        <f t="shared" si="0"/>
        <v>2061</v>
      </c>
    </row>
    <row r="54" spans="1:31" x14ac:dyDescent="0.25">
      <c r="B54" s="92">
        <v>42</v>
      </c>
      <c r="C54" s="91" t="s">
        <v>25</v>
      </c>
      <c r="D54" s="33">
        <v>46</v>
      </c>
      <c r="E54" s="33">
        <v>28</v>
      </c>
      <c r="F54" s="33">
        <v>0</v>
      </c>
      <c r="G54" s="33">
        <v>0</v>
      </c>
      <c r="H54" s="33">
        <v>0</v>
      </c>
      <c r="I54" s="33">
        <v>0</v>
      </c>
      <c r="J54" s="33">
        <v>666161</v>
      </c>
      <c r="K54" s="33">
        <v>735223</v>
      </c>
      <c r="L54" s="56">
        <v>815430</v>
      </c>
      <c r="M54" s="56">
        <v>2898093.6846495499</v>
      </c>
      <c r="N54" s="56">
        <v>1278208</v>
      </c>
      <c r="O54" s="56">
        <v>6027862.0003099199</v>
      </c>
      <c r="P54" s="56">
        <v>0</v>
      </c>
      <c r="Q54" s="56">
        <v>0</v>
      </c>
      <c r="R54" s="56">
        <v>2213</v>
      </c>
      <c r="S54" s="56">
        <v>15684.696609999999</v>
      </c>
      <c r="T54" s="56">
        <v>243629</v>
      </c>
      <c r="U54" s="56">
        <v>1054201.6746799902</v>
      </c>
      <c r="V54" s="56">
        <v>0</v>
      </c>
      <c r="W54" s="56">
        <v>0</v>
      </c>
      <c r="X54" s="56">
        <v>0</v>
      </c>
      <c r="Y54" s="56">
        <v>0</v>
      </c>
      <c r="Z54" s="56">
        <v>229932</v>
      </c>
      <c r="AA54" s="56">
        <v>1371941.4771200002</v>
      </c>
      <c r="AB54" s="56">
        <v>0</v>
      </c>
      <c r="AC54" s="56">
        <v>0</v>
      </c>
      <c r="AE54" s="38">
        <f t="shared" si="0"/>
        <v>229932</v>
      </c>
    </row>
    <row r="55" spans="1:31" x14ac:dyDescent="0.25">
      <c r="B55" s="92">
        <v>43</v>
      </c>
      <c r="C55" s="91" t="s">
        <v>60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1453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1249</v>
      </c>
      <c r="U55" s="56">
        <v>4367.7299999999996</v>
      </c>
      <c r="V55" s="56">
        <v>153</v>
      </c>
      <c r="W55" s="56">
        <v>532.56500000000005</v>
      </c>
      <c r="X55" s="56">
        <v>0</v>
      </c>
      <c r="Y55" s="56">
        <v>0</v>
      </c>
      <c r="Z55" s="56">
        <v>357</v>
      </c>
      <c r="AA55" s="56">
        <v>2345.5</v>
      </c>
      <c r="AB55" s="56">
        <v>0</v>
      </c>
      <c r="AC55" s="56">
        <v>0</v>
      </c>
      <c r="AE55" s="38">
        <f t="shared" si="0"/>
        <v>357</v>
      </c>
    </row>
    <row r="56" spans="1:31" x14ac:dyDescent="0.25">
      <c r="B56" s="92">
        <v>44</v>
      </c>
      <c r="C56" s="91" t="s">
        <v>61</v>
      </c>
      <c r="D56" s="33">
        <v>1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379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800</v>
      </c>
      <c r="U56" s="56">
        <v>2474.9114</v>
      </c>
      <c r="V56" s="56">
        <v>280</v>
      </c>
      <c r="W56" s="56">
        <v>520.79980999999998</v>
      </c>
      <c r="X56" s="56">
        <v>0</v>
      </c>
      <c r="Y56" s="56">
        <v>0</v>
      </c>
      <c r="Z56" s="56">
        <v>158</v>
      </c>
      <c r="AA56" s="56">
        <v>927.7</v>
      </c>
      <c r="AB56" s="56">
        <v>0</v>
      </c>
      <c r="AC56" s="56">
        <v>0</v>
      </c>
      <c r="AE56" s="38">
        <f t="shared" si="0"/>
        <v>158</v>
      </c>
    </row>
    <row r="57" spans="1:31" x14ac:dyDescent="0.25">
      <c r="A57" s="40" t="s">
        <v>159</v>
      </c>
      <c r="B57" s="92">
        <v>45</v>
      </c>
      <c r="C57" s="91" t="s">
        <v>26</v>
      </c>
      <c r="D57" s="33">
        <v>0</v>
      </c>
      <c r="E57" s="33">
        <v>0</v>
      </c>
      <c r="F57" s="33">
        <v>0</v>
      </c>
      <c r="G57" s="33">
        <v>2066</v>
      </c>
      <c r="H57" s="33">
        <v>0</v>
      </c>
      <c r="I57" s="33">
        <v>0</v>
      </c>
      <c r="J57" s="33">
        <v>934735</v>
      </c>
      <c r="K57" s="33">
        <v>777851</v>
      </c>
      <c r="L57" s="56">
        <v>267371</v>
      </c>
      <c r="M57" s="56">
        <v>379485.88418000058</v>
      </c>
      <c r="N57" s="56">
        <v>449988</v>
      </c>
      <c r="O57" s="56">
        <v>823824.60480999993</v>
      </c>
      <c r="P57" s="56">
        <v>0</v>
      </c>
      <c r="Q57" s="56">
        <v>0</v>
      </c>
      <c r="R57" s="56">
        <v>3414</v>
      </c>
      <c r="S57" s="56">
        <v>12944.88770000001</v>
      </c>
      <c r="T57" s="56">
        <v>7971</v>
      </c>
      <c r="U57" s="56">
        <v>22715.10802</v>
      </c>
      <c r="V57" s="56">
        <v>10375</v>
      </c>
      <c r="W57" s="56">
        <v>25332.188409999999</v>
      </c>
      <c r="X57" s="56">
        <v>0</v>
      </c>
      <c r="Y57" s="56">
        <v>0</v>
      </c>
      <c r="Z57" s="56">
        <v>122174</v>
      </c>
      <c r="AA57" s="56">
        <v>153285.236</v>
      </c>
      <c r="AB57" s="56">
        <v>0</v>
      </c>
      <c r="AC57" s="56">
        <v>0</v>
      </c>
      <c r="AE57" s="38">
        <f t="shared" si="0"/>
        <v>122174</v>
      </c>
    </row>
    <row r="58" spans="1:31" x14ac:dyDescent="0.25">
      <c r="B58" s="92">
        <v>46</v>
      </c>
      <c r="C58" s="110" t="s">
        <v>24</v>
      </c>
      <c r="D58" s="33">
        <v>102</v>
      </c>
      <c r="E58" s="33">
        <v>63</v>
      </c>
      <c r="F58" s="33">
        <v>0</v>
      </c>
      <c r="G58" s="33">
        <v>0</v>
      </c>
      <c r="H58" s="33">
        <v>0</v>
      </c>
      <c r="I58" s="33">
        <v>0</v>
      </c>
      <c r="J58" s="33">
        <v>1025619</v>
      </c>
      <c r="K58" s="33">
        <v>1082311</v>
      </c>
      <c r="L58" s="56">
        <v>1371377</v>
      </c>
      <c r="M58" s="56">
        <v>4630188.9926879564</v>
      </c>
      <c r="N58" s="56">
        <v>1411393</v>
      </c>
      <c r="O58" s="56">
        <v>6627450.4718614444</v>
      </c>
      <c r="P58" s="56">
        <v>0</v>
      </c>
      <c r="Q58" s="56">
        <v>0</v>
      </c>
      <c r="R58" s="56">
        <v>3107</v>
      </c>
      <c r="S58" s="56">
        <v>19047.309629999727</v>
      </c>
      <c r="T58" s="56">
        <v>412487</v>
      </c>
      <c r="U58" s="56">
        <v>1298586.3647399999</v>
      </c>
      <c r="V58" s="56">
        <v>164528</v>
      </c>
      <c r="W58" s="56">
        <v>586077.7849300002</v>
      </c>
      <c r="X58" s="56">
        <v>33</v>
      </c>
      <c r="Y58" s="56">
        <v>733.12699999999995</v>
      </c>
      <c r="Z58" s="56">
        <v>683472</v>
      </c>
      <c r="AA58" s="56">
        <v>3491251.0156999957</v>
      </c>
      <c r="AB58" s="56">
        <v>0</v>
      </c>
      <c r="AC58" s="56">
        <v>0</v>
      </c>
      <c r="AE58" s="38">
        <f t="shared" si="0"/>
        <v>683472</v>
      </c>
    </row>
    <row r="59" spans="1:31" x14ac:dyDescent="0.25">
      <c r="B59" s="92">
        <v>47</v>
      </c>
      <c r="C59" s="110" t="s">
        <v>62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1152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2388</v>
      </c>
      <c r="U59" s="56">
        <v>8279.5717399999994</v>
      </c>
      <c r="V59" s="56">
        <v>1040</v>
      </c>
      <c r="W59" s="56">
        <v>2694.1575699999999</v>
      </c>
      <c r="X59" s="56">
        <v>0</v>
      </c>
      <c r="Y59" s="56">
        <v>0</v>
      </c>
      <c r="Z59" s="56">
        <v>849</v>
      </c>
      <c r="AA59" s="56">
        <v>6126.02</v>
      </c>
      <c r="AB59" s="56">
        <v>0</v>
      </c>
      <c r="AC59" s="56">
        <v>0</v>
      </c>
      <c r="AE59" s="38">
        <f t="shared" si="0"/>
        <v>849</v>
      </c>
    </row>
    <row r="60" spans="1:31" ht="13" x14ac:dyDescent="0.25">
      <c r="B60" s="111" t="s">
        <v>63</v>
      </c>
      <c r="C60" s="110"/>
      <c r="D60" s="33"/>
      <c r="E60" s="33"/>
      <c r="F60" s="33"/>
      <c r="G60" s="33"/>
      <c r="H60" s="33"/>
      <c r="I60" s="33"/>
      <c r="J60" s="33"/>
      <c r="K60" s="33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E60" s="38">
        <f t="shared" si="0"/>
        <v>0</v>
      </c>
    </row>
    <row r="61" spans="1:31" s="59" customFormat="1" x14ac:dyDescent="0.25">
      <c r="A61" s="65"/>
      <c r="B61" s="96">
        <v>48</v>
      </c>
      <c r="C61" s="99" t="s">
        <v>64</v>
      </c>
      <c r="D61" s="62">
        <v>0</v>
      </c>
      <c r="E61" s="62">
        <v>0</v>
      </c>
      <c r="F61" s="62">
        <v>0</v>
      </c>
      <c r="G61" s="62">
        <v>123461</v>
      </c>
      <c r="H61" s="62">
        <v>0</v>
      </c>
      <c r="I61" s="62">
        <v>3081933</v>
      </c>
      <c r="J61" s="62">
        <v>0</v>
      </c>
      <c r="K61" s="62">
        <v>2632166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25487</v>
      </c>
      <c r="U61" s="60">
        <v>24945.900850000002</v>
      </c>
      <c r="V61" s="60">
        <v>275472</v>
      </c>
      <c r="W61" s="60">
        <v>295547.07005000004</v>
      </c>
      <c r="X61" s="60">
        <v>0</v>
      </c>
      <c r="Y61" s="60">
        <v>0</v>
      </c>
      <c r="Z61" s="60">
        <v>168081</v>
      </c>
      <c r="AA61" s="60">
        <v>739649.27527999994</v>
      </c>
      <c r="AB61" s="60">
        <v>0</v>
      </c>
      <c r="AC61" s="60">
        <v>0</v>
      </c>
      <c r="AE61" s="38">
        <f t="shared" si="0"/>
        <v>168081</v>
      </c>
    </row>
    <row r="62" spans="1:31" s="59" customFormat="1" x14ac:dyDescent="0.25">
      <c r="A62" s="65"/>
      <c r="B62" s="96">
        <v>49</v>
      </c>
      <c r="C62" s="99" t="s">
        <v>65</v>
      </c>
      <c r="D62" s="62">
        <v>0</v>
      </c>
      <c r="E62" s="62">
        <v>0</v>
      </c>
      <c r="F62" s="62">
        <v>0</v>
      </c>
      <c r="G62" s="62">
        <v>418646</v>
      </c>
      <c r="H62" s="62">
        <v>0</v>
      </c>
      <c r="I62" s="62">
        <v>15791</v>
      </c>
      <c r="J62" s="62">
        <v>0</v>
      </c>
      <c r="K62" s="62">
        <v>9202408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152973</v>
      </c>
      <c r="U62" s="60">
        <v>401717.99599999998</v>
      </c>
      <c r="V62" s="60">
        <v>10756</v>
      </c>
      <c r="W62" s="60">
        <v>11279.27234</v>
      </c>
      <c r="X62" s="60">
        <v>0</v>
      </c>
      <c r="Y62" s="60">
        <v>0</v>
      </c>
      <c r="Z62" s="60">
        <v>2193698</v>
      </c>
      <c r="AA62" s="60">
        <v>7358181.1730000004</v>
      </c>
      <c r="AB62" s="60">
        <v>136</v>
      </c>
      <c r="AC62" s="60">
        <v>84.2</v>
      </c>
      <c r="AE62" s="38">
        <f t="shared" si="0"/>
        <v>2193834</v>
      </c>
    </row>
    <row r="63" spans="1:31" s="59" customFormat="1" x14ac:dyDescent="0.25">
      <c r="A63" s="65"/>
      <c r="B63" s="96">
        <v>50</v>
      </c>
      <c r="C63" s="99" t="s">
        <v>66</v>
      </c>
      <c r="D63" s="62">
        <v>0</v>
      </c>
      <c r="E63" s="62">
        <v>0</v>
      </c>
      <c r="F63" s="62">
        <v>0</v>
      </c>
      <c r="G63" s="62">
        <v>351198</v>
      </c>
      <c r="H63" s="62">
        <v>0</v>
      </c>
      <c r="I63" s="62">
        <v>1092677</v>
      </c>
      <c r="J63" s="62">
        <v>0</v>
      </c>
      <c r="K63" s="62">
        <v>15836363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429092</v>
      </c>
      <c r="W63" s="60">
        <v>113266.486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E63" s="38">
        <f t="shared" si="0"/>
        <v>0</v>
      </c>
    </row>
    <row r="64" spans="1:31" s="59" customFormat="1" x14ac:dyDescent="0.25">
      <c r="A64" s="65"/>
      <c r="B64" s="96">
        <v>51</v>
      </c>
      <c r="C64" s="99" t="s">
        <v>67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799</v>
      </c>
      <c r="J64" s="62">
        <v>0</v>
      </c>
      <c r="K64" s="62">
        <v>64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1</v>
      </c>
      <c r="U64" s="60">
        <v>0.33500000000000002</v>
      </c>
      <c r="V64" s="60">
        <v>1</v>
      </c>
      <c r="W64" s="60">
        <v>0.47082000000000002</v>
      </c>
      <c r="X64" s="60">
        <v>0</v>
      </c>
      <c r="Y64" s="60">
        <v>0</v>
      </c>
      <c r="Z64" s="60">
        <v>1</v>
      </c>
      <c r="AA64" s="60">
        <v>4</v>
      </c>
      <c r="AB64" s="60">
        <v>0</v>
      </c>
      <c r="AC64" s="60">
        <v>0</v>
      </c>
      <c r="AE64" s="38">
        <f t="shared" si="0"/>
        <v>1</v>
      </c>
    </row>
    <row r="65" spans="1:31" s="59" customFormat="1" x14ac:dyDescent="0.25">
      <c r="A65" s="65"/>
      <c r="B65" s="96">
        <v>52</v>
      </c>
      <c r="C65" s="99" t="s">
        <v>68</v>
      </c>
      <c r="D65" s="62">
        <v>0</v>
      </c>
      <c r="E65" s="62">
        <v>0</v>
      </c>
      <c r="F65" s="62">
        <v>0</v>
      </c>
      <c r="G65" s="62">
        <v>466793</v>
      </c>
      <c r="H65" s="62">
        <v>0</v>
      </c>
      <c r="I65" s="62">
        <v>0</v>
      </c>
      <c r="J65" s="62">
        <v>0</v>
      </c>
      <c r="K65" s="62">
        <v>992256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1876</v>
      </c>
      <c r="U65" s="60">
        <v>2365.3731399999997</v>
      </c>
      <c r="V65" s="60">
        <v>41428</v>
      </c>
      <c r="W65" s="60">
        <v>30012.735960000002</v>
      </c>
      <c r="X65" s="60">
        <v>0</v>
      </c>
      <c r="Y65" s="60">
        <v>0</v>
      </c>
      <c r="Z65" s="60">
        <v>98830</v>
      </c>
      <c r="AA65" s="60">
        <v>192792.32399999999</v>
      </c>
      <c r="AB65" s="60">
        <v>0</v>
      </c>
      <c r="AC65" s="60">
        <v>0</v>
      </c>
      <c r="AE65" s="38">
        <f t="shared" si="0"/>
        <v>98830</v>
      </c>
    </row>
    <row r="66" spans="1:31" s="59" customFormat="1" x14ac:dyDescent="0.25">
      <c r="A66" s="65"/>
      <c r="B66" s="96">
        <v>53</v>
      </c>
      <c r="C66" s="112" t="s">
        <v>69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32285282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1783</v>
      </c>
      <c r="U66" s="60">
        <v>1259.24866</v>
      </c>
      <c r="V66" s="60">
        <v>6628</v>
      </c>
      <c r="W66" s="60">
        <v>4757.32071</v>
      </c>
      <c r="X66" s="60">
        <v>0</v>
      </c>
      <c r="Y66" s="60">
        <v>0</v>
      </c>
      <c r="Z66" s="60">
        <v>3136</v>
      </c>
      <c r="AA66" s="60">
        <v>9412.7999999999993</v>
      </c>
      <c r="AB66" s="60">
        <v>0</v>
      </c>
      <c r="AC66" s="60">
        <v>0</v>
      </c>
      <c r="AE66" s="38">
        <f t="shared" si="0"/>
        <v>3136</v>
      </c>
    </row>
    <row r="67" spans="1:31" ht="13" x14ac:dyDescent="0.25">
      <c r="B67" s="111" t="s">
        <v>21</v>
      </c>
      <c r="C67" s="110"/>
      <c r="D67" s="58"/>
      <c r="E67" s="58"/>
      <c r="F67" s="58"/>
      <c r="G67" s="58"/>
      <c r="H67" s="58"/>
      <c r="I67" s="58"/>
      <c r="J67" s="58"/>
      <c r="K67" s="58"/>
      <c r="L67" s="53"/>
      <c r="M67" s="53"/>
      <c r="N67" s="53"/>
      <c r="O67" s="53"/>
      <c r="P67" s="53"/>
      <c r="Q67" s="53"/>
      <c r="R67" s="53"/>
      <c r="S67" s="53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E67" s="38">
        <f t="shared" si="0"/>
        <v>0</v>
      </c>
    </row>
    <row r="68" spans="1:31" x14ac:dyDescent="0.25">
      <c r="B68" s="92">
        <v>54</v>
      </c>
      <c r="C68" s="91" t="s">
        <v>22</v>
      </c>
      <c r="D68" s="33">
        <v>687</v>
      </c>
      <c r="E68" s="33">
        <v>5</v>
      </c>
      <c r="F68" s="33">
        <v>0</v>
      </c>
      <c r="G68" s="33">
        <v>840</v>
      </c>
      <c r="H68" s="33">
        <v>0</v>
      </c>
      <c r="I68" s="33">
        <v>304105</v>
      </c>
      <c r="J68" s="33">
        <v>976536</v>
      </c>
      <c r="K68" s="33">
        <v>8633841</v>
      </c>
      <c r="L68" s="56">
        <v>1085388</v>
      </c>
      <c r="M68" s="56">
        <v>7139744.219349999</v>
      </c>
      <c r="N68" s="56">
        <v>1576894</v>
      </c>
      <c r="O68" s="56">
        <v>10547653.262260003</v>
      </c>
      <c r="P68" s="56">
        <v>538</v>
      </c>
      <c r="Q68" s="56">
        <v>599.39099999999996</v>
      </c>
      <c r="R68" s="56">
        <v>5888</v>
      </c>
      <c r="S68" s="56">
        <v>34144.205000000002</v>
      </c>
      <c r="T68" s="56">
        <v>234545</v>
      </c>
      <c r="U68" s="56">
        <v>586336.54695999634</v>
      </c>
      <c r="V68" s="56">
        <v>172201</v>
      </c>
      <c r="W68" s="56">
        <v>879713.13735001639</v>
      </c>
      <c r="X68" s="56">
        <v>157</v>
      </c>
      <c r="Y68" s="56">
        <v>2264.2269999999999</v>
      </c>
      <c r="Z68" s="56">
        <v>2027924</v>
      </c>
      <c r="AA68" s="56">
        <v>12163162.477</v>
      </c>
      <c r="AB68" s="56">
        <v>11</v>
      </c>
      <c r="AC68" s="56">
        <v>11</v>
      </c>
      <c r="AE68" s="38">
        <f t="shared" si="0"/>
        <v>2027935</v>
      </c>
    </row>
    <row r="69" spans="1:31" x14ac:dyDescent="0.25">
      <c r="B69" s="92">
        <v>55</v>
      </c>
      <c r="C69" s="91" t="s">
        <v>70</v>
      </c>
      <c r="D69" s="33">
        <v>177</v>
      </c>
      <c r="E69" s="33">
        <v>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248266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26108</v>
      </c>
      <c r="U69" s="56">
        <v>82470.474660000094</v>
      </c>
      <c r="V69" s="56">
        <v>4095</v>
      </c>
      <c r="W69" s="56">
        <v>16708.256350000018</v>
      </c>
      <c r="X69" s="56">
        <v>0</v>
      </c>
      <c r="Y69" s="56">
        <v>0</v>
      </c>
      <c r="Z69" s="56">
        <v>114682</v>
      </c>
      <c r="AA69" s="56">
        <v>646940.56200000003</v>
      </c>
      <c r="AB69" s="56">
        <v>0</v>
      </c>
      <c r="AC69" s="56">
        <v>0</v>
      </c>
      <c r="AE69" s="38">
        <f t="shared" si="0"/>
        <v>114682</v>
      </c>
    </row>
    <row r="70" spans="1:31" x14ac:dyDescent="0.25">
      <c r="B70" s="92">
        <v>56</v>
      </c>
      <c r="C70" s="91" t="s">
        <v>47</v>
      </c>
      <c r="D70" s="33">
        <v>361</v>
      </c>
      <c r="E70" s="33">
        <v>4</v>
      </c>
      <c r="F70" s="33">
        <v>25683</v>
      </c>
      <c r="G70" s="33">
        <v>320</v>
      </c>
      <c r="H70" s="33">
        <v>45553</v>
      </c>
      <c r="I70" s="33">
        <v>0</v>
      </c>
      <c r="J70" s="33">
        <v>0</v>
      </c>
      <c r="K70" s="33">
        <v>1839558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141497</v>
      </c>
      <c r="U70" s="56">
        <v>325870.21917999996</v>
      </c>
      <c r="V70" s="56">
        <v>41444</v>
      </c>
      <c r="W70" s="56">
        <v>136887.19792000001</v>
      </c>
      <c r="X70" s="56">
        <v>0</v>
      </c>
      <c r="Y70" s="56">
        <v>0</v>
      </c>
      <c r="Z70" s="56">
        <v>2934948</v>
      </c>
      <c r="AA70" s="56">
        <v>8038129.9649999999</v>
      </c>
      <c r="AB70" s="56">
        <v>0</v>
      </c>
      <c r="AC70" s="56">
        <v>0</v>
      </c>
      <c r="AE70" s="38">
        <f t="shared" si="0"/>
        <v>2934948</v>
      </c>
    </row>
    <row r="71" spans="1:31" x14ac:dyDescent="0.25">
      <c r="B71" s="92">
        <v>57</v>
      </c>
      <c r="C71" s="91" t="s">
        <v>44</v>
      </c>
      <c r="D71" s="33">
        <v>613</v>
      </c>
      <c r="E71" s="33">
        <v>3</v>
      </c>
      <c r="F71" s="33">
        <v>0</v>
      </c>
      <c r="G71" s="33">
        <v>5170</v>
      </c>
      <c r="H71" s="33">
        <v>0</v>
      </c>
      <c r="I71" s="33">
        <v>0</v>
      </c>
      <c r="J71" s="33">
        <v>0</v>
      </c>
      <c r="K71" s="33">
        <v>5700155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176476</v>
      </c>
      <c r="U71" s="56">
        <v>313855.77886000002</v>
      </c>
      <c r="V71" s="56">
        <v>13314</v>
      </c>
      <c r="W71" s="56">
        <v>29739.859469999999</v>
      </c>
      <c r="X71" s="56">
        <v>0</v>
      </c>
      <c r="Y71" s="56">
        <v>0</v>
      </c>
      <c r="Z71" s="56">
        <v>936899</v>
      </c>
      <c r="AA71" s="56">
        <v>4649133.82</v>
      </c>
      <c r="AB71" s="56">
        <v>21</v>
      </c>
      <c r="AC71" s="56">
        <v>13.9</v>
      </c>
      <c r="AE71" s="38">
        <f t="shared" si="0"/>
        <v>936920</v>
      </c>
    </row>
    <row r="72" spans="1:31" ht="13" x14ac:dyDescent="0.3">
      <c r="B72" s="92">
        <v>58</v>
      </c>
      <c r="C72" s="91" t="s">
        <v>71</v>
      </c>
      <c r="D72" s="33">
        <v>59</v>
      </c>
      <c r="E72" s="33">
        <v>2</v>
      </c>
      <c r="F72" s="33">
        <v>0</v>
      </c>
      <c r="G72" s="33">
        <v>152</v>
      </c>
      <c r="H72" s="33">
        <v>0</v>
      </c>
      <c r="I72" s="33">
        <v>499466</v>
      </c>
      <c r="J72" s="33">
        <v>0</v>
      </c>
      <c r="K72" s="33">
        <v>3312057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47101</v>
      </c>
      <c r="U72" s="56">
        <v>106150.2478</v>
      </c>
      <c r="V72" s="56">
        <v>7935</v>
      </c>
      <c r="W72" s="56">
        <v>25523.372859999999</v>
      </c>
      <c r="X72" s="56">
        <v>0</v>
      </c>
      <c r="Y72" s="56">
        <v>0</v>
      </c>
      <c r="Z72" s="56">
        <v>458852</v>
      </c>
      <c r="AA72" s="56">
        <v>2366471.27299</v>
      </c>
      <c r="AB72" s="56">
        <v>0</v>
      </c>
      <c r="AC72" s="56">
        <v>0</v>
      </c>
      <c r="AE72" s="23">
        <f t="shared" si="0"/>
        <v>458852</v>
      </c>
    </row>
    <row r="73" spans="1:31" x14ac:dyDescent="0.25">
      <c r="B73" s="92">
        <v>59</v>
      </c>
      <c r="C73" s="91" t="s">
        <v>72</v>
      </c>
      <c r="D73" s="33">
        <v>19</v>
      </c>
      <c r="E73" s="33">
        <v>1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447833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6453</v>
      </c>
      <c r="U73" s="56">
        <v>8201.1631600000001</v>
      </c>
      <c r="V73" s="56">
        <v>0</v>
      </c>
      <c r="W73" s="56">
        <v>0</v>
      </c>
      <c r="X73" s="56">
        <v>0</v>
      </c>
      <c r="Y73" s="56">
        <v>0</v>
      </c>
      <c r="Z73" s="56">
        <v>52200</v>
      </c>
      <c r="AA73" s="56">
        <v>242223</v>
      </c>
      <c r="AB73" s="56">
        <v>0</v>
      </c>
      <c r="AC73" s="56">
        <v>0</v>
      </c>
    </row>
    <row r="74" spans="1:31" x14ac:dyDescent="0.25">
      <c r="B74" s="92">
        <v>60</v>
      </c>
      <c r="C74" s="91" t="s">
        <v>73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79599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4140</v>
      </c>
      <c r="U74" s="56">
        <v>10918.92922</v>
      </c>
      <c r="V74" s="56">
        <v>3421</v>
      </c>
      <c r="W74" s="56">
        <v>13027.80573</v>
      </c>
      <c r="X74" s="56">
        <v>0</v>
      </c>
      <c r="Y74" s="56">
        <v>0</v>
      </c>
      <c r="Z74" s="56">
        <v>31887</v>
      </c>
      <c r="AA74" s="56">
        <v>180348.3</v>
      </c>
      <c r="AB74" s="56">
        <v>0</v>
      </c>
      <c r="AC74" s="56">
        <v>0</v>
      </c>
    </row>
    <row r="75" spans="1:31" x14ac:dyDescent="0.25">
      <c r="B75" s="92">
        <v>61</v>
      </c>
      <c r="C75" s="91" t="s">
        <v>46</v>
      </c>
      <c r="D75" s="33">
        <v>0</v>
      </c>
      <c r="E75" s="33">
        <v>0</v>
      </c>
      <c r="F75" s="33">
        <v>0</v>
      </c>
      <c r="G75" s="33">
        <v>67</v>
      </c>
      <c r="H75" s="33">
        <v>0</v>
      </c>
      <c r="I75" s="33">
        <v>0</v>
      </c>
      <c r="J75" s="33">
        <v>0</v>
      </c>
      <c r="K75" s="33">
        <v>736906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38168</v>
      </c>
      <c r="U75" s="56">
        <v>44253.917000000001</v>
      </c>
      <c r="V75" s="56">
        <v>963</v>
      </c>
      <c r="W75" s="56">
        <v>3048.2779999999998</v>
      </c>
      <c r="X75" s="56">
        <v>0</v>
      </c>
      <c r="Y75" s="56">
        <v>0</v>
      </c>
      <c r="Z75" s="56">
        <v>98061</v>
      </c>
      <c r="AA75" s="56">
        <v>390921.27899999998</v>
      </c>
      <c r="AB75" s="56">
        <v>0</v>
      </c>
      <c r="AC75" s="56">
        <v>0</v>
      </c>
    </row>
    <row r="76" spans="1:31" x14ac:dyDescent="0.25">
      <c r="B76" s="92">
        <v>62</v>
      </c>
      <c r="C76" s="91" t="s">
        <v>74</v>
      </c>
      <c r="D76" s="33">
        <v>596</v>
      </c>
      <c r="E76" s="33">
        <v>4</v>
      </c>
      <c r="F76" s="33">
        <v>0</v>
      </c>
      <c r="G76" s="33">
        <v>0</v>
      </c>
      <c r="H76" s="33">
        <v>0</v>
      </c>
      <c r="I76" s="33">
        <v>594780</v>
      </c>
      <c r="J76" s="33">
        <v>0</v>
      </c>
      <c r="K76" s="33">
        <v>10384511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201994</v>
      </c>
      <c r="U76" s="56">
        <v>400588.37441000005</v>
      </c>
      <c r="V76" s="56">
        <v>63578</v>
      </c>
      <c r="W76" s="56">
        <v>151132.35871999999</v>
      </c>
      <c r="X76" s="56">
        <v>0</v>
      </c>
      <c r="Y76" s="56">
        <v>0</v>
      </c>
      <c r="Z76" s="56">
        <v>3389327</v>
      </c>
      <c r="AA76" s="56">
        <v>14426867.426000001</v>
      </c>
      <c r="AB76" s="56">
        <v>44</v>
      </c>
      <c r="AC76" s="56">
        <v>39.4</v>
      </c>
    </row>
    <row r="77" spans="1:31" x14ac:dyDescent="0.25">
      <c r="B77" s="92">
        <v>63</v>
      </c>
      <c r="C77" s="91" t="s">
        <v>75</v>
      </c>
      <c r="D77" s="33">
        <v>232</v>
      </c>
      <c r="E77" s="33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9281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549</v>
      </c>
      <c r="U77" s="56">
        <v>785.70458999999994</v>
      </c>
      <c r="V77" s="56">
        <v>3</v>
      </c>
      <c r="W77" s="56">
        <v>5.2999999999999999E-2</v>
      </c>
      <c r="X77" s="56">
        <v>0</v>
      </c>
      <c r="Y77" s="56">
        <v>0</v>
      </c>
      <c r="Z77" s="56">
        <v>2821</v>
      </c>
      <c r="AA77" s="56">
        <v>7792.6</v>
      </c>
      <c r="AB77" s="56">
        <v>0</v>
      </c>
      <c r="AC77" s="56">
        <v>0</v>
      </c>
    </row>
    <row r="78" spans="1:31" x14ac:dyDescent="0.25">
      <c r="B78" s="88">
        <v>64</v>
      </c>
      <c r="C78" s="88" t="s">
        <v>36</v>
      </c>
      <c r="D78" s="33">
        <v>313</v>
      </c>
      <c r="E78" s="33">
        <v>7</v>
      </c>
      <c r="F78" s="33">
        <v>0</v>
      </c>
      <c r="G78" s="33">
        <v>624</v>
      </c>
      <c r="H78" s="33">
        <v>0</v>
      </c>
      <c r="I78" s="33">
        <v>37451</v>
      </c>
      <c r="J78" s="33">
        <v>380</v>
      </c>
      <c r="K78" s="33">
        <v>1895996</v>
      </c>
      <c r="L78" s="56">
        <v>536</v>
      </c>
      <c r="M78" s="56">
        <v>2051.71171</v>
      </c>
      <c r="N78" s="56">
        <v>335</v>
      </c>
      <c r="O78" s="56">
        <v>2325.2001800000003</v>
      </c>
      <c r="P78" s="56">
        <v>0</v>
      </c>
      <c r="Q78" s="56">
        <v>0</v>
      </c>
      <c r="R78" s="56">
        <v>6</v>
      </c>
      <c r="S78" s="56">
        <v>0.6</v>
      </c>
      <c r="T78" s="56">
        <v>30843</v>
      </c>
      <c r="U78" s="56">
        <v>73968.224689999945</v>
      </c>
      <c r="V78" s="56">
        <v>11642</v>
      </c>
      <c r="W78" s="56">
        <v>31520.247059999812</v>
      </c>
      <c r="X78" s="56">
        <v>22</v>
      </c>
      <c r="Y78" s="56">
        <v>321.60000000000002</v>
      </c>
      <c r="Z78" s="56">
        <v>299287</v>
      </c>
      <c r="AA78" s="56">
        <v>1436313.5689999999</v>
      </c>
      <c r="AB78" s="56">
        <v>0</v>
      </c>
      <c r="AC78" s="56">
        <v>0</v>
      </c>
    </row>
    <row r="79" spans="1:31" s="51" customFormat="1" ht="13" x14ac:dyDescent="0.3">
      <c r="A79" s="109"/>
      <c r="B79" s="280" t="s">
        <v>76</v>
      </c>
      <c r="C79" s="280" t="s">
        <v>76</v>
      </c>
      <c r="D79" s="11">
        <f t="shared" ref="D79:AC79" si="1">SUM(D11:D78)</f>
        <v>126593</v>
      </c>
      <c r="E79" s="11">
        <f t="shared" si="1"/>
        <v>91826</v>
      </c>
      <c r="F79" s="11">
        <f t="shared" si="1"/>
        <v>8838746</v>
      </c>
      <c r="G79" s="11">
        <f t="shared" si="1"/>
        <v>1736972</v>
      </c>
      <c r="H79" s="11">
        <f t="shared" si="1"/>
        <v>6072780</v>
      </c>
      <c r="I79" s="11">
        <f t="shared" si="1"/>
        <v>559663147</v>
      </c>
      <c r="J79" s="11">
        <f t="shared" si="1"/>
        <v>102539752</v>
      </c>
      <c r="K79" s="11">
        <f t="shared" si="1"/>
        <v>969415303</v>
      </c>
      <c r="L79" s="11">
        <f t="shared" si="1"/>
        <v>184335568</v>
      </c>
      <c r="M79" s="11">
        <f t="shared" si="1"/>
        <v>619820115.77675724</v>
      </c>
      <c r="N79" s="11">
        <f t="shared" si="1"/>
        <v>159814521</v>
      </c>
      <c r="O79" s="11">
        <f t="shared" si="1"/>
        <v>945158554.83717203</v>
      </c>
      <c r="P79" s="11">
        <f t="shared" si="1"/>
        <v>610</v>
      </c>
      <c r="Q79" s="11">
        <f t="shared" si="1"/>
        <v>5108.2817799999993</v>
      </c>
      <c r="R79" s="11">
        <f t="shared" si="1"/>
        <v>906622</v>
      </c>
      <c r="S79" s="11">
        <f t="shared" si="1"/>
        <v>4577120.0453999992</v>
      </c>
      <c r="T79" s="11">
        <f t="shared" si="1"/>
        <v>112633474</v>
      </c>
      <c r="U79" s="11">
        <f t="shared" si="1"/>
        <v>300224205.90284032</v>
      </c>
      <c r="V79" s="11">
        <f t="shared" si="1"/>
        <v>39108829</v>
      </c>
      <c r="W79" s="11">
        <f t="shared" si="1"/>
        <v>136812128.28516009</v>
      </c>
      <c r="X79" s="11">
        <f t="shared" si="1"/>
        <v>119186</v>
      </c>
      <c r="Y79" s="11">
        <f t="shared" si="1"/>
        <v>2074603.2852200011</v>
      </c>
      <c r="Z79" s="11">
        <f t="shared" si="1"/>
        <v>520760143</v>
      </c>
      <c r="AA79" s="11">
        <f t="shared" si="1"/>
        <v>2644567274.1178989</v>
      </c>
      <c r="AB79" s="11">
        <f t="shared" si="1"/>
        <v>50216</v>
      </c>
      <c r="AC79" s="11">
        <f t="shared" si="1"/>
        <v>50173.933010000001</v>
      </c>
    </row>
    <row r="80" spans="1:31" ht="13" x14ac:dyDescent="0.25">
      <c r="A80" s="118"/>
      <c r="B80" s="436" t="s">
        <v>265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0" x14ac:dyDescent="0.25">
      <c r="A81" s="86"/>
      <c r="B81" s="436" t="s">
        <v>333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x14ac:dyDescent="0.25">
      <c r="A82" s="86"/>
      <c r="B82" s="436" t="s">
        <v>334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s="42" customFormat="1" x14ac:dyDescent="0.25">
      <c r="A83" s="86"/>
      <c r="B83" s="436" t="s">
        <v>268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42" customFormat="1" x14ac:dyDescent="0.25">
      <c r="A84" s="86"/>
      <c r="B84" s="436" t="s">
        <v>269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42" customFormat="1" x14ac:dyDescent="0.25">
      <c r="A85" s="86"/>
      <c r="B85" s="436" t="s">
        <v>270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42" customFormat="1" x14ac:dyDescent="0.25">
      <c r="A86" s="86"/>
      <c r="B86" s="436" t="s">
        <v>271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42" customFormat="1" x14ac:dyDescent="0.25">
      <c r="A87" s="86"/>
      <c r="B87" s="436" t="s">
        <v>272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42" customFormat="1" x14ac:dyDescent="0.25">
      <c r="A88" s="86"/>
      <c r="B88" s="436" t="s">
        <v>273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42" customFormat="1" x14ac:dyDescent="0.25">
      <c r="A89" s="86"/>
      <c r="B89" s="436" t="s">
        <v>274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  <c r="AD89" s="46"/>
    </row>
    <row r="90" spans="1:30" s="42" customFormat="1" x14ac:dyDescent="0.25">
      <c r="A90" s="86"/>
      <c r="B90" s="436" t="s">
        <v>275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s="42" customFormat="1" x14ac:dyDescent="0.25">
      <c r="A91" s="86"/>
      <c r="B91" s="436" t="s">
        <v>276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  <c r="AD91" s="46"/>
    </row>
    <row r="92" spans="1:30" s="42" customFormat="1" x14ac:dyDescent="0.25">
      <c r="A92" s="86"/>
      <c r="B92" s="436" t="s">
        <v>277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s="42" customFormat="1" x14ac:dyDescent="0.25">
      <c r="A93" s="86"/>
      <c r="B93" s="436" t="s">
        <v>278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42" customFormat="1" x14ac:dyDescent="0.25">
      <c r="A94" s="86"/>
      <c r="B94" s="436" t="s">
        <v>279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42" customFormat="1" x14ac:dyDescent="0.25">
      <c r="A95" s="86"/>
      <c r="B95" s="436" t="s">
        <v>280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42" customFormat="1" x14ac:dyDescent="0.25">
      <c r="A96" s="86"/>
      <c r="B96" s="436" t="s">
        <v>281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42" customFormat="1" x14ac:dyDescent="0.25">
      <c r="A97" s="86"/>
      <c r="B97" s="436" t="s">
        <v>282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42" customFormat="1" x14ac:dyDescent="0.25">
      <c r="A98" s="86"/>
      <c r="B98" s="436" t="s">
        <v>283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42" customFormat="1" x14ac:dyDescent="0.25">
      <c r="A99" s="86"/>
      <c r="B99" s="436" t="s">
        <v>284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42" customFormat="1" x14ac:dyDescent="0.25">
      <c r="A100" s="219"/>
      <c r="B100" s="436" t="s">
        <v>285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  <c r="AD100" s="44"/>
      <c r="AE100" s="44"/>
    </row>
    <row r="101" spans="1:31" s="42" customFormat="1" x14ac:dyDescent="0.25">
      <c r="A101" s="86"/>
      <c r="B101" s="436" t="s">
        <v>286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s="42" customFormat="1" x14ac:dyDescent="0.25">
      <c r="A102" s="86"/>
      <c r="B102" s="436" t="s">
        <v>287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42" customFormat="1" x14ac:dyDescent="0.25">
      <c r="A103" s="86"/>
      <c r="B103" s="436" t="s">
        <v>288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42" customFormat="1" x14ac:dyDescent="0.25">
      <c r="A104" s="86"/>
      <c r="B104" s="436" t="s">
        <v>289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1:31" s="42" customFormat="1" x14ac:dyDescent="0.25">
      <c r="A105" s="86"/>
      <c r="B105" s="436" t="s">
        <v>290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  <row r="106" spans="1:31" s="42" customFormat="1" x14ac:dyDescent="0.25">
      <c r="A106" s="86"/>
      <c r="B106" s="436" t="s">
        <v>291</v>
      </c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</row>
  </sheetData>
  <mergeCells count="55">
    <mergeCell ref="B101:AC101"/>
    <mergeCell ref="B90:AC90"/>
    <mergeCell ref="B91:AC91"/>
    <mergeCell ref="B92:AC92"/>
    <mergeCell ref="B99:AC99"/>
    <mergeCell ref="B100:AC100"/>
    <mergeCell ref="B96:AC96"/>
    <mergeCell ref="B97:AC97"/>
    <mergeCell ref="B98:AC98"/>
    <mergeCell ref="B102:AC102"/>
    <mergeCell ref="B103:AC103"/>
    <mergeCell ref="B104:AC104"/>
    <mergeCell ref="B105:AC105"/>
    <mergeCell ref="B106:AC106"/>
    <mergeCell ref="Z6:AA6"/>
    <mergeCell ref="AB6:AC6"/>
    <mergeCell ref="B80:AC80"/>
    <mergeCell ref="B81:AC81"/>
    <mergeCell ref="B82:AC82"/>
    <mergeCell ref="R6:S6"/>
    <mergeCell ref="T6:U6"/>
    <mergeCell ref="V6:W6"/>
    <mergeCell ref="X6:Y6"/>
    <mergeCell ref="L6:M6"/>
    <mergeCell ref="N6:O6"/>
    <mergeCell ref="P6:Q6"/>
    <mergeCell ref="I5:I7"/>
    <mergeCell ref="J5:J7"/>
    <mergeCell ref="K5:K7"/>
    <mergeCell ref="L5:Q5"/>
    <mergeCell ref="B84:AC84"/>
    <mergeCell ref="B85:AC85"/>
    <mergeCell ref="B93:AC93"/>
    <mergeCell ref="B94:AC94"/>
    <mergeCell ref="B95:AC95"/>
    <mergeCell ref="B86:AC86"/>
    <mergeCell ref="B87:AC87"/>
    <mergeCell ref="B88:AC88"/>
    <mergeCell ref="B89:AC89"/>
    <mergeCell ref="B83:AC83"/>
    <mergeCell ref="G5:G7"/>
    <mergeCell ref="H5:H7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</mergeCells>
  <pageMargins left="3.937007874015748E-2" right="3.937007874015748E-2" top="7.874015748031496E-2" bottom="3.937007874015748E-2" header="3.937007874015748E-2" footer="0"/>
  <pageSetup scale="48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FAD7-DE85-4A20-B18E-D509B0F2AA48}">
  <dimension ref="A1:AF105"/>
  <sheetViews>
    <sheetView zoomScale="85" zoomScaleNormal="85" workbookViewId="0">
      <pane xSplit="3" ySplit="7" topLeftCell="D22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2.5" x14ac:dyDescent="0.25"/>
  <cols>
    <col min="1" max="1" width="5.1796875" style="40" bestFit="1" customWidth="1"/>
    <col min="2" max="2" width="4.1796875" style="260" customWidth="1"/>
    <col min="3" max="3" width="44" style="38" bestFit="1" customWidth="1"/>
    <col min="4" max="5" width="7.1796875" style="39" bestFit="1" customWidth="1"/>
    <col min="6" max="6" width="8" style="38" bestFit="1" customWidth="1"/>
    <col min="7" max="7" width="7.81640625" style="38" customWidth="1"/>
    <col min="8" max="8" width="9" style="38" customWidth="1"/>
    <col min="9" max="10" width="10.453125" style="38" customWidth="1"/>
    <col min="11" max="11" width="10.81640625" style="38" customWidth="1"/>
    <col min="12" max="14" width="10" style="38" bestFit="1" customWidth="1"/>
    <col min="15" max="15" width="11" style="38" bestFit="1" customWidth="1"/>
    <col min="16" max="16" width="8" style="38" bestFit="1" customWidth="1"/>
    <col min="17" max="17" width="9.1796875" style="38" bestFit="1" customWidth="1"/>
    <col min="18" max="18" width="8" style="38" bestFit="1" customWidth="1"/>
    <col min="19" max="19" width="9.1796875" style="38" bestFit="1" customWidth="1"/>
    <col min="20" max="21" width="10" style="38" bestFit="1" customWidth="1"/>
    <col min="22" max="22" width="10.81640625" style="38" bestFit="1" customWidth="1"/>
    <col min="23" max="23" width="10" style="38" bestFit="1" customWidth="1"/>
    <col min="24" max="25" width="8" style="38" bestFit="1" customWidth="1"/>
    <col min="26" max="26" width="10" style="38" bestFit="1" customWidth="1"/>
    <col min="27" max="27" width="11" style="38" bestFit="1" customWidth="1"/>
    <col min="28" max="28" width="8" style="38" bestFit="1" customWidth="1"/>
    <col min="29" max="29" width="7.81640625" style="38" bestFit="1" customWidth="1"/>
    <col min="30" max="30" width="12.1796875" style="38" customWidth="1"/>
    <col min="31" max="31" width="12" style="38" customWidth="1"/>
    <col min="32" max="16384" width="8.81640625" style="38"/>
  </cols>
  <sheetData>
    <row r="1" spans="1:32" ht="13" x14ac:dyDescent="0.25">
      <c r="B1" s="407" t="s">
        <v>342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</row>
    <row r="2" spans="1:32" ht="13" x14ac:dyDescent="0.25">
      <c r="B2" s="442" t="s">
        <v>220</v>
      </c>
      <c r="C2" s="407" t="s">
        <v>145</v>
      </c>
      <c r="D2" s="443" t="s">
        <v>221</v>
      </c>
      <c r="E2" s="443"/>
      <c r="F2" s="443"/>
      <c r="G2" s="443"/>
      <c r="H2" s="443"/>
      <c r="I2" s="443"/>
      <c r="J2" s="443"/>
      <c r="K2" s="443"/>
      <c r="L2" s="407" t="s">
        <v>222</v>
      </c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42"/>
      <c r="C3" s="407"/>
      <c r="D3" s="442" t="s">
        <v>223</v>
      </c>
      <c r="E3" s="442"/>
      <c r="F3" s="442"/>
      <c r="G3" s="442"/>
      <c r="H3" s="442"/>
      <c r="I3" s="442"/>
      <c r="J3" s="442"/>
      <c r="K3" s="442"/>
      <c r="L3" s="407" t="s">
        <v>224</v>
      </c>
      <c r="M3" s="407"/>
      <c r="N3" s="407"/>
      <c r="O3" s="407"/>
      <c r="P3" s="407"/>
      <c r="Q3" s="407"/>
      <c r="R3" s="407"/>
      <c r="S3" s="407"/>
      <c r="T3" s="407" t="s">
        <v>225</v>
      </c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42"/>
      <c r="C4" s="407"/>
      <c r="D4" s="442" t="s">
        <v>216</v>
      </c>
      <c r="E4" s="442"/>
      <c r="F4" s="442" t="s">
        <v>175</v>
      </c>
      <c r="G4" s="442" t="s">
        <v>176</v>
      </c>
      <c r="H4" s="442" t="s">
        <v>226</v>
      </c>
      <c r="I4" s="442" t="s">
        <v>227</v>
      </c>
      <c r="J4" s="442" t="s">
        <v>147</v>
      </c>
      <c r="K4" s="442" t="s">
        <v>148</v>
      </c>
      <c r="L4" s="407" t="s">
        <v>228</v>
      </c>
      <c r="M4" s="407"/>
      <c r="N4" s="407"/>
      <c r="O4" s="407"/>
      <c r="P4" s="407"/>
      <c r="Q4" s="407"/>
      <c r="R4" s="407" t="s">
        <v>229</v>
      </c>
      <c r="S4" s="407"/>
      <c r="T4" s="407" t="s">
        <v>228</v>
      </c>
      <c r="U4" s="407"/>
      <c r="V4" s="407"/>
      <c r="W4" s="407"/>
      <c r="X4" s="407"/>
      <c r="Y4" s="407"/>
      <c r="Z4" s="407" t="s">
        <v>229</v>
      </c>
      <c r="AA4" s="407"/>
      <c r="AB4" s="407"/>
      <c r="AC4" s="407"/>
    </row>
    <row r="5" spans="1:32" ht="13" x14ac:dyDescent="0.25">
      <c r="B5" s="442"/>
      <c r="C5" s="407"/>
      <c r="D5" s="442"/>
      <c r="E5" s="442"/>
      <c r="F5" s="442"/>
      <c r="G5" s="442"/>
      <c r="H5" s="442"/>
      <c r="I5" s="442"/>
      <c r="J5" s="442"/>
      <c r="K5" s="442"/>
      <c r="L5" s="442" t="s">
        <v>230</v>
      </c>
      <c r="M5" s="442"/>
      <c r="N5" s="442" t="s">
        <v>231</v>
      </c>
      <c r="O5" s="442"/>
      <c r="P5" s="407" t="s">
        <v>141</v>
      </c>
      <c r="Q5" s="407"/>
      <c r="R5" s="407" t="s">
        <v>232</v>
      </c>
      <c r="S5" s="407"/>
      <c r="T5" s="442" t="s">
        <v>230</v>
      </c>
      <c r="U5" s="442"/>
      <c r="V5" s="442" t="s">
        <v>231</v>
      </c>
      <c r="W5" s="442"/>
      <c r="X5" s="407" t="s">
        <v>141</v>
      </c>
      <c r="Y5" s="407"/>
      <c r="Z5" s="442" t="s">
        <v>157</v>
      </c>
      <c r="AA5" s="442"/>
      <c r="AB5" s="442" t="s">
        <v>175</v>
      </c>
      <c r="AC5" s="442"/>
    </row>
    <row r="6" spans="1:32" s="73" customFormat="1" ht="45" customHeight="1" x14ac:dyDescent="0.35">
      <c r="A6" s="75"/>
      <c r="B6" s="442"/>
      <c r="C6" s="407"/>
      <c r="D6" s="114" t="s">
        <v>149</v>
      </c>
      <c r="E6" s="116" t="s">
        <v>150</v>
      </c>
      <c r="F6" s="442"/>
      <c r="G6" s="442"/>
      <c r="H6" s="442"/>
      <c r="I6" s="442"/>
      <c r="J6" s="442"/>
      <c r="K6" s="442"/>
      <c r="L6" s="102" t="s">
        <v>233</v>
      </c>
      <c r="M6" s="102" t="s">
        <v>234</v>
      </c>
      <c r="N6" s="102" t="s">
        <v>233</v>
      </c>
      <c r="O6" s="102" t="s">
        <v>234</v>
      </c>
      <c r="P6" s="102" t="s">
        <v>233</v>
      </c>
      <c r="Q6" s="102" t="s">
        <v>234</v>
      </c>
      <c r="R6" s="102" t="s">
        <v>233</v>
      </c>
      <c r="S6" s="102" t="s">
        <v>234</v>
      </c>
      <c r="T6" s="102" t="s">
        <v>233</v>
      </c>
      <c r="U6" s="102" t="s">
        <v>234</v>
      </c>
      <c r="V6" s="102" t="s">
        <v>233</v>
      </c>
      <c r="W6" s="102" t="s">
        <v>234</v>
      </c>
      <c r="X6" s="102" t="s">
        <v>233</v>
      </c>
      <c r="Y6" s="102" t="s">
        <v>234</v>
      </c>
      <c r="Z6" s="102" t="s">
        <v>233</v>
      </c>
      <c r="AA6" s="102" t="s">
        <v>234</v>
      </c>
      <c r="AB6" s="102" t="s">
        <v>233</v>
      </c>
      <c r="AC6" s="102" t="s">
        <v>234</v>
      </c>
    </row>
    <row r="7" spans="1:32" ht="13" x14ac:dyDescent="0.25">
      <c r="B7" s="114"/>
      <c r="C7" s="115"/>
      <c r="D7" s="114">
        <v>1</v>
      </c>
      <c r="E7" s="114">
        <v>2</v>
      </c>
      <c r="F7" s="114">
        <v>3</v>
      </c>
      <c r="G7" s="114">
        <v>4</v>
      </c>
      <c r="H7" s="114">
        <v>5</v>
      </c>
      <c r="I7" s="114">
        <v>6</v>
      </c>
      <c r="J7" s="114">
        <v>7</v>
      </c>
      <c r="K7" s="114">
        <v>8</v>
      </c>
      <c r="L7" s="114">
        <v>9</v>
      </c>
      <c r="M7" s="114">
        <v>10</v>
      </c>
      <c r="N7" s="114">
        <v>11</v>
      </c>
      <c r="O7" s="114">
        <v>12</v>
      </c>
      <c r="P7" s="114">
        <v>13</v>
      </c>
      <c r="Q7" s="114">
        <v>14</v>
      </c>
      <c r="R7" s="114">
        <v>15</v>
      </c>
      <c r="S7" s="114">
        <v>16</v>
      </c>
      <c r="T7" s="114">
        <v>17</v>
      </c>
      <c r="U7" s="114">
        <v>18</v>
      </c>
      <c r="V7" s="114">
        <v>19</v>
      </c>
      <c r="W7" s="114">
        <v>20</v>
      </c>
      <c r="X7" s="114">
        <v>21</v>
      </c>
      <c r="Y7" s="114">
        <v>22</v>
      </c>
      <c r="Z7" s="114">
        <v>23</v>
      </c>
      <c r="AA7" s="114">
        <v>24</v>
      </c>
      <c r="AB7" s="114">
        <v>25</v>
      </c>
      <c r="AC7" s="114">
        <v>26</v>
      </c>
    </row>
    <row r="8" spans="1:32" ht="13" x14ac:dyDescent="0.25">
      <c r="B8" s="194" t="s">
        <v>8</v>
      </c>
      <c r="C8" s="111"/>
      <c r="D8" s="58"/>
      <c r="E8" s="5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2" ht="13" x14ac:dyDescent="0.25">
      <c r="B9" s="194" t="s">
        <v>158</v>
      </c>
      <c r="C9" s="110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25">
      <c r="B10" s="92">
        <v>1</v>
      </c>
      <c r="C10" s="91" t="s">
        <v>16</v>
      </c>
      <c r="D10" s="33">
        <v>8176</v>
      </c>
      <c r="E10" s="33">
        <v>2517</v>
      </c>
      <c r="F10" s="33">
        <v>39897</v>
      </c>
      <c r="G10" s="33">
        <v>45057</v>
      </c>
      <c r="H10" s="33">
        <v>14450</v>
      </c>
      <c r="I10" s="33">
        <v>1922961</v>
      </c>
      <c r="J10" s="33">
        <v>2575688</v>
      </c>
      <c r="K10" s="33">
        <v>96219184</v>
      </c>
      <c r="L10" s="56">
        <v>2470100</v>
      </c>
      <c r="M10" s="56">
        <v>9493879.7113499995</v>
      </c>
      <c r="N10" s="56">
        <v>2402078</v>
      </c>
      <c r="O10" s="56">
        <v>15777419.308950001</v>
      </c>
      <c r="P10" s="56">
        <v>0</v>
      </c>
      <c r="Q10" s="56">
        <v>0</v>
      </c>
      <c r="R10" s="56">
        <v>17763</v>
      </c>
      <c r="S10" s="56">
        <v>87328.089000000007</v>
      </c>
      <c r="T10" s="56">
        <v>4060091</v>
      </c>
      <c r="U10" s="56">
        <v>9357492.1261900011</v>
      </c>
      <c r="V10" s="56">
        <v>421604</v>
      </c>
      <c r="W10" s="56">
        <v>2692827.3582299999</v>
      </c>
      <c r="X10" s="56">
        <v>18</v>
      </c>
      <c r="Y10" s="56">
        <v>44.875999999999998</v>
      </c>
      <c r="Z10" s="56">
        <v>24590143</v>
      </c>
      <c r="AA10" s="56">
        <v>120753592.344</v>
      </c>
      <c r="AB10" s="56">
        <v>373</v>
      </c>
      <c r="AC10" s="56">
        <v>377.31400000000002</v>
      </c>
      <c r="AE10" s="10">
        <f>Z10+AB10</f>
        <v>24590516</v>
      </c>
    </row>
    <row r="11" spans="1:32" x14ac:dyDescent="0.25">
      <c r="B11" s="92">
        <v>2</v>
      </c>
      <c r="C11" s="91" t="s">
        <v>35</v>
      </c>
      <c r="D11" s="33">
        <v>5329</v>
      </c>
      <c r="E11" s="33">
        <v>2900</v>
      </c>
      <c r="F11" s="33">
        <v>42374</v>
      </c>
      <c r="G11" s="33">
        <v>19340</v>
      </c>
      <c r="H11" s="33">
        <v>0</v>
      </c>
      <c r="I11" s="33">
        <v>1113311</v>
      </c>
      <c r="J11" s="33">
        <v>75336</v>
      </c>
      <c r="K11" s="33">
        <v>44929324</v>
      </c>
      <c r="L11" s="56">
        <v>143662</v>
      </c>
      <c r="M11" s="56">
        <v>573535.66894</v>
      </c>
      <c r="N11" s="56">
        <v>61062</v>
      </c>
      <c r="O11" s="56">
        <v>296087.37341</v>
      </c>
      <c r="P11" s="56">
        <v>0</v>
      </c>
      <c r="Q11" s="56">
        <v>0</v>
      </c>
      <c r="R11" s="56">
        <v>9689</v>
      </c>
      <c r="S11" s="56">
        <v>59058.801509999998</v>
      </c>
      <c r="T11" s="56">
        <v>2724465</v>
      </c>
      <c r="U11" s="56">
        <v>5739174.87873</v>
      </c>
      <c r="V11" s="56">
        <v>765846</v>
      </c>
      <c r="W11" s="56">
        <v>1257956.503</v>
      </c>
      <c r="X11" s="56">
        <v>0</v>
      </c>
      <c r="Y11" s="56">
        <v>0</v>
      </c>
      <c r="Z11" s="56">
        <v>15636632</v>
      </c>
      <c r="AA11" s="56">
        <v>65213405.112000003</v>
      </c>
      <c r="AB11" s="56">
        <v>287</v>
      </c>
      <c r="AC11" s="56">
        <v>308.16000000000003</v>
      </c>
      <c r="AE11" s="10">
        <f t="shared" ref="AE11:AE72" si="0">Z11+AB11</f>
        <v>15636919</v>
      </c>
      <c r="AF11" s="10"/>
    </row>
    <row r="12" spans="1:32" x14ac:dyDescent="0.25">
      <c r="B12" s="92">
        <v>3</v>
      </c>
      <c r="C12" s="113" t="s">
        <v>40</v>
      </c>
      <c r="D12" s="68">
        <v>2045</v>
      </c>
      <c r="E12" s="68">
        <v>161</v>
      </c>
      <c r="F12" s="68">
        <v>1470</v>
      </c>
      <c r="G12" s="68">
        <v>1774</v>
      </c>
      <c r="H12" s="68">
        <v>355014</v>
      </c>
      <c r="I12" s="68">
        <v>895552</v>
      </c>
      <c r="J12" s="68">
        <v>32777</v>
      </c>
      <c r="K12" s="68">
        <v>13709988</v>
      </c>
      <c r="L12" s="56">
        <v>49219</v>
      </c>
      <c r="M12" s="56">
        <v>222031.14596999998</v>
      </c>
      <c r="N12" s="56">
        <v>18850</v>
      </c>
      <c r="O12" s="56">
        <v>108292.82170999999</v>
      </c>
      <c r="P12" s="56">
        <v>0</v>
      </c>
      <c r="Q12" s="56">
        <v>0</v>
      </c>
      <c r="R12" s="56">
        <v>920</v>
      </c>
      <c r="S12" s="56">
        <v>4588.6000000000004</v>
      </c>
      <c r="T12" s="56">
        <v>1286840</v>
      </c>
      <c r="U12" s="56">
        <v>2282503.84571</v>
      </c>
      <c r="V12" s="56">
        <v>297954</v>
      </c>
      <c r="W12" s="56">
        <v>573636.72770000005</v>
      </c>
      <c r="X12" s="56">
        <v>5802</v>
      </c>
      <c r="Y12" s="56">
        <v>65309.204890000001</v>
      </c>
      <c r="Z12" s="56">
        <v>5820990</v>
      </c>
      <c r="AA12" s="56">
        <v>26092947.954769999</v>
      </c>
      <c r="AB12" s="56">
        <v>0</v>
      </c>
      <c r="AC12" s="56">
        <v>0</v>
      </c>
      <c r="AE12" s="10">
        <f t="shared" si="0"/>
        <v>5820990</v>
      </c>
    </row>
    <row r="13" spans="1:32" x14ac:dyDescent="0.25">
      <c r="B13" s="92">
        <v>4</v>
      </c>
      <c r="C13" s="91" t="s">
        <v>23</v>
      </c>
      <c r="D13" s="33">
        <v>8281</v>
      </c>
      <c r="E13" s="33">
        <v>3958</v>
      </c>
      <c r="F13" s="33">
        <v>77111</v>
      </c>
      <c r="G13" s="33">
        <v>13167</v>
      </c>
      <c r="H13" s="33">
        <v>0</v>
      </c>
      <c r="I13" s="33">
        <v>2514139</v>
      </c>
      <c r="J13" s="33">
        <v>887767</v>
      </c>
      <c r="K13" s="33">
        <v>57401577</v>
      </c>
      <c r="L13" s="56">
        <v>1019280</v>
      </c>
      <c r="M13" s="56">
        <v>3831236.3139400003</v>
      </c>
      <c r="N13" s="56">
        <v>416920</v>
      </c>
      <c r="O13" s="56">
        <v>2286617.8056899998</v>
      </c>
      <c r="P13" s="56">
        <v>0</v>
      </c>
      <c r="Q13" s="56">
        <v>0</v>
      </c>
      <c r="R13" s="56">
        <v>92442</v>
      </c>
      <c r="S13" s="56">
        <v>509329.7</v>
      </c>
      <c r="T13" s="56">
        <v>6713398</v>
      </c>
      <c r="U13" s="56">
        <v>18546496.683880001</v>
      </c>
      <c r="V13" s="56">
        <v>1130350</v>
      </c>
      <c r="W13" s="56">
        <v>4090722.8556999997</v>
      </c>
      <c r="X13" s="56">
        <v>4045</v>
      </c>
      <c r="Y13" s="56">
        <v>63496.031000000003</v>
      </c>
      <c r="Z13" s="56">
        <v>32083461</v>
      </c>
      <c r="AA13" s="56">
        <v>155827575.49900001</v>
      </c>
      <c r="AB13" s="56">
        <v>515</v>
      </c>
      <c r="AC13" s="56">
        <v>430.03699999999998</v>
      </c>
      <c r="AE13" s="10">
        <f t="shared" si="0"/>
        <v>32083976</v>
      </c>
    </row>
    <row r="14" spans="1:32" x14ac:dyDescent="0.25">
      <c r="B14" s="92">
        <v>5</v>
      </c>
      <c r="C14" s="91" t="s">
        <v>49</v>
      </c>
      <c r="D14" s="33">
        <v>2857</v>
      </c>
      <c r="E14" s="33">
        <v>1144</v>
      </c>
      <c r="F14" s="33">
        <v>3119</v>
      </c>
      <c r="G14" s="33">
        <v>2453</v>
      </c>
      <c r="H14" s="33">
        <v>21273</v>
      </c>
      <c r="I14" s="33">
        <v>1337330</v>
      </c>
      <c r="J14" s="33">
        <v>0</v>
      </c>
      <c r="K14" s="33">
        <v>28627001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1654335</v>
      </c>
      <c r="U14" s="56">
        <v>4073860.3320000004</v>
      </c>
      <c r="V14" s="56">
        <v>260602</v>
      </c>
      <c r="W14" s="56">
        <v>792563.46</v>
      </c>
      <c r="X14" s="56">
        <v>0</v>
      </c>
      <c r="Y14" s="56">
        <v>0</v>
      </c>
      <c r="Z14" s="56">
        <v>8879663</v>
      </c>
      <c r="AA14" s="56">
        <v>41610041.413000003</v>
      </c>
      <c r="AB14" s="56">
        <v>2309</v>
      </c>
      <c r="AC14" s="56">
        <v>3356.4560000000001</v>
      </c>
      <c r="AE14" s="10">
        <f t="shared" si="0"/>
        <v>8881972</v>
      </c>
    </row>
    <row r="15" spans="1:32" x14ac:dyDescent="0.25">
      <c r="B15" s="92">
        <v>6</v>
      </c>
      <c r="C15" s="91" t="s">
        <v>31</v>
      </c>
      <c r="D15" s="33">
        <v>4440</v>
      </c>
      <c r="E15" s="33">
        <v>612</v>
      </c>
      <c r="F15" s="33">
        <v>21606</v>
      </c>
      <c r="G15" s="33">
        <v>11588</v>
      </c>
      <c r="H15" s="33">
        <v>0</v>
      </c>
      <c r="I15" s="33">
        <v>2686640</v>
      </c>
      <c r="J15" s="33">
        <v>226552</v>
      </c>
      <c r="K15" s="33">
        <v>32302570</v>
      </c>
      <c r="L15" s="56">
        <v>204108</v>
      </c>
      <c r="M15" s="56">
        <v>904503.18268000009</v>
      </c>
      <c r="N15" s="56">
        <v>124737</v>
      </c>
      <c r="O15" s="56">
        <v>1076332.6881500001</v>
      </c>
      <c r="P15" s="56">
        <v>0</v>
      </c>
      <c r="Q15" s="56">
        <v>0</v>
      </c>
      <c r="R15" s="56">
        <v>5059</v>
      </c>
      <c r="S15" s="56">
        <v>37399.097000000002</v>
      </c>
      <c r="T15" s="56">
        <v>3485227</v>
      </c>
      <c r="U15" s="56">
        <v>8644831.149290001</v>
      </c>
      <c r="V15" s="56">
        <v>808992</v>
      </c>
      <c r="W15" s="56">
        <v>1774296.4512199997</v>
      </c>
      <c r="X15" s="56">
        <v>490</v>
      </c>
      <c r="Y15" s="56">
        <v>7927.3469100000002</v>
      </c>
      <c r="Z15" s="56">
        <v>20287507</v>
      </c>
      <c r="AA15" s="56">
        <v>96856465.261030018</v>
      </c>
      <c r="AB15" s="56">
        <v>1540</v>
      </c>
      <c r="AC15" s="56">
        <v>1524.3</v>
      </c>
      <c r="AE15" s="10">
        <f t="shared" si="0"/>
        <v>20289047</v>
      </c>
    </row>
    <row r="16" spans="1:32" x14ac:dyDescent="0.25">
      <c r="B16" s="92">
        <v>7</v>
      </c>
      <c r="C16" s="91" t="s">
        <v>37</v>
      </c>
      <c r="D16" s="33">
        <v>2773</v>
      </c>
      <c r="E16" s="33">
        <v>732</v>
      </c>
      <c r="F16" s="33">
        <v>0</v>
      </c>
      <c r="G16" s="33">
        <v>0</v>
      </c>
      <c r="H16" s="33">
        <v>0</v>
      </c>
      <c r="I16" s="33">
        <v>375754</v>
      </c>
      <c r="J16" s="33">
        <v>79414</v>
      </c>
      <c r="K16" s="33">
        <v>18545083</v>
      </c>
      <c r="L16" s="56">
        <v>71419</v>
      </c>
      <c r="M16" s="56">
        <v>209246.29765999998</v>
      </c>
      <c r="N16" s="56">
        <v>21698</v>
      </c>
      <c r="O16" s="56">
        <v>74952.749420000007</v>
      </c>
      <c r="P16" s="56">
        <v>0</v>
      </c>
      <c r="Q16" s="56">
        <v>0</v>
      </c>
      <c r="R16" s="56">
        <v>2530</v>
      </c>
      <c r="S16" s="56">
        <v>12547.630349999999</v>
      </c>
      <c r="T16" s="56">
        <v>2531162</v>
      </c>
      <c r="U16" s="56">
        <v>6007695.5954200001</v>
      </c>
      <c r="V16" s="56">
        <v>518093</v>
      </c>
      <c r="W16" s="56">
        <v>1141365.0689300001</v>
      </c>
      <c r="X16" s="56">
        <v>0</v>
      </c>
      <c r="Y16" s="56">
        <v>0</v>
      </c>
      <c r="Z16" s="56">
        <v>12084295</v>
      </c>
      <c r="AA16" s="56">
        <v>51544450.616770007</v>
      </c>
      <c r="AB16" s="56">
        <v>0</v>
      </c>
      <c r="AC16" s="56">
        <v>0</v>
      </c>
      <c r="AE16" s="10">
        <f t="shared" si="0"/>
        <v>12084295</v>
      </c>
    </row>
    <row r="17" spans="2:31" x14ac:dyDescent="0.25">
      <c r="B17" s="92">
        <v>8</v>
      </c>
      <c r="C17" s="91" t="s">
        <v>50</v>
      </c>
      <c r="D17" s="33">
        <v>1021</v>
      </c>
      <c r="E17" s="33">
        <v>27</v>
      </c>
      <c r="F17" s="33">
        <v>725</v>
      </c>
      <c r="G17" s="33">
        <v>1094</v>
      </c>
      <c r="H17" s="33">
        <v>872</v>
      </c>
      <c r="I17" s="33">
        <v>124754</v>
      </c>
      <c r="J17" s="33">
        <v>0</v>
      </c>
      <c r="K17" s="33">
        <v>3902727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356354</v>
      </c>
      <c r="U17" s="56">
        <v>889713.50959999987</v>
      </c>
      <c r="V17" s="56">
        <v>139777</v>
      </c>
      <c r="W17" s="56">
        <v>337153.86057999998</v>
      </c>
      <c r="X17" s="56">
        <v>0</v>
      </c>
      <c r="Y17" s="56">
        <v>0</v>
      </c>
      <c r="Z17" s="56">
        <v>1503131</v>
      </c>
      <c r="AA17" s="56">
        <v>7312667.4000000004</v>
      </c>
      <c r="AB17" s="56">
        <v>0</v>
      </c>
      <c r="AC17" s="56">
        <v>0</v>
      </c>
      <c r="AE17" s="10">
        <f t="shared" si="0"/>
        <v>1503131</v>
      </c>
    </row>
    <row r="18" spans="2:31" x14ac:dyDescent="0.25">
      <c r="B18" s="92">
        <v>9</v>
      </c>
      <c r="C18" s="91" t="s">
        <v>27</v>
      </c>
      <c r="D18" s="33">
        <v>7781</v>
      </c>
      <c r="E18" s="33">
        <v>4309</v>
      </c>
      <c r="F18" s="33">
        <v>37370</v>
      </c>
      <c r="G18" s="33">
        <v>0</v>
      </c>
      <c r="H18" s="33">
        <v>672418</v>
      </c>
      <c r="I18" s="33">
        <v>637818</v>
      </c>
      <c r="J18" s="33">
        <v>532295</v>
      </c>
      <c r="K18" s="33">
        <v>40411045</v>
      </c>
      <c r="L18" s="56">
        <v>402065</v>
      </c>
      <c r="M18" s="56">
        <v>1651439.8991299998</v>
      </c>
      <c r="N18" s="56">
        <v>231787</v>
      </c>
      <c r="O18" s="56">
        <v>1338310.4966099998</v>
      </c>
      <c r="P18" s="56">
        <v>2</v>
      </c>
      <c r="Q18" s="56">
        <v>145</v>
      </c>
      <c r="R18" s="56">
        <v>9798</v>
      </c>
      <c r="S18" s="56">
        <v>29865.25</v>
      </c>
      <c r="T18" s="56">
        <v>4771925</v>
      </c>
      <c r="U18" s="56">
        <v>12147127.22872</v>
      </c>
      <c r="V18" s="56">
        <v>1593517</v>
      </c>
      <c r="W18" s="56">
        <v>3539086.1584200002</v>
      </c>
      <c r="X18" s="56">
        <v>0</v>
      </c>
      <c r="Y18" s="56">
        <v>0</v>
      </c>
      <c r="Z18" s="56">
        <v>26523773</v>
      </c>
      <c r="AA18" s="56">
        <v>135533618.38532999</v>
      </c>
      <c r="AB18" s="56">
        <v>0</v>
      </c>
      <c r="AC18" s="56">
        <v>0</v>
      </c>
      <c r="AE18" s="10">
        <f t="shared" si="0"/>
        <v>26523773</v>
      </c>
    </row>
    <row r="19" spans="2:31" x14ac:dyDescent="0.25">
      <c r="B19" s="92">
        <v>10</v>
      </c>
      <c r="C19" s="91" t="s">
        <v>9</v>
      </c>
      <c r="D19" s="33">
        <v>24235</v>
      </c>
      <c r="E19" s="33">
        <v>38570</v>
      </c>
      <c r="F19" s="33">
        <v>1382550</v>
      </c>
      <c r="G19" s="33">
        <v>51262</v>
      </c>
      <c r="H19" s="33">
        <v>899360</v>
      </c>
      <c r="I19" s="196">
        <v>4115457</v>
      </c>
      <c r="J19" s="33">
        <v>19117365</v>
      </c>
      <c r="K19" s="33">
        <v>231350829</v>
      </c>
      <c r="L19" s="56">
        <v>27073289</v>
      </c>
      <c r="M19" s="56">
        <v>109108277.899</v>
      </c>
      <c r="N19" s="56">
        <v>32616731</v>
      </c>
      <c r="O19" s="56">
        <v>154646126.87900001</v>
      </c>
      <c r="P19" s="56">
        <v>0</v>
      </c>
      <c r="Q19" s="56">
        <v>0</v>
      </c>
      <c r="R19" s="56">
        <v>137149</v>
      </c>
      <c r="S19" s="56">
        <v>578501.84900000005</v>
      </c>
      <c r="T19" s="56">
        <v>34782372</v>
      </c>
      <c r="U19" s="56">
        <v>85738371.640410006</v>
      </c>
      <c r="V19" s="56">
        <v>8045909</v>
      </c>
      <c r="W19" s="56">
        <v>20464315.215180002</v>
      </c>
      <c r="X19" s="56">
        <v>1033</v>
      </c>
      <c r="Y19" s="56">
        <v>13834.29934</v>
      </c>
      <c r="Z19" s="56">
        <v>161954495</v>
      </c>
      <c r="AA19" s="56">
        <v>849079191.31359994</v>
      </c>
      <c r="AB19" s="56">
        <v>20051</v>
      </c>
      <c r="AC19" s="56">
        <v>18849.897000000001</v>
      </c>
      <c r="AE19" s="10">
        <f t="shared" si="0"/>
        <v>161974546</v>
      </c>
    </row>
    <row r="20" spans="2:31" x14ac:dyDescent="0.25">
      <c r="B20" s="92">
        <v>11</v>
      </c>
      <c r="C20" s="91" t="s">
        <v>51</v>
      </c>
      <c r="D20" s="33">
        <v>2243</v>
      </c>
      <c r="E20" s="33">
        <v>228</v>
      </c>
      <c r="F20" s="33">
        <v>10800</v>
      </c>
      <c r="G20" s="33">
        <v>3568</v>
      </c>
      <c r="H20" s="33">
        <v>455</v>
      </c>
      <c r="I20" s="33">
        <v>1093975</v>
      </c>
      <c r="J20" s="33">
        <v>0</v>
      </c>
      <c r="K20" s="33">
        <v>12900680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1025460</v>
      </c>
      <c r="U20" s="56">
        <v>2607330.9834799999</v>
      </c>
      <c r="V20" s="56">
        <v>570014</v>
      </c>
      <c r="W20" s="56">
        <v>1168146.44414</v>
      </c>
      <c r="X20" s="56">
        <v>913</v>
      </c>
      <c r="Y20" s="56">
        <v>16327.039170000002</v>
      </c>
      <c r="Z20" s="56">
        <v>6560752</v>
      </c>
      <c r="AA20" s="56">
        <v>30782043.029439997</v>
      </c>
      <c r="AB20" s="56">
        <v>777</v>
      </c>
      <c r="AC20" s="56">
        <v>801.99229999999989</v>
      </c>
      <c r="AE20" s="10">
        <f t="shared" si="0"/>
        <v>6561529</v>
      </c>
    </row>
    <row r="21" spans="2:31" x14ac:dyDescent="0.25">
      <c r="B21" s="92">
        <v>12</v>
      </c>
      <c r="C21" s="91" t="s">
        <v>28</v>
      </c>
      <c r="D21" s="33">
        <v>7681</v>
      </c>
      <c r="E21" s="33">
        <v>2010</v>
      </c>
      <c r="F21" s="33">
        <v>42290</v>
      </c>
      <c r="G21" s="33">
        <v>8001</v>
      </c>
      <c r="H21" s="33">
        <v>269498</v>
      </c>
      <c r="I21" s="33">
        <v>283574</v>
      </c>
      <c r="J21" s="33">
        <v>783921</v>
      </c>
      <c r="K21" s="33">
        <v>54841108</v>
      </c>
      <c r="L21" s="56">
        <v>601928</v>
      </c>
      <c r="M21" s="56">
        <v>2655574.6468400001</v>
      </c>
      <c r="N21" s="56">
        <v>1339957</v>
      </c>
      <c r="O21" s="56">
        <v>2992100.3871499998</v>
      </c>
      <c r="P21" s="56">
        <v>0</v>
      </c>
      <c r="Q21" s="56">
        <v>0</v>
      </c>
      <c r="R21" s="56">
        <v>13153</v>
      </c>
      <c r="S21" s="56">
        <v>59028.3295</v>
      </c>
      <c r="T21" s="56">
        <v>5380225</v>
      </c>
      <c r="U21" s="56">
        <v>12227582.959520001</v>
      </c>
      <c r="V21" s="56">
        <v>2555936</v>
      </c>
      <c r="W21" s="56">
        <v>5693155.6814700002</v>
      </c>
      <c r="X21" s="56">
        <v>2581</v>
      </c>
      <c r="Y21" s="56">
        <v>10013.671</v>
      </c>
      <c r="Z21" s="56">
        <v>44944003</v>
      </c>
      <c r="AA21" s="56">
        <v>138159767.977</v>
      </c>
      <c r="AB21" s="56">
        <v>3869</v>
      </c>
      <c r="AC21" s="56">
        <v>3497.0270099999998</v>
      </c>
      <c r="AE21" s="10">
        <f t="shared" si="0"/>
        <v>44947872</v>
      </c>
    </row>
    <row r="22" spans="2:31" ht="13" x14ac:dyDescent="0.25">
      <c r="B22" s="194" t="s">
        <v>6</v>
      </c>
      <c r="C22" s="110"/>
      <c r="D22" s="58"/>
      <c r="E22" s="58"/>
      <c r="F22" s="58"/>
      <c r="G22" s="58"/>
      <c r="H22" s="58"/>
      <c r="I22" s="58"/>
      <c r="J22" s="58"/>
      <c r="K22" s="58"/>
      <c r="L22" s="53"/>
      <c r="M22" s="53"/>
      <c r="N22" s="53"/>
      <c r="O22" s="53"/>
      <c r="P22" s="53"/>
      <c r="Q22" s="53"/>
      <c r="R22" s="53"/>
      <c r="S22" s="53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E22" s="10">
        <f t="shared" si="0"/>
        <v>0</v>
      </c>
    </row>
    <row r="23" spans="2:31" x14ac:dyDescent="0.25">
      <c r="B23" s="92">
        <v>13</v>
      </c>
      <c r="C23" s="91" t="s">
        <v>11</v>
      </c>
      <c r="D23" s="33">
        <v>6296</v>
      </c>
      <c r="E23" s="33">
        <v>8810</v>
      </c>
      <c r="F23" s="33">
        <v>1857120</v>
      </c>
      <c r="G23" s="33">
        <v>541</v>
      </c>
      <c r="H23" s="33">
        <v>778059</v>
      </c>
      <c r="I23" s="196">
        <v>83438750</v>
      </c>
      <c r="J23" s="33">
        <v>14340543</v>
      </c>
      <c r="K23" s="33">
        <v>35813397</v>
      </c>
      <c r="L23" s="56">
        <v>32435706</v>
      </c>
      <c r="M23" s="56">
        <v>80888524.674490064</v>
      </c>
      <c r="N23" s="56">
        <v>23311525</v>
      </c>
      <c r="O23" s="56">
        <v>111362891.26432002</v>
      </c>
      <c r="P23" s="56">
        <v>0</v>
      </c>
      <c r="Q23" s="56">
        <v>0</v>
      </c>
      <c r="R23" s="56">
        <v>86303</v>
      </c>
      <c r="S23" s="56">
        <v>407757.6214</v>
      </c>
      <c r="T23" s="56">
        <v>5560061</v>
      </c>
      <c r="U23" s="56">
        <v>17304046.436350022</v>
      </c>
      <c r="V23" s="56">
        <v>2500082</v>
      </c>
      <c r="W23" s="56">
        <v>12255050.063940015</v>
      </c>
      <c r="X23" s="56">
        <v>13718</v>
      </c>
      <c r="Y23" s="56">
        <v>361249.02111000021</v>
      </c>
      <c r="Z23" s="56">
        <v>19108778</v>
      </c>
      <c r="AA23" s="56">
        <v>120589540.98309</v>
      </c>
      <c r="AB23" s="56">
        <v>0</v>
      </c>
      <c r="AC23" s="56">
        <v>0</v>
      </c>
      <c r="AE23" s="10">
        <f t="shared" si="0"/>
        <v>19108778</v>
      </c>
    </row>
    <row r="24" spans="2:31" x14ac:dyDescent="0.25">
      <c r="B24" s="92">
        <v>14</v>
      </c>
      <c r="C24" s="91" t="s">
        <v>52</v>
      </c>
      <c r="D24" s="33">
        <v>433</v>
      </c>
      <c r="E24" s="33">
        <v>5</v>
      </c>
      <c r="F24" s="33">
        <v>59262</v>
      </c>
      <c r="G24" s="33">
        <v>0</v>
      </c>
      <c r="H24" s="33">
        <v>0</v>
      </c>
      <c r="I24" s="33">
        <v>0</v>
      </c>
      <c r="J24" s="33">
        <v>0</v>
      </c>
      <c r="K24" s="33">
        <v>5669330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275320</v>
      </c>
      <c r="U24" s="56">
        <v>865465.31389999995</v>
      </c>
      <c r="V24" s="56">
        <v>92867</v>
      </c>
      <c r="W24" s="56">
        <v>372833.88818000001</v>
      </c>
      <c r="X24" s="56">
        <v>0</v>
      </c>
      <c r="Y24" s="56">
        <v>0</v>
      </c>
      <c r="Z24" s="56">
        <v>2267221</v>
      </c>
      <c r="AA24" s="56">
        <v>12635958.638</v>
      </c>
      <c r="AB24" s="56">
        <v>192</v>
      </c>
      <c r="AC24" s="56">
        <v>202.3</v>
      </c>
      <c r="AE24" s="10">
        <f t="shared" si="0"/>
        <v>2267413</v>
      </c>
    </row>
    <row r="25" spans="2:31" x14ac:dyDescent="0.25">
      <c r="B25" s="92">
        <v>15</v>
      </c>
      <c r="C25" s="91" t="s">
        <v>41</v>
      </c>
      <c r="D25" s="33">
        <v>1144</v>
      </c>
      <c r="E25" s="33">
        <v>530</v>
      </c>
      <c r="F25" s="33">
        <v>7016</v>
      </c>
      <c r="G25" s="33">
        <v>67443</v>
      </c>
      <c r="H25" s="33">
        <v>0</v>
      </c>
      <c r="I25" s="33">
        <v>70715</v>
      </c>
      <c r="J25" s="33">
        <v>28055</v>
      </c>
      <c r="K25" s="33">
        <v>2799359</v>
      </c>
      <c r="L25" s="56">
        <v>52026</v>
      </c>
      <c r="M25" s="56">
        <v>274016.93627000001</v>
      </c>
      <c r="N25" s="56">
        <v>31693</v>
      </c>
      <c r="O25" s="56">
        <v>275474.38498999778</v>
      </c>
      <c r="P25" s="56">
        <v>0</v>
      </c>
      <c r="Q25" s="56">
        <v>0</v>
      </c>
      <c r="R25" s="56">
        <v>386</v>
      </c>
      <c r="S25" s="56">
        <v>1870.2</v>
      </c>
      <c r="T25" s="56">
        <v>420970</v>
      </c>
      <c r="U25" s="56">
        <v>1229479.6576099999</v>
      </c>
      <c r="V25" s="56">
        <v>40094</v>
      </c>
      <c r="W25" s="56">
        <v>127255.26222</v>
      </c>
      <c r="X25" s="56">
        <v>0</v>
      </c>
      <c r="Y25" s="56">
        <v>0</v>
      </c>
      <c r="Z25" s="56">
        <v>2634987</v>
      </c>
      <c r="AA25" s="56">
        <v>14550509.678160001</v>
      </c>
      <c r="AB25" s="56">
        <v>0</v>
      </c>
      <c r="AC25" s="56">
        <v>0</v>
      </c>
      <c r="AE25" s="10">
        <f t="shared" si="0"/>
        <v>2634987</v>
      </c>
    </row>
    <row r="26" spans="2:31" x14ac:dyDescent="0.25">
      <c r="B26" s="92">
        <v>16</v>
      </c>
      <c r="C26" s="91" t="s">
        <v>33</v>
      </c>
      <c r="D26" s="33">
        <v>701</v>
      </c>
      <c r="E26" s="33">
        <v>48</v>
      </c>
      <c r="F26" s="33">
        <v>0</v>
      </c>
      <c r="G26" s="33">
        <v>0</v>
      </c>
      <c r="H26" s="33">
        <v>11439</v>
      </c>
      <c r="I26" s="33">
        <v>0</v>
      </c>
      <c r="J26" s="33">
        <v>104120</v>
      </c>
      <c r="K26" s="33">
        <v>879581</v>
      </c>
      <c r="L26" s="56">
        <v>183223</v>
      </c>
      <c r="M26" s="56">
        <v>643065.61988999997</v>
      </c>
      <c r="N26" s="56">
        <v>594220</v>
      </c>
      <c r="O26" s="56">
        <v>1310227.96425</v>
      </c>
      <c r="P26" s="56">
        <v>0</v>
      </c>
      <c r="Q26" s="56">
        <v>0</v>
      </c>
      <c r="R26" s="56">
        <v>0</v>
      </c>
      <c r="S26" s="56">
        <v>0</v>
      </c>
      <c r="T26" s="56">
        <v>169492</v>
      </c>
      <c r="U26" s="56">
        <v>366689.34006000002</v>
      </c>
      <c r="V26" s="56">
        <v>15569</v>
      </c>
      <c r="W26" s="56">
        <v>45990.558979999994</v>
      </c>
      <c r="X26" s="56">
        <v>2</v>
      </c>
      <c r="Y26" s="56">
        <v>20</v>
      </c>
      <c r="Z26" s="56">
        <v>437145</v>
      </c>
      <c r="AA26" s="56">
        <v>2220363.7000000002</v>
      </c>
      <c r="AB26" s="56">
        <v>3</v>
      </c>
      <c r="AC26" s="56">
        <v>1.101</v>
      </c>
      <c r="AE26" s="10">
        <f t="shared" si="0"/>
        <v>437148</v>
      </c>
    </row>
    <row r="27" spans="2:31" x14ac:dyDescent="0.25">
      <c r="B27" s="92">
        <v>17</v>
      </c>
      <c r="C27" s="91" t="s">
        <v>45</v>
      </c>
      <c r="D27" s="33">
        <v>413</v>
      </c>
      <c r="E27" s="33">
        <v>5</v>
      </c>
      <c r="F27" s="33">
        <v>8034</v>
      </c>
      <c r="G27" s="33">
        <v>0</v>
      </c>
      <c r="H27" s="33">
        <v>13759</v>
      </c>
      <c r="I27" s="33">
        <v>0</v>
      </c>
      <c r="J27" s="33">
        <v>0</v>
      </c>
      <c r="K27" s="33">
        <v>907416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86231</v>
      </c>
      <c r="U27" s="56">
        <v>252814.95983000001</v>
      </c>
      <c r="V27" s="56">
        <v>40773</v>
      </c>
      <c r="W27" s="56">
        <v>156010.52153999999</v>
      </c>
      <c r="X27" s="56">
        <v>278</v>
      </c>
      <c r="Y27" s="56">
        <v>8035.1629999999996</v>
      </c>
      <c r="Z27" s="56">
        <v>290078</v>
      </c>
      <c r="AA27" s="56">
        <v>1543548.55495</v>
      </c>
      <c r="AB27" s="56">
        <v>0</v>
      </c>
      <c r="AC27" s="56">
        <v>0</v>
      </c>
      <c r="AE27" s="10">
        <f t="shared" si="0"/>
        <v>290078</v>
      </c>
    </row>
    <row r="28" spans="2:31" x14ac:dyDescent="0.25">
      <c r="B28" s="92">
        <v>18</v>
      </c>
      <c r="C28" s="91" t="s">
        <v>42</v>
      </c>
      <c r="D28" s="33">
        <v>241</v>
      </c>
      <c r="E28" s="33">
        <v>39</v>
      </c>
      <c r="F28" s="33">
        <v>1519</v>
      </c>
      <c r="G28" s="33">
        <v>0</v>
      </c>
      <c r="H28" s="33">
        <v>0</v>
      </c>
      <c r="I28" s="33">
        <v>33438</v>
      </c>
      <c r="J28" s="33">
        <v>11610</v>
      </c>
      <c r="K28" s="33">
        <v>541949</v>
      </c>
      <c r="L28" s="56">
        <v>24326</v>
      </c>
      <c r="M28" s="56">
        <v>56813.430340000006</v>
      </c>
      <c r="N28" s="56">
        <v>6617</v>
      </c>
      <c r="O28" s="56">
        <v>27506.452450000001</v>
      </c>
      <c r="P28" s="56">
        <v>0</v>
      </c>
      <c r="Q28" s="56">
        <v>0</v>
      </c>
      <c r="R28" s="56">
        <v>251</v>
      </c>
      <c r="S28" s="56">
        <v>831.6</v>
      </c>
      <c r="T28" s="56">
        <v>171790</v>
      </c>
      <c r="U28" s="56">
        <v>344331.23434999981</v>
      </c>
      <c r="V28" s="56">
        <v>8159</v>
      </c>
      <c r="W28" s="56">
        <v>22412.521479999996</v>
      </c>
      <c r="X28" s="56">
        <v>0</v>
      </c>
      <c r="Y28" s="56">
        <v>0</v>
      </c>
      <c r="Z28" s="56">
        <v>449860</v>
      </c>
      <c r="AA28" s="56">
        <v>2019847.6884999997</v>
      </c>
      <c r="AB28" s="56">
        <v>0</v>
      </c>
      <c r="AC28" s="56">
        <v>0</v>
      </c>
      <c r="AE28" s="10">
        <f t="shared" si="0"/>
        <v>449860</v>
      </c>
    </row>
    <row r="29" spans="2:31" x14ac:dyDescent="0.25">
      <c r="B29" s="92">
        <v>19</v>
      </c>
      <c r="C29" s="91" t="s">
        <v>20</v>
      </c>
      <c r="D29" s="33">
        <v>1695</v>
      </c>
      <c r="E29" s="33">
        <v>335</v>
      </c>
      <c r="F29" s="33">
        <v>20281</v>
      </c>
      <c r="G29" s="33">
        <v>589</v>
      </c>
      <c r="H29" s="33">
        <v>1815</v>
      </c>
      <c r="I29" s="33">
        <v>5260484</v>
      </c>
      <c r="J29" s="33">
        <v>985499</v>
      </c>
      <c r="K29" s="33">
        <v>13628382</v>
      </c>
      <c r="L29" s="56">
        <v>1902127</v>
      </c>
      <c r="M29" s="56">
        <v>6597729.4879999999</v>
      </c>
      <c r="N29" s="56">
        <v>1813295</v>
      </c>
      <c r="O29" s="56">
        <v>9933501.1688099988</v>
      </c>
      <c r="P29" s="56">
        <v>0</v>
      </c>
      <c r="Q29" s="56">
        <v>0</v>
      </c>
      <c r="R29" s="56">
        <v>4261</v>
      </c>
      <c r="S29" s="56">
        <v>19810.99927</v>
      </c>
      <c r="T29" s="56">
        <v>3451855</v>
      </c>
      <c r="U29" s="56">
        <v>8300168.79</v>
      </c>
      <c r="V29" s="56">
        <v>1349704</v>
      </c>
      <c r="W29" s="56">
        <v>5688210.2280000001</v>
      </c>
      <c r="X29" s="56">
        <v>2859</v>
      </c>
      <c r="Y29" s="56">
        <v>44467.994729999999</v>
      </c>
      <c r="Z29" s="56">
        <v>8256521</v>
      </c>
      <c r="AA29" s="56">
        <v>42483527.028999999</v>
      </c>
      <c r="AB29" s="56">
        <v>42</v>
      </c>
      <c r="AC29" s="56">
        <v>39.21</v>
      </c>
      <c r="AE29" s="10">
        <f t="shared" si="0"/>
        <v>8256563</v>
      </c>
    </row>
    <row r="30" spans="2:31" x14ac:dyDescent="0.25">
      <c r="B30" s="92">
        <v>20</v>
      </c>
      <c r="C30" s="91" t="s">
        <v>7</v>
      </c>
      <c r="D30" s="33">
        <v>12062</v>
      </c>
      <c r="E30" s="33">
        <v>9070</v>
      </c>
      <c r="F30" s="33">
        <v>1487521</v>
      </c>
      <c r="G30" s="33">
        <v>4745</v>
      </c>
      <c r="H30" s="33">
        <v>1950894</v>
      </c>
      <c r="I30" s="33">
        <v>575652</v>
      </c>
      <c r="J30" s="33">
        <v>21111287</v>
      </c>
      <c r="K30" s="33">
        <v>55912530</v>
      </c>
      <c r="L30" s="56">
        <v>60033185</v>
      </c>
      <c r="M30" s="56">
        <v>162511295.75938001</v>
      </c>
      <c r="N30" s="56">
        <v>32790331</v>
      </c>
      <c r="O30" s="56">
        <v>251553514.73465997</v>
      </c>
      <c r="P30" s="56">
        <v>0</v>
      </c>
      <c r="Q30" s="56">
        <v>0</v>
      </c>
      <c r="R30" s="56">
        <v>215580</v>
      </c>
      <c r="S30" s="56">
        <v>1351132.72453</v>
      </c>
      <c r="T30" s="56">
        <v>12097915</v>
      </c>
      <c r="U30" s="56">
        <v>41634530.420769997</v>
      </c>
      <c r="V30" s="56">
        <v>7785767</v>
      </c>
      <c r="W30" s="56">
        <v>34427313.192170002</v>
      </c>
      <c r="X30" s="56">
        <v>76876</v>
      </c>
      <c r="Y30" s="56">
        <v>1186033.0058399998</v>
      </c>
      <c r="Z30" s="56">
        <v>36659269</v>
      </c>
      <c r="AA30" s="56">
        <v>239575569.292</v>
      </c>
      <c r="AB30" s="56">
        <v>491</v>
      </c>
      <c r="AC30" s="56">
        <v>504.45600000000002</v>
      </c>
      <c r="AE30" s="10">
        <f t="shared" si="0"/>
        <v>36659760</v>
      </c>
    </row>
    <row r="31" spans="2:31" x14ac:dyDescent="0.25">
      <c r="B31" s="92">
        <v>21</v>
      </c>
      <c r="C31" s="91" t="s">
        <v>10</v>
      </c>
      <c r="D31" s="33">
        <v>10103</v>
      </c>
      <c r="E31" s="33">
        <v>6957</v>
      </c>
      <c r="F31" s="33">
        <v>1726830</v>
      </c>
      <c r="G31" s="33">
        <v>9840</v>
      </c>
      <c r="H31" s="33">
        <v>589902</v>
      </c>
      <c r="I31" s="33">
        <v>3530011</v>
      </c>
      <c r="J31" s="33">
        <v>17084977</v>
      </c>
      <c r="K31" s="33">
        <v>32215894</v>
      </c>
      <c r="L31" s="56">
        <v>19821248</v>
      </c>
      <c r="M31" s="56">
        <v>99084962.156480223</v>
      </c>
      <c r="N31" s="56">
        <v>47699861</v>
      </c>
      <c r="O31" s="56">
        <v>220787826.44534853</v>
      </c>
      <c r="P31" s="56">
        <v>59</v>
      </c>
      <c r="Q31" s="56">
        <v>5272.3230000000003</v>
      </c>
      <c r="R31" s="56">
        <v>73163</v>
      </c>
      <c r="S31" s="56">
        <v>355367.5</v>
      </c>
      <c r="T31" s="56">
        <v>7734235</v>
      </c>
      <c r="U31" s="56">
        <v>26948576.900160294</v>
      </c>
      <c r="V31" s="56">
        <v>3170279</v>
      </c>
      <c r="W31" s="56">
        <v>20293907.270209905</v>
      </c>
      <c r="X31" s="56">
        <v>8657</v>
      </c>
      <c r="Y31" s="56">
        <v>187991.55059999999</v>
      </c>
      <c r="Z31" s="56">
        <v>17148228</v>
      </c>
      <c r="AA31" s="56">
        <v>120788815.12899999</v>
      </c>
      <c r="AB31" s="56">
        <v>1</v>
      </c>
      <c r="AC31" s="56">
        <v>0.01</v>
      </c>
      <c r="AE31" s="10">
        <f t="shared" si="0"/>
        <v>17148229</v>
      </c>
    </row>
    <row r="32" spans="2:31" x14ac:dyDescent="0.25">
      <c r="B32" s="92">
        <v>22</v>
      </c>
      <c r="C32" s="91" t="s">
        <v>38</v>
      </c>
      <c r="D32" s="33">
        <v>2328</v>
      </c>
      <c r="E32" s="33">
        <v>970</v>
      </c>
      <c r="F32" s="33">
        <v>14062</v>
      </c>
      <c r="G32" s="33">
        <v>1539</v>
      </c>
      <c r="H32" s="33">
        <v>11144</v>
      </c>
      <c r="I32" s="33">
        <v>308455</v>
      </c>
      <c r="J32" s="33">
        <v>35605</v>
      </c>
      <c r="K32" s="33">
        <v>11933852</v>
      </c>
      <c r="L32" s="56">
        <v>72223</v>
      </c>
      <c r="M32" s="56">
        <v>281211.97713999997</v>
      </c>
      <c r="N32" s="56">
        <v>57979</v>
      </c>
      <c r="O32" s="56">
        <v>207634.74682</v>
      </c>
      <c r="P32" s="56">
        <v>0</v>
      </c>
      <c r="Q32" s="56">
        <v>0</v>
      </c>
      <c r="R32" s="56">
        <v>484</v>
      </c>
      <c r="S32" s="56">
        <v>2790.7376800000002</v>
      </c>
      <c r="T32" s="56">
        <v>1336242</v>
      </c>
      <c r="U32" s="56">
        <v>3175561.5129999998</v>
      </c>
      <c r="V32" s="56">
        <v>255513</v>
      </c>
      <c r="W32" s="56">
        <v>747499.47759999998</v>
      </c>
      <c r="X32" s="56">
        <v>0</v>
      </c>
      <c r="Y32" s="56">
        <v>0</v>
      </c>
      <c r="Z32" s="56">
        <v>5520011</v>
      </c>
      <c r="AA32" s="56">
        <v>27950538.522</v>
      </c>
      <c r="AB32" s="56">
        <v>95</v>
      </c>
      <c r="AC32" s="56">
        <v>41.143999999999998</v>
      </c>
      <c r="AE32" s="10">
        <f t="shared" si="0"/>
        <v>5520106</v>
      </c>
    </row>
    <row r="33" spans="2:31" x14ac:dyDescent="0.25">
      <c r="B33" s="92">
        <v>23</v>
      </c>
      <c r="C33" s="91" t="s">
        <v>14</v>
      </c>
      <c r="D33" s="33">
        <v>894</v>
      </c>
      <c r="E33" s="33">
        <v>308</v>
      </c>
      <c r="F33" s="33">
        <v>45494</v>
      </c>
      <c r="G33" s="33">
        <v>8956</v>
      </c>
      <c r="H33" s="33">
        <v>0</v>
      </c>
      <c r="I33" s="33">
        <v>38079</v>
      </c>
      <c r="J33" s="33">
        <v>2743113</v>
      </c>
      <c r="K33" s="33">
        <v>6556382</v>
      </c>
      <c r="L33" s="56">
        <v>7492564</v>
      </c>
      <c r="M33" s="56">
        <v>17520124.563000001</v>
      </c>
      <c r="N33" s="56">
        <v>1871097</v>
      </c>
      <c r="O33" s="56">
        <v>12410741.062000001</v>
      </c>
      <c r="P33" s="56">
        <v>0</v>
      </c>
      <c r="Q33" s="56">
        <v>0</v>
      </c>
      <c r="R33" s="56">
        <v>29012</v>
      </c>
      <c r="S33" s="56">
        <v>128038.072</v>
      </c>
      <c r="T33" s="56">
        <v>719622</v>
      </c>
      <c r="U33" s="56">
        <v>2118474.0855299998</v>
      </c>
      <c r="V33" s="56">
        <v>259720</v>
      </c>
      <c r="W33" s="56">
        <v>2033641.1634500001</v>
      </c>
      <c r="X33" s="56">
        <v>0</v>
      </c>
      <c r="Y33" s="56">
        <v>0</v>
      </c>
      <c r="Z33" s="56">
        <v>4138363</v>
      </c>
      <c r="AA33" s="56">
        <v>20512512.896000002</v>
      </c>
      <c r="AB33" s="56">
        <v>0</v>
      </c>
      <c r="AC33" s="56">
        <v>0</v>
      </c>
      <c r="AE33" s="10">
        <f t="shared" si="0"/>
        <v>4138363</v>
      </c>
    </row>
    <row r="34" spans="2:31" x14ac:dyDescent="0.25">
      <c r="B34" s="92">
        <v>24</v>
      </c>
      <c r="C34" s="91" t="s">
        <v>15</v>
      </c>
      <c r="D34" s="33">
        <v>1854</v>
      </c>
      <c r="E34" s="33">
        <v>1133</v>
      </c>
      <c r="F34" s="33">
        <v>227165</v>
      </c>
      <c r="G34" s="33">
        <v>146</v>
      </c>
      <c r="H34" s="33">
        <v>59473</v>
      </c>
      <c r="I34" s="33">
        <v>6134945</v>
      </c>
      <c r="J34" s="33">
        <v>2966866</v>
      </c>
      <c r="K34" s="33">
        <v>11138295</v>
      </c>
      <c r="L34" s="56">
        <v>3929570</v>
      </c>
      <c r="M34" s="56">
        <v>24762417.419</v>
      </c>
      <c r="N34" s="56">
        <v>5148666</v>
      </c>
      <c r="O34" s="56">
        <v>57552721.828000002</v>
      </c>
      <c r="P34" s="56">
        <v>0</v>
      </c>
      <c r="Q34" s="56">
        <v>0</v>
      </c>
      <c r="R34" s="56">
        <v>26682</v>
      </c>
      <c r="S34" s="56">
        <v>139424.36499999999</v>
      </c>
      <c r="T34" s="56">
        <v>857182</v>
      </c>
      <c r="U34" s="56">
        <v>2379727.3679999998</v>
      </c>
      <c r="V34" s="56">
        <v>642574</v>
      </c>
      <c r="W34" s="56">
        <v>3147033.87</v>
      </c>
      <c r="X34" s="56">
        <v>1062</v>
      </c>
      <c r="Y34" s="56">
        <v>81525.480120000007</v>
      </c>
      <c r="Z34" s="56">
        <v>4151342</v>
      </c>
      <c r="AA34" s="56">
        <v>24152174.631919</v>
      </c>
      <c r="AB34" s="56">
        <v>0</v>
      </c>
      <c r="AC34" s="56">
        <v>0</v>
      </c>
      <c r="AE34" s="10">
        <f t="shared" si="0"/>
        <v>4151342</v>
      </c>
    </row>
    <row r="35" spans="2:31" x14ac:dyDescent="0.25">
      <c r="B35" s="92">
        <v>25</v>
      </c>
      <c r="C35" s="91" t="s">
        <v>34</v>
      </c>
      <c r="D35" s="33">
        <v>943</v>
      </c>
      <c r="E35" s="33">
        <v>628</v>
      </c>
      <c r="F35" s="33">
        <v>14308</v>
      </c>
      <c r="G35" s="33">
        <v>942</v>
      </c>
      <c r="H35" s="33">
        <v>0</v>
      </c>
      <c r="I35" s="33">
        <v>436489</v>
      </c>
      <c r="J35" s="33">
        <v>120028</v>
      </c>
      <c r="K35" s="33">
        <v>4389112</v>
      </c>
      <c r="L35" s="56">
        <v>197898</v>
      </c>
      <c r="M35" s="56">
        <v>1636233.8192400001</v>
      </c>
      <c r="N35" s="56">
        <v>106537</v>
      </c>
      <c r="O35" s="56">
        <v>399429.67300999997</v>
      </c>
      <c r="P35" s="56">
        <v>0</v>
      </c>
      <c r="Q35" s="56">
        <v>0</v>
      </c>
      <c r="R35" s="56">
        <v>9702</v>
      </c>
      <c r="S35" s="56">
        <v>37698.328889999997</v>
      </c>
      <c r="T35" s="56">
        <v>976180</v>
      </c>
      <c r="U35" s="56">
        <v>2496797.94881</v>
      </c>
      <c r="V35" s="56">
        <v>1339753</v>
      </c>
      <c r="W35" s="56">
        <v>806156.93363999983</v>
      </c>
      <c r="X35" s="56">
        <v>0</v>
      </c>
      <c r="Y35" s="56">
        <v>0</v>
      </c>
      <c r="Z35" s="56">
        <v>5713004</v>
      </c>
      <c r="AA35" s="56">
        <v>29607392.923999999</v>
      </c>
      <c r="AB35" s="56">
        <v>0</v>
      </c>
      <c r="AC35" s="56">
        <v>0</v>
      </c>
      <c r="AE35" s="10">
        <f t="shared" si="0"/>
        <v>5713004</v>
      </c>
    </row>
    <row r="36" spans="2:31" x14ac:dyDescent="0.25">
      <c r="B36" s="92">
        <v>26</v>
      </c>
      <c r="C36" s="91" t="s">
        <v>53</v>
      </c>
      <c r="D36" s="33">
        <v>923</v>
      </c>
      <c r="E36" s="33">
        <v>580</v>
      </c>
      <c r="F36" s="33">
        <v>10254</v>
      </c>
      <c r="G36" s="33">
        <v>0</v>
      </c>
      <c r="H36" s="33">
        <v>0</v>
      </c>
      <c r="I36" s="33">
        <v>84152</v>
      </c>
      <c r="J36" s="33">
        <v>0</v>
      </c>
      <c r="K36" s="33">
        <v>5311239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872784</v>
      </c>
      <c r="U36" s="56">
        <v>1882511.1635</v>
      </c>
      <c r="V36" s="56">
        <v>78636</v>
      </c>
      <c r="W36" s="56">
        <v>197610.0527</v>
      </c>
      <c r="X36" s="56">
        <v>0</v>
      </c>
      <c r="Y36" s="56">
        <v>0</v>
      </c>
      <c r="Z36" s="56">
        <v>3920711</v>
      </c>
      <c r="AA36" s="56">
        <v>19150164.276999999</v>
      </c>
      <c r="AB36" s="56">
        <v>0</v>
      </c>
      <c r="AC36" s="56">
        <v>0</v>
      </c>
      <c r="AE36" s="10">
        <f t="shared" si="0"/>
        <v>3920711</v>
      </c>
    </row>
    <row r="37" spans="2:31" x14ac:dyDescent="0.25">
      <c r="B37" s="92">
        <v>27</v>
      </c>
      <c r="C37" s="91" t="s">
        <v>43</v>
      </c>
      <c r="D37" s="33">
        <v>1467</v>
      </c>
      <c r="E37" s="33">
        <v>798</v>
      </c>
      <c r="F37" s="33">
        <v>8963</v>
      </c>
      <c r="G37" s="33">
        <v>0</v>
      </c>
      <c r="H37" s="33">
        <v>0</v>
      </c>
      <c r="I37" s="33">
        <v>38217</v>
      </c>
      <c r="J37" s="33">
        <v>10327</v>
      </c>
      <c r="K37" s="33">
        <v>4864406</v>
      </c>
      <c r="L37" s="56">
        <v>26795</v>
      </c>
      <c r="M37" s="56">
        <v>187972.99371000001</v>
      </c>
      <c r="N37" s="56">
        <v>9958</v>
      </c>
      <c r="O37" s="56">
        <v>137148.42937999999</v>
      </c>
      <c r="P37" s="56">
        <v>0</v>
      </c>
      <c r="Q37" s="56">
        <v>0</v>
      </c>
      <c r="R37" s="56">
        <v>785</v>
      </c>
      <c r="S37" s="56">
        <v>6131.9</v>
      </c>
      <c r="T37" s="56">
        <v>1093654</v>
      </c>
      <c r="U37" s="56">
        <v>2949306.7780999998</v>
      </c>
      <c r="V37" s="56">
        <v>166540</v>
      </c>
      <c r="W37" s="56">
        <v>690847.87672000006</v>
      </c>
      <c r="X37" s="56">
        <v>0</v>
      </c>
      <c r="Y37" s="56">
        <v>0</v>
      </c>
      <c r="Z37" s="56">
        <v>4467555</v>
      </c>
      <c r="AA37" s="56">
        <v>22098395.791020002</v>
      </c>
      <c r="AB37" s="56">
        <v>0</v>
      </c>
      <c r="AC37" s="56">
        <v>0</v>
      </c>
      <c r="AE37" s="10">
        <f t="shared" si="0"/>
        <v>4467555</v>
      </c>
    </row>
    <row r="38" spans="2:31" x14ac:dyDescent="0.25">
      <c r="B38" s="92">
        <v>28</v>
      </c>
      <c r="C38" s="91" t="s">
        <v>13</v>
      </c>
      <c r="D38" s="33">
        <v>1788</v>
      </c>
      <c r="E38" s="33">
        <v>1476</v>
      </c>
      <c r="F38" s="33">
        <v>74765</v>
      </c>
      <c r="G38" s="33">
        <v>4444</v>
      </c>
      <c r="H38" s="33">
        <v>122638</v>
      </c>
      <c r="I38" s="33">
        <v>549537</v>
      </c>
      <c r="J38" s="33">
        <v>5935815</v>
      </c>
      <c r="K38" s="33">
        <v>34461860</v>
      </c>
      <c r="L38" s="56">
        <v>13273558</v>
      </c>
      <c r="M38" s="56">
        <v>29971901.487</v>
      </c>
      <c r="N38" s="56">
        <v>4723771</v>
      </c>
      <c r="O38" s="56">
        <v>43419304.863389999</v>
      </c>
      <c r="P38" s="56">
        <v>0</v>
      </c>
      <c r="Q38" s="56">
        <v>0</v>
      </c>
      <c r="R38" s="56">
        <v>45462</v>
      </c>
      <c r="S38" s="56">
        <v>210506.56568999999</v>
      </c>
      <c r="T38" s="56">
        <v>2440117</v>
      </c>
      <c r="U38" s="56">
        <v>5748789.0130000003</v>
      </c>
      <c r="V38" s="56">
        <v>2264052</v>
      </c>
      <c r="W38" s="56">
        <v>6006783.659</v>
      </c>
      <c r="X38" s="56">
        <v>0</v>
      </c>
      <c r="Y38" s="56">
        <v>0</v>
      </c>
      <c r="Z38" s="56">
        <v>11727234</v>
      </c>
      <c r="AA38" s="56">
        <v>56162566.937940024</v>
      </c>
      <c r="AB38" s="56">
        <v>0</v>
      </c>
      <c r="AC38" s="56">
        <v>0</v>
      </c>
      <c r="AE38" s="10">
        <f t="shared" si="0"/>
        <v>11727234</v>
      </c>
    </row>
    <row r="39" spans="2:31" x14ac:dyDescent="0.25">
      <c r="B39" s="92">
        <v>29</v>
      </c>
      <c r="C39" s="91" t="s">
        <v>54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258864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17465</v>
      </c>
      <c r="U39" s="56">
        <v>35963.675609999984</v>
      </c>
      <c r="V39" s="56">
        <v>5510</v>
      </c>
      <c r="W39" s="56">
        <v>13627.64579</v>
      </c>
      <c r="X39" s="56">
        <v>0</v>
      </c>
      <c r="Y39" s="56">
        <v>0</v>
      </c>
      <c r="Z39" s="56">
        <v>78338</v>
      </c>
      <c r="AA39" s="56">
        <v>387254.14500000002</v>
      </c>
      <c r="AB39" s="56">
        <v>9</v>
      </c>
      <c r="AC39" s="56">
        <v>7.5</v>
      </c>
      <c r="AE39" s="10">
        <f t="shared" si="0"/>
        <v>78347</v>
      </c>
    </row>
    <row r="40" spans="2:31" x14ac:dyDescent="0.25">
      <c r="B40" s="92">
        <v>30</v>
      </c>
      <c r="C40" s="91" t="s">
        <v>12</v>
      </c>
      <c r="D40" s="33">
        <v>361</v>
      </c>
      <c r="E40" s="33">
        <v>36</v>
      </c>
      <c r="F40" s="33">
        <v>1415638</v>
      </c>
      <c r="G40" s="33">
        <v>0</v>
      </c>
      <c r="H40" s="33">
        <v>3429</v>
      </c>
      <c r="I40" s="33">
        <v>125071</v>
      </c>
      <c r="J40" s="33">
        <v>5232433</v>
      </c>
      <c r="K40" s="33">
        <v>1505017</v>
      </c>
      <c r="L40" s="56">
        <v>7326654</v>
      </c>
      <c r="M40" s="56">
        <v>38981555.748279996</v>
      </c>
      <c r="N40" s="56">
        <v>3123103</v>
      </c>
      <c r="O40" s="56">
        <v>35995020.078150004</v>
      </c>
      <c r="P40" s="56">
        <v>0</v>
      </c>
      <c r="Q40" s="56">
        <v>0</v>
      </c>
      <c r="R40" s="56">
        <v>43451</v>
      </c>
      <c r="S40" s="56">
        <v>174944.87502000001</v>
      </c>
      <c r="T40" s="56">
        <v>187054</v>
      </c>
      <c r="U40" s="56">
        <v>518737.58929999999</v>
      </c>
      <c r="V40" s="56">
        <v>103266</v>
      </c>
      <c r="W40" s="56">
        <v>691476.16705000005</v>
      </c>
      <c r="X40" s="56">
        <v>74</v>
      </c>
      <c r="Y40" s="56">
        <v>2220.7620000000002</v>
      </c>
      <c r="Z40" s="56">
        <v>575243</v>
      </c>
      <c r="AA40" s="56">
        <v>3009551.7960000001</v>
      </c>
      <c r="AB40" s="56">
        <v>0</v>
      </c>
      <c r="AC40" s="56">
        <v>0</v>
      </c>
      <c r="AE40" s="10">
        <f t="shared" si="0"/>
        <v>575243</v>
      </c>
    </row>
    <row r="41" spans="2:31" x14ac:dyDescent="0.25">
      <c r="B41" s="92">
        <v>31</v>
      </c>
      <c r="C41" s="91" t="s">
        <v>30</v>
      </c>
      <c r="D41" s="33">
        <v>910</v>
      </c>
      <c r="E41" s="33">
        <v>407</v>
      </c>
      <c r="F41" s="33">
        <v>18116</v>
      </c>
      <c r="G41" s="33">
        <v>0</v>
      </c>
      <c r="H41" s="33">
        <v>26811</v>
      </c>
      <c r="I41" s="33">
        <v>94314</v>
      </c>
      <c r="J41" s="33">
        <v>401742</v>
      </c>
      <c r="K41" s="33">
        <v>3681090</v>
      </c>
      <c r="L41" s="56">
        <v>758970</v>
      </c>
      <c r="M41" s="56">
        <v>2920143.7930199997</v>
      </c>
      <c r="N41" s="56">
        <v>759801</v>
      </c>
      <c r="O41" s="56">
        <v>5530848.7422600007</v>
      </c>
      <c r="P41" s="56">
        <v>0</v>
      </c>
      <c r="Q41" s="56">
        <v>0</v>
      </c>
      <c r="R41" s="56">
        <v>0</v>
      </c>
      <c r="S41" s="56">
        <v>0</v>
      </c>
      <c r="T41" s="56">
        <v>1200073</v>
      </c>
      <c r="U41" s="56">
        <v>3020802.7198899998</v>
      </c>
      <c r="V41" s="56">
        <v>189646</v>
      </c>
      <c r="W41" s="56">
        <v>853263.49017999996</v>
      </c>
      <c r="X41" s="56">
        <v>0</v>
      </c>
      <c r="Y41" s="56">
        <v>0</v>
      </c>
      <c r="Z41" s="56">
        <v>2971028</v>
      </c>
      <c r="AA41" s="56">
        <v>15049950.765889999</v>
      </c>
      <c r="AB41" s="56">
        <v>0</v>
      </c>
      <c r="AC41" s="56">
        <v>0</v>
      </c>
      <c r="AE41" s="10">
        <f t="shared" si="0"/>
        <v>2971028</v>
      </c>
    </row>
    <row r="42" spans="2:31" x14ac:dyDescent="0.25">
      <c r="B42" s="92">
        <v>32</v>
      </c>
      <c r="C42" s="91" t="s">
        <v>39</v>
      </c>
      <c r="D42" s="33">
        <v>503</v>
      </c>
      <c r="E42" s="33">
        <v>659</v>
      </c>
      <c r="F42" s="33">
        <v>2192</v>
      </c>
      <c r="G42" s="33">
        <v>0</v>
      </c>
      <c r="H42" s="33">
        <v>0</v>
      </c>
      <c r="I42" s="33">
        <v>141167</v>
      </c>
      <c r="J42" s="33">
        <v>32168</v>
      </c>
      <c r="K42" s="33">
        <v>2311393</v>
      </c>
      <c r="L42" s="56">
        <v>45371</v>
      </c>
      <c r="M42" s="56">
        <v>205394.54927000002</v>
      </c>
      <c r="N42" s="56">
        <v>16606</v>
      </c>
      <c r="O42" s="56">
        <v>107321.55408</v>
      </c>
      <c r="P42" s="56">
        <v>0</v>
      </c>
      <c r="Q42" s="56">
        <v>0</v>
      </c>
      <c r="R42" s="56">
        <v>2256</v>
      </c>
      <c r="S42" s="56">
        <v>8850.45579</v>
      </c>
      <c r="T42" s="56">
        <v>357803</v>
      </c>
      <c r="U42" s="56">
        <v>951666.84284000006</v>
      </c>
      <c r="V42" s="56">
        <v>40072</v>
      </c>
      <c r="W42" s="56">
        <v>130472.04581</v>
      </c>
      <c r="X42" s="56">
        <v>93</v>
      </c>
      <c r="Y42" s="56">
        <v>279.053</v>
      </c>
      <c r="Z42" s="56">
        <v>4994518</v>
      </c>
      <c r="AA42" s="56">
        <v>21978979.300000001</v>
      </c>
      <c r="AB42" s="56">
        <v>0</v>
      </c>
      <c r="AC42" s="56">
        <v>0</v>
      </c>
      <c r="AE42" s="10">
        <f t="shared" si="0"/>
        <v>4994518</v>
      </c>
    </row>
    <row r="43" spans="2:31" x14ac:dyDescent="0.25">
      <c r="B43" s="92">
        <v>33</v>
      </c>
      <c r="C43" s="91" t="s">
        <v>17</v>
      </c>
      <c r="D43" s="33">
        <v>1145</v>
      </c>
      <c r="E43" s="33">
        <v>168</v>
      </c>
      <c r="F43" s="33">
        <v>75836</v>
      </c>
      <c r="G43" s="33">
        <v>100847</v>
      </c>
      <c r="H43" s="33">
        <v>271323</v>
      </c>
      <c r="I43" s="33">
        <v>445487793</v>
      </c>
      <c r="J43" s="33">
        <v>2152111</v>
      </c>
      <c r="K43" s="33">
        <v>4876512</v>
      </c>
      <c r="L43" s="56">
        <v>5557094</v>
      </c>
      <c r="M43" s="56">
        <v>13800327.454869999</v>
      </c>
      <c r="N43" s="56">
        <v>1037730</v>
      </c>
      <c r="O43" s="56">
        <v>12640328.821309999</v>
      </c>
      <c r="P43" s="56">
        <v>0</v>
      </c>
      <c r="Q43" s="56">
        <v>0</v>
      </c>
      <c r="R43" s="56">
        <v>18391</v>
      </c>
      <c r="S43" s="56">
        <v>90507.9</v>
      </c>
      <c r="T43" s="56">
        <v>657304</v>
      </c>
      <c r="U43" s="56">
        <v>1707519.5457799917</v>
      </c>
      <c r="V43" s="56">
        <v>182613</v>
      </c>
      <c r="W43" s="56">
        <v>930835.08797000058</v>
      </c>
      <c r="X43" s="56">
        <v>45</v>
      </c>
      <c r="Y43" s="56">
        <v>688.28699999999992</v>
      </c>
      <c r="Z43" s="56">
        <v>2501525</v>
      </c>
      <c r="AA43" s="56">
        <v>12716157.217</v>
      </c>
      <c r="AB43" s="56">
        <v>2</v>
      </c>
      <c r="AC43" s="56">
        <v>1.5</v>
      </c>
      <c r="AE43" s="10">
        <f t="shared" si="0"/>
        <v>2501527</v>
      </c>
    </row>
    <row r="44" spans="2:31" ht="13" x14ac:dyDescent="0.25">
      <c r="B44" s="194" t="s">
        <v>18</v>
      </c>
      <c r="C44" s="110"/>
      <c r="D44" s="58"/>
      <c r="E44" s="58"/>
      <c r="F44" s="58"/>
      <c r="G44" s="58"/>
      <c r="H44" s="58"/>
      <c r="I44" s="58"/>
      <c r="J44" s="58"/>
      <c r="K44" s="58"/>
      <c r="L44" s="53"/>
      <c r="M44" s="53"/>
      <c r="N44" s="53"/>
      <c r="O44" s="53"/>
      <c r="P44" s="53"/>
      <c r="Q44" s="53"/>
      <c r="R44" s="53"/>
      <c r="S44" s="53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10">
        <f t="shared" si="0"/>
        <v>0</v>
      </c>
    </row>
    <row r="45" spans="2:31" x14ac:dyDescent="0.25">
      <c r="B45" s="92">
        <v>34</v>
      </c>
      <c r="C45" s="91" t="s">
        <v>19</v>
      </c>
      <c r="D45" s="33">
        <v>0</v>
      </c>
      <c r="E45" s="33">
        <v>0</v>
      </c>
      <c r="F45" s="33">
        <v>50270</v>
      </c>
      <c r="G45" s="33">
        <v>0</v>
      </c>
      <c r="H45" s="33">
        <v>0</v>
      </c>
      <c r="I45" s="33">
        <v>0</v>
      </c>
      <c r="J45" s="33">
        <v>1360555</v>
      </c>
      <c r="K45" s="33">
        <v>0</v>
      </c>
      <c r="L45" s="56">
        <v>1323556</v>
      </c>
      <c r="M45" s="56">
        <v>10976454.096999999</v>
      </c>
      <c r="N45" s="56">
        <v>3832589</v>
      </c>
      <c r="O45" s="56">
        <v>37488308.835000001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10">
        <f t="shared" si="0"/>
        <v>0</v>
      </c>
    </row>
    <row r="46" spans="2:31" x14ac:dyDescent="0.25">
      <c r="B46" s="92">
        <v>35</v>
      </c>
      <c r="C46" s="91" t="s">
        <v>55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10">
        <f t="shared" si="0"/>
        <v>0</v>
      </c>
    </row>
    <row r="47" spans="2:31" x14ac:dyDescent="0.25">
      <c r="B47" s="92">
        <v>36</v>
      </c>
      <c r="C47" s="91" t="s">
        <v>56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370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1141</v>
      </c>
      <c r="U47" s="56">
        <v>2757.68577</v>
      </c>
      <c r="V47" s="56">
        <v>137</v>
      </c>
      <c r="W47" s="56">
        <v>4075.9679999999998</v>
      </c>
      <c r="X47" s="56">
        <v>0</v>
      </c>
      <c r="Y47" s="56">
        <v>0</v>
      </c>
      <c r="Z47" s="56">
        <v>1516</v>
      </c>
      <c r="AA47" s="56">
        <v>7836.01</v>
      </c>
      <c r="AB47" s="56">
        <v>0</v>
      </c>
      <c r="AC47" s="56">
        <v>0</v>
      </c>
      <c r="AE47" s="10">
        <f t="shared" si="0"/>
        <v>1516</v>
      </c>
    </row>
    <row r="48" spans="2:31" x14ac:dyDescent="0.25">
      <c r="B48" s="92">
        <v>37</v>
      </c>
      <c r="C48" s="91" t="s">
        <v>57</v>
      </c>
      <c r="D48" s="33">
        <v>0</v>
      </c>
      <c r="E48" s="33">
        <v>0</v>
      </c>
      <c r="F48" s="33">
        <v>0</v>
      </c>
      <c r="G48" s="33">
        <v>0</v>
      </c>
      <c r="H48" s="33">
        <v>1</v>
      </c>
      <c r="I48" s="33">
        <v>0</v>
      </c>
      <c r="J48" s="33">
        <v>0</v>
      </c>
      <c r="K48" s="33">
        <v>773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81</v>
      </c>
      <c r="U48" s="56">
        <v>285.32064000000003</v>
      </c>
      <c r="V48" s="56">
        <v>33</v>
      </c>
      <c r="W48" s="56">
        <v>153.46605</v>
      </c>
      <c r="X48" s="56">
        <v>0</v>
      </c>
      <c r="Y48" s="56">
        <v>0</v>
      </c>
      <c r="Z48" s="56">
        <v>397</v>
      </c>
      <c r="AA48" s="56">
        <v>3641.6</v>
      </c>
      <c r="AB48" s="56">
        <v>0</v>
      </c>
      <c r="AC48" s="56">
        <v>0</v>
      </c>
      <c r="AE48" s="10">
        <f t="shared" si="0"/>
        <v>397</v>
      </c>
    </row>
    <row r="49" spans="1:31" x14ac:dyDescent="0.25">
      <c r="B49" s="92">
        <v>38</v>
      </c>
      <c r="C49" s="91" t="s">
        <v>32</v>
      </c>
      <c r="D49" s="33">
        <v>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201473</v>
      </c>
      <c r="K49" s="33">
        <v>0</v>
      </c>
      <c r="L49" s="56">
        <v>143228</v>
      </c>
      <c r="M49" s="56">
        <v>812457.3024799882</v>
      </c>
      <c r="N49" s="56">
        <v>242143</v>
      </c>
      <c r="O49" s="56">
        <v>4347944.4335797941</v>
      </c>
      <c r="P49" s="56">
        <v>0</v>
      </c>
      <c r="Q49" s="56">
        <v>0</v>
      </c>
      <c r="R49" s="56">
        <v>547</v>
      </c>
      <c r="S49" s="56">
        <v>4330.6000000000004</v>
      </c>
      <c r="T49" s="56">
        <v>0</v>
      </c>
      <c r="U49" s="56">
        <v>0</v>
      </c>
      <c r="V49" s="56">
        <v>0</v>
      </c>
      <c r="W49" s="56">
        <v>0</v>
      </c>
      <c r="X49" s="56">
        <v>0</v>
      </c>
      <c r="Y49" s="56">
        <v>0</v>
      </c>
      <c r="Z49" s="56">
        <v>0</v>
      </c>
      <c r="AA49" s="56">
        <v>0</v>
      </c>
      <c r="AB49" s="56">
        <v>0</v>
      </c>
      <c r="AC49" s="56">
        <v>0</v>
      </c>
      <c r="AE49" s="10">
        <f t="shared" si="0"/>
        <v>0</v>
      </c>
    </row>
    <row r="50" spans="1:31" x14ac:dyDescent="0.25">
      <c r="B50" s="92">
        <v>39</v>
      </c>
      <c r="C50" s="91" t="s">
        <v>29</v>
      </c>
      <c r="D50" s="33">
        <v>440</v>
      </c>
      <c r="E50" s="33">
        <v>340</v>
      </c>
      <c r="F50" s="33">
        <v>551</v>
      </c>
      <c r="G50" s="33">
        <v>93</v>
      </c>
      <c r="H50" s="33">
        <v>0</v>
      </c>
      <c r="I50" s="33">
        <v>6371</v>
      </c>
      <c r="J50" s="33">
        <v>486482</v>
      </c>
      <c r="K50" s="33">
        <v>1714035</v>
      </c>
      <c r="L50" s="56">
        <v>503381</v>
      </c>
      <c r="M50" s="56">
        <v>2495261.2510797642</v>
      </c>
      <c r="N50" s="56">
        <v>233704</v>
      </c>
      <c r="O50" s="56">
        <v>1948370.1714399906</v>
      </c>
      <c r="P50" s="56">
        <v>0</v>
      </c>
      <c r="Q50" s="56">
        <v>0</v>
      </c>
      <c r="R50" s="56">
        <v>3912</v>
      </c>
      <c r="S50" s="56">
        <v>11483.9</v>
      </c>
      <c r="T50" s="56">
        <v>236532</v>
      </c>
      <c r="U50" s="56">
        <v>575258.78359999997</v>
      </c>
      <c r="V50" s="56">
        <v>114749</v>
      </c>
      <c r="W50" s="56">
        <v>260883.77972999995</v>
      </c>
      <c r="X50" s="56">
        <v>0</v>
      </c>
      <c r="Y50" s="56">
        <v>0</v>
      </c>
      <c r="Z50" s="56">
        <v>854713</v>
      </c>
      <c r="AA50" s="56">
        <v>4547393.3140000002</v>
      </c>
      <c r="AB50" s="56">
        <v>0</v>
      </c>
      <c r="AC50" s="56">
        <v>0</v>
      </c>
      <c r="AE50" s="10">
        <f t="shared" si="0"/>
        <v>854713</v>
      </c>
    </row>
    <row r="51" spans="1:31" x14ac:dyDescent="0.25">
      <c r="B51" s="92">
        <v>40</v>
      </c>
      <c r="C51" s="91" t="s">
        <v>58</v>
      </c>
      <c r="D51" s="33">
        <v>13</v>
      </c>
      <c r="E51" s="33">
        <v>2</v>
      </c>
      <c r="F51" s="33">
        <v>0</v>
      </c>
      <c r="G51" s="33">
        <v>0</v>
      </c>
      <c r="H51" s="33">
        <v>0</v>
      </c>
      <c r="I51" s="33">
        <v>4</v>
      </c>
      <c r="J51" s="33">
        <v>0</v>
      </c>
      <c r="K51" s="33">
        <v>112810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0</v>
      </c>
      <c r="S51" s="56">
        <v>0</v>
      </c>
      <c r="T51" s="56">
        <v>29330</v>
      </c>
      <c r="U51" s="56">
        <v>94281.571250000023</v>
      </c>
      <c r="V51" s="56">
        <v>11572</v>
      </c>
      <c r="W51" s="56">
        <v>48246.403389999898</v>
      </c>
      <c r="X51" s="56">
        <v>0</v>
      </c>
      <c r="Y51" s="56">
        <v>0</v>
      </c>
      <c r="Z51" s="56">
        <v>32691</v>
      </c>
      <c r="AA51" s="56">
        <v>199322.94200000001</v>
      </c>
      <c r="AB51" s="56">
        <v>0</v>
      </c>
      <c r="AC51" s="56">
        <v>0</v>
      </c>
      <c r="AE51" s="10">
        <f t="shared" si="0"/>
        <v>32691</v>
      </c>
    </row>
    <row r="52" spans="1:31" x14ac:dyDescent="0.25">
      <c r="B52" s="92">
        <v>41</v>
      </c>
      <c r="C52" s="91" t="s">
        <v>59</v>
      </c>
      <c r="D52" s="33">
        <v>2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21696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863</v>
      </c>
      <c r="U52" s="56">
        <v>2723.1341299999999</v>
      </c>
      <c r="V52" s="56">
        <v>214</v>
      </c>
      <c r="W52" s="56">
        <v>577.80024000000003</v>
      </c>
      <c r="X52" s="56">
        <v>0</v>
      </c>
      <c r="Y52" s="56">
        <v>0</v>
      </c>
      <c r="Z52" s="56">
        <v>2021</v>
      </c>
      <c r="AA52" s="56">
        <v>11441.5</v>
      </c>
      <c r="AB52" s="56">
        <v>0</v>
      </c>
      <c r="AC52" s="56">
        <v>0</v>
      </c>
      <c r="AE52" s="10">
        <f t="shared" si="0"/>
        <v>2021</v>
      </c>
    </row>
    <row r="53" spans="1:31" x14ac:dyDescent="0.25">
      <c r="B53" s="92">
        <v>42</v>
      </c>
      <c r="C53" s="91" t="s">
        <v>25</v>
      </c>
      <c r="D53" s="33">
        <v>46</v>
      </c>
      <c r="E53" s="33">
        <v>28</v>
      </c>
      <c r="F53" s="33">
        <v>0</v>
      </c>
      <c r="G53" s="33">
        <v>0</v>
      </c>
      <c r="H53" s="33">
        <v>0</v>
      </c>
      <c r="I53" s="33">
        <v>0</v>
      </c>
      <c r="J53" s="33">
        <v>682467</v>
      </c>
      <c r="K53" s="33">
        <v>746654</v>
      </c>
      <c r="L53" s="56">
        <v>844500</v>
      </c>
      <c r="M53" s="56">
        <v>2962547.0305797281</v>
      </c>
      <c r="N53" s="56">
        <v>1324148</v>
      </c>
      <c r="O53" s="56">
        <v>6145066.9979112213</v>
      </c>
      <c r="P53" s="56">
        <v>0</v>
      </c>
      <c r="Q53" s="56">
        <v>0</v>
      </c>
      <c r="R53" s="56">
        <v>2322</v>
      </c>
      <c r="S53" s="56">
        <v>17115.81812</v>
      </c>
      <c r="T53" s="56">
        <v>235000</v>
      </c>
      <c r="U53" s="56">
        <v>1006997.73828</v>
      </c>
      <c r="V53" s="56">
        <v>0</v>
      </c>
      <c r="W53" s="56">
        <v>0</v>
      </c>
      <c r="X53" s="56">
        <v>0</v>
      </c>
      <c r="Y53" s="56">
        <v>0</v>
      </c>
      <c r="Z53" s="56">
        <v>230916</v>
      </c>
      <c r="AA53" s="56">
        <v>1387385.39121</v>
      </c>
      <c r="AB53" s="56">
        <v>0</v>
      </c>
      <c r="AC53" s="56">
        <v>0</v>
      </c>
      <c r="AE53" s="10">
        <f t="shared" si="0"/>
        <v>230916</v>
      </c>
    </row>
    <row r="54" spans="1:31" x14ac:dyDescent="0.25">
      <c r="B54" s="92">
        <v>43</v>
      </c>
      <c r="C54" s="91" t="s">
        <v>60</v>
      </c>
      <c r="D54" s="33">
        <v>1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1474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1015</v>
      </c>
      <c r="U54" s="56">
        <v>3083.6489999999999</v>
      </c>
      <c r="V54" s="56">
        <v>94</v>
      </c>
      <c r="W54" s="56">
        <v>132.71700000000001</v>
      </c>
      <c r="X54" s="56">
        <v>0</v>
      </c>
      <c r="Y54" s="56">
        <v>0</v>
      </c>
      <c r="Z54" s="56">
        <v>340</v>
      </c>
      <c r="AA54" s="56">
        <v>2254.5450000000001</v>
      </c>
      <c r="AB54" s="56">
        <v>0</v>
      </c>
      <c r="AC54" s="56">
        <v>0</v>
      </c>
      <c r="AE54" s="10">
        <f t="shared" si="0"/>
        <v>340</v>
      </c>
    </row>
    <row r="55" spans="1:31" x14ac:dyDescent="0.25">
      <c r="B55" s="92">
        <v>44</v>
      </c>
      <c r="C55" s="91" t="s">
        <v>61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384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817</v>
      </c>
      <c r="U55" s="56">
        <v>2250.9386300000001</v>
      </c>
      <c r="V55" s="56">
        <v>286</v>
      </c>
      <c r="W55" s="56">
        <v>566.07018000000005</v>
      </c>
      <c r="X55" s="56">
        <v>0</v>
      </c>
      <c r="Y55" s="56">
        <v>0</v>
      </c>
      <c r="Z55" s="56">
        <v>164</v>
      </c>
      <c r="AA55" s="56">
        <v>1032.5999999999999</v>
      </c>
      <c r="AB55" s="56">
        <v>0</v>
      </c>
      <c r="AC55" s="56">
        <v>0</v>
      </c>
      <c r="AE55" s="10">
        <f t="shared" si="0"/>
        <v>164</v>
      </c>
    </row>
    <row r="56" spans="1:31" x14ac:dyDescent="0.25">
      <c r="A56" s="40" t="s">
        <v>159</v>
      </c>
      <c r="B56" s="92">
        <v>45</v>
      </c>
      <c r="C56" s="91" t="s">
        <v>26</v>
      </c>
      <c r="D56" s="33">
        <v>0</v>
      </c>
      <c r="E56" s="33">
        <v>0</v>
      </c>
      <c r="F56" s="33">
        <v>0</v>
      </c>
      <c r="G56" s="33">
        <v>2104</v>
      </c>
      <c r="H56" s="33">
        <v>0</v>
      </c>
      <c r="I56" s="33">
        <v>0</v>
      </c>
      <c r="J56" s="33">
        <v>941456</v>
      </c>
      <c r="K56" s="33">
        <v>783148</v>
      </c>
      <c r="L56" s="56">
        <v>265334</v>
      </c>
      <c r="M56" s="56">
        <v>384276.02399999998</v>
      </c>
      <c r="N56" s="56">
        <v>467424</v>
      </c>
      <c r="O56" s="56">
        <v>962916.76199999999</v>
      </c>
      <c r="P56" s="56">
        <v>0</v>
      </c>
      <c r="Q56" s="56">
        <v>0</v>
      </c>
      <c r="R56" s="56">
        <v>4019</v>
      </c>
      <c r="S56" s="56">
        <v>15597.924000000001</v>
      </c>
      <c r="T56" s="56">
        <v>7960</v>
      </c>
      <c r="U56" s="56">
        <v>20313.827000000001</v>
      </c>
      <c r="V56" s="56">
        <v>9864</v>
      </c>
      <c r="W56" s="56">
        <v>25932.219000000001</v>
      </c>
      <c r="X56" s="56">
        <v>0</v>
      </c>
      <c r="Y56" s="56">
        <v>0</v>
      </c>
      <c r="Z56" s="56">
        <v>56984</v>
      </c>
      <c r="AA56" s="56">
        <v>108213.296</v>
      </c>
      <c r="AB56" s="56">
        <v>0</v>
      </c>
      <c r="AC56" s="56">
        <v>0</v>
      </c>
      <c r="AE56" s="10">
        <f t="shared" si="0"/>
        <v>56984</v>
      </c>
    </row>
    <row r="57" spans="1:31" x14ac:dyDescent="0.25">
      <c r="B57" s="92">
        <v>46</v>
      </c>
      <c r="C57" s="110" t="s">
        <v>24</v>
      </c>
      <c r="D57" s="33">
        <v>102</v>
      </c>
      <c r="E57" s="33">
        <v>64</v>
      </c>
      <c r="F57" s="33">
        <v>0</v>
      </c>
      <c r="G57" s="33">
        <v>0</v>
      </c>
      <c r="H57" s="33">
        <v>0</v>
      </c>
      <c r="I57" s="33">
        <v>0</v>
      </c>
      <c r="J57" s="33">
        <v>1028511</v>
      </c>
      <c r="K57" s="33">
        <v>1090953</v>
      </c>
      <c r="L57" s="56">
        <v>1298747</v>
      </c>
      <c r="M57" s="56">
        <v>4486909.7266150359</v>
      </c>
      <c r="N57" s="56">
        <v>1382144</v>
      </c>
      <c r="O57" s="56">
        <v>6635217.0783801619</v>
      </c>
      <c r="P57" s="56">
        <v>0</v>
      </c>
      <c r="Q57" s="56">
        <v>0</v>
      </c>
      <c r="R57" s="56">
        <v>2657</v>
      </c>
      <c r="S57" s="56">
        <v>16883.636579999089</v>
      </c>
      <c r="T57" s="56">
        <v>401105</v>
      </c>
      <c r="U57" s="56">
        <v>1253945.4601099985</v>
      </c>
      <c r="V57" s="56">
        <v>163478</v>
      </c>
      <c r="W57" s="56">
        <v>571563.84345000086</v>
      </c>
      <c r="X57" s="56">
        <v>27</v>
      </c>
      <c r="Y57" s="56">
        <v>568.41700000000003</v>
      </c>
      <c r="Z57" s="56">
        <v>679893</v>
      </c>
      <c r="AA57" s="56">
        <v>3513245.4977899981</v>
      </c>
      <c r="AB57" s="56">
        <v>0</v>
      </c>
      <c r="AC57" s="56">
        <v>0</v>
      </c>
      <c r="AE57" s="10">
        <f t="shared" si="0"/>
        <v>679893</v>
      </c>
    </row>
    <row r="58" spans="1:31" x14ac:dyDescent="0.25">
      <c r="B58" s="92">
        <v>47</v>
      </c>
      <c r="C58" s="110" t="s">
        <v>62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1170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2479</v>
      </c>
      <c r="U58" s="56">
        <v>8664.1758699999991</v>
      </c>
      <c r="V58" s="56">
        <v>1024</v>
      </c>
      <c r="W58" s="56">
        <v>2881.9512500000001</v>
      </c>
      <c r="X58" s="56">
        <v>0</v>
      </c>
      <c r="Y58" s="56">
        <v>0</v>
      </c>
      <c r="Z58" s="56">
        <v>700</v>
      </c>
      <c r="AA58" s="56">
        <v>5024.21</v>
      </c>
      <c r="AB58" s="56">
        <v>0</v>
      </c>
      <c r="AC58" s="56">
        <v>0</v>
      </c>
      <c r="AE58" s="10">
        <f t="shared" si="0"/>
        <v>700</v>
      </c>
    </row>
    <row r="59" spans="1:31" ht="13" x14ac:dyDescent="0.25">
      <c r="B59" s="194" t="s">
        <v>63</v>
      </c>
      <c r="C59" s="110"/>
      <c r="D59" s="33"/>
      <c r="E59" s="33"/>
      <c r="F59" s="33"/>
      <c r="G59" s="33"/>
      <c r="H59" s="33"/>
      <c r="I59" s="33"/>
      <c r="J59" s="33"/>
      <c r="K59" s="33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E59" s="10">
        <f t="shared" si="0"/>
        <v>0</v>
      </c>
    </row>
    <row r="60" spans="1:31" s="59" customFormat="1" x14ac:dyDescent="0.25">
      <c r="A60" s="65"/>
      <c r="B60" s="96">
        <v>48</v>
      </c>
      <c r="C60" s="99" t="s">
        <v>64</v>
      </c>
      <c r="D60" s="62">
        <v>0</v>
      </c>
      <c r="E60" s="62">
        <v>0</v>
      </c>
      <c r="F60" s="62">
        <v>0</v>
      </c>
      <c r="G60" s="62">
        <v>126572</v>
      </c>
      <c r="H60" s="62">
        <v>0</v>
      </c>
      <c r="I60" s="62">
        <v>2978708</v>
      </c>
      <c r="J60" s="62">
        <v>0</v>
      </c>
      <c r="K60" s="62">
        <v>2940669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32209</v>
      </c>
      <c r="U60" s="60">
        <v>23435.786800000002</v>
      </c>
      <c r="V60" s="60">
        <v>225029</v>
      </c>
      <c r="W60" s="60">
        <v>263025.71834000002</v>
      </c>
      <c r="X60" s="60">
        <v>0</v>
      </c>
      <c r="Y60" s="60">
        <v>0</v>
      </c>
      <c r="Z60" s="60">
        <v>180496</v>
      </c>
      <c r="AA60" s="60">
        <v>751762.79675999994</v>
      </c>
      <c r="AB60" s="60">
        <v>0</v>
      </c>
      <c r="AC60" s="60">
        <v>0</v>
      </c>
      <c r="AE60" s="10">
        <f t="shared" si="0"/>
        <v>180496</v>
      </c>
    </row>
    <row r="61" spans="1:31" s="59" customFormat="1" x14ac:dyDescent="0.25">
      <c r="A61" s="65"/>
      <c r="B61" s="96">
        <v>49</v>
      </c>
      <c r="C61" s="99" t="s">
        <v>65</v>
      </c>
      <c r="D61" s="62">
        <v>0</v>
      </c>
      <c r="E61" s="62">
        <v>0</v>
      </c>
      <c r="F61" s="62">
        <v>0</v>
      </c>
      <c r="G61" s="62">
        <v>422109</v>
      </c>
      <c r="H61" s="62">
        <v>0</v>
      </c>
      <c r="I61" s="62">
        <v>16618</v>
      </c>
      <c r="J61" s="62">
        <v>0</v>
      </c>
      <c r="K61" s="62">
        <v>9335641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147222</v>
      </c>
      <c r="U61" s="60">
        <v>318649.83318999998</v>
      </c>
      <c r="V61" s="60">
        <v>10387</v>
      </c>
      <c r="W61" s="60">
        <v>15271.581189999999</v>
      </c>
      <c r="X61" s="60">
        <v>0</v>
      </c>
      <c r="Y61" s="60">
        <v>0</v>
      </c>
      <c r="Z61" s="60">
        <v>2180857</v>
      </c>
      <c r="AA61" s="60">
        <v>7077730.5360000003</v>
      </c>
      <c r="AB61" s="60">
        <v>119</v>
      </c>
      <c r="AC61" s="60">
        <v>70.599999999999994</v>
      </c>
      <c r="AE61" s="10">
        <f t="shared" si="0"/>
        <v>2180976</v>
      </c>
    </row>
    <row r="62" spans="1:31" s="59" customFormat="1" x14ac:dyDescent="0.25">
      <c r="A62" s="65"/>
      <c r="B62" s="96">
        <v>50</v>
      </c>
      <c r="C62" s="99" t="s">
        <v>66</v>
      </c>
      <c r="D62" s="62">
        <v>0</v>
      </c>
      <c r="E62" s="62">
        <v>0</v>
      </c>
      <c r="F62" s="62">
        <v>0</v>
      </c>
      <c r="G62" s="62">
        <v>156505</v>
      </c>
      <c r="H62" s="62">
        <v>0</v>
      </c>
      <c r="I62" s="62">
        <v>1126005</v>
      </c>
      <c r="J62" s="62">
        <v>0</v>
      </c>
      <c r="K62" s="62">
        <v>16353298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274524</v>
      </c>
      <c r="W62" s="60">
        <v>104805.01316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E62" s="10">
        <f t="shared" si="0"/>
        <v>0</v>
      </c>
    </row>
    <row r="63" spans="1:31" s="59" customFormat="1" x14ac:dyDescent="0.25">
      <c r="A63" s="65"/>
      <c r="B63" s="96">
        <v>51</v>
      </c>
      <c r="C63" s="99" t="s">
        <v>67</v>
      </c>
      <c r="D63" s="62">
        <v>0</v>
      </c>
      <c r="E63" s="62">
        <v>0</v>
      </c>
      <c r="F63" s="62">
        <v>0</v>
      </c>
      <c r="G63" s="62">
        <v>0</v>
      </c>
      <c r="H63" s="62">
        <v>0</v>
      </c>
      <c r="I63" s="62">
        <v>1166</v>
      </c>
      <c r="J63" s="62">
        <v>0</v>
      </c>
      <c r="K63" s="62">
        <v>4298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5</v>
      </c>
      <c r="U63" s="60">
        <v>6.2194500000000001</v>
      </c>
      <c r="V63" s="60">
        <v>52</v>
      </c>
      <c r="W63" s="60">
        <v>133.292</v>
      </c>
      <c r="X63" s="60">
        <v>2</v>
      </c>
      <c r="Y63" s="60">
        <v>4.0881799999999995</v>
      </c>
      <c r="Z63" s="60">
        <v>3</v>
      </c>
      <c r="AA63" s="60">
        <v>4</v>
      </c>
      <c r="AB63" s="60">
        <v>0</v>
      </c>
      <c r="AC63" s="60">
        <v>0</v>
      </c>
      <c r="AE63" s="10">
        <f t="shared" si="0"/>
        <v>3</v>
      </c>
    </row>
    <row r="64" spans="1:31" s="59" customFormat="1" x14ac:dyDescent="0.25">
      <c r="A64" s="65"/>
      <c r="B64" s="96">
        <v>52</v>
      </c>
      <c r="C64" s="99" t="s">
        <v>68</v>
      </c>
      <c r="D64" s="62">
        <v>0</v>
      </c>
      <c r="E64" s="62">
        <v>0</v>
      </c>
      <c r="F64" s="62">
        <v>0</v>
      </c>
      <c r="G64" s="62">
        <v>490351</v>
      </c>
      <c r="H64" s="62">
        <v>0</v>
      </c>
      <c r="I64" s="62">
        <v>0</v>
      </c>
      <c r="J64" s="62">
        <v>0</v>
      </c>
      <c r="K64" s="62">
        <v>1105909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1360</v>
      </c>
      <c r="U64" s="60">
        <v>1518.1139499999999</v>
      </c>
      <c r="V64" s="60">
        <v>46170</v>
      </c>
      <c r="W64" s="60">
        <v>39966.943169999999</v>
      </c>
      <c r="X64" s="60">
        <v>0</v>
      </c>
      <c r="Y64" s="60">
        <v>0</v>
      </c>
      <c r="Z64" s="60">
        <v>174580</v>
      </c>
      <c r="AA64" s="60">
        <v>348681.41200000001</v>
      </c>
      <c r="AB64" s="60">
        <v>0</v>
      </c>
      <c r="AC64" s="60">
        <v>0</v>
      </c>
      <c r="AE64" s="10">
        <f t="shared" si="0"/>
        <v>174580</v>
      </c>
    </row>
    <row r="65" spans="1:31" s="59" customFormat="1" x14ac:dyDescent="0.25">
      <c r="A65" s="65"/>
      <c r="B65" s="96">
        <v>53</v>
      </c>
      <c r="C65" s="112" t="s">
        <v>69</v>
      </c>
      <c r="D65" s="62">
        <v>0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32278975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693</v>
      </c>
      <c r="U65" s="60">
        <v>402.34893</v>
      </c>
      <c r="V65" s="60">
        <v>2484</v>
      </c>
      <c r="W65" s="60">
        <v>2192.1210799999999</v>
      </c>
      <c r="X65" s="60">
        <v>0</v>
      </c>
      <c r="Y65" s="60">
        <v>0</v>
      </c>
      <c r="Z65" s="60">
        <v>960</v>
      </c>
      <c r="AA65" s="60">
        <v>2563</v>
      </c>
      <c r="AB65" s="60">
        <v>0</v>
      </c>
      <c r="AC65" s="60">
        <v>0</v>
      </c>
      <c r="AE65" s="10">
        <f t="shared" si="0"/>
        <v>960</v>
      </c>
    </row>
    <row r="66" spans="1:31" ht="13" x14ac:dyDescent="0.25">
      <c r="B66" s="194" t="s">
        <v>21</v>
      </c>
      <c r="C66" s="110"/>
      <c r="D66" s="58"/>
      <c r="E66" s="58"/>
      <c r="F66" s="58"/>
      <c r="G66" s="58"/>
      <c r="H66" s="58"/>
      <c r="I66" s="58"/>
      <c r="J66" s="58"/>
      <c r="K66" s="58"/>
      <c r="L66" s="53"/>
      <c r="M66" s="53"/>
      <c r="N66" s="53"/>
      <c r="O66" s="53"/>
      <c r="P66" s="53"/>
      <c r="Q66" s="53"/>
      <c r="R66" s="53"/>
      <c r="S66" s="53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E66" s="10">
        <f t="shared" si="0"/>
        <v>0</v>
      </c>
    </row>
    <row r="67" spans="1:31" x14ac:dyDescent="0.25">
      <c r="B67" s="92">
        <v>54</v>
      </c>
      <c r="C67" s="91" t="s">
        <v>22</v>
      </c>
      <c r="D67" s="33">
        <v>688</v>
      </c>
      <c r="E67" s="33">
        <v>5</v>
      </c>
      <c r="F67" s="33">
        <v>0</v>
      </c>
      <c r="G67" s="33">
        <v>839</v>
      </c>
      <c r="H67" s="33">
        <v>0</v>
      </c>
      <c r="I67" s="33">
        <v>309694</v>
      </c>
      <c r="J67" s="33">
        <v>991635</v>
      </c>
      <c r="K67" s="33">
        <v>8735374</v>
      </c>
      <c r="L67" s="56">
        <v>1110752</v>
      </c>
      <c r="M67" s="56">
        <v>7218811.5021399995</v>
      </c>
      <c r="N67" s="56">
        <v>1657890</v>
      </c>
      <c r="O67" s="56">
        <v>11457259.432290001</v>
      </c>
      <c r="P67" s="56">
        <v>1143</v>
      </c>
      <c r="Q67" s="56">
        <v>621.19500000000005</v>
      </c>
      <c r="R67" s="56">
        <v>5072</v>
      </c>
      <c r="S67" s="56">
        <v>29625.31</v>
      </c>
      <c r="T67" s="56">
        <v>233918</v>
      </c>
      <c r="U67" s="56">
        <v>577386.96323999728</v>
      </c>
      <c r="V67" s="56">
        <v>181927</v>
      </c>
      <c r="W67" s="56">
        <v>936249.12005996529</v>
      </c>
      <c r="X67" s="56">
        <v>225</v>
      </c>
      <c r="Y67" s="56">
        <v>3323.9290000000001</v>
      </c>
      <c r="Z67" s="56">
        <v>1819076</v>
      </c>
      <c r="AA67" s="56">
        <v>9920358.1559999995</v>
      </c>
      <c r="AB67" s="56">
        <v>119</v>
      </c>
      <c r="AC67" s="56">
        <v>118.6</v>
      </c>
      <c r="AE67" s="10">
        <f t="shared" si="0"/>
        <v>1819195</v>
      </c>
    </row>
    <row r="68" spans="1:31" x14ac:dyDescent="0.25">
      <c r="B68" s="92">
        <v>55</v>
      </c>
      <c r="C68" s="91" t="s">
        <v>70</v>
      </c>
      <c r="D68" s="33">
        <v>177</v>
      </c>
      <c r="E68" s="33">
        <v>2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247179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28208</v>
      </c>
      <c r="U68" s="56">
        <v>94553.446859999953</v>
      </c>
      <c r="V68" s="56">
        <v>4055</v>
      </c>
      <c r="W68" s="56">
        <v>18023.345280000034</v>
      </c>
      <c r="X68" s="56">
        <v>0</v>
      </c>
      <c r="Y68" s="56">
        <v>0</v>
      </c>
      <c r="Z68" s="56">
        <v>120139</v>
      </c>
      <c r="AA68" s="56">
        <v>687918.73499999999</v>
      </c>
      <c r="AB68" s="56">
        <v>0</v>
      </c>
      <c r="AC68" s="56">
        <v>0</v>
      </c>
      <c r="AE68" s="10">
        <f t="shared" si="0"/>
        <v>120139</v>
      </c>
    </row>
    <row r="69" spans="1:31" x14ac:dyDescent="0.25">
      <c r="B69" s="92">
        <v>56</v>
      </c>
      <c r="C69" s="91" t="s">
        <v>47</v>
      </c>
      <c r="D69" s="33">
        <v>362</v>
      </c>
      <c r="E69" s="33">
        <v>4</v>
      </c>
      <c r="F69" s="33">
        <v>19603</v>
      </c>
      <c r="G69" s="33">
        <v>320</v>
      </c>
      <c r="H69" s="33">
        <v>46570</v>
      </c>
      <c r="I69" s="33">
        <v>0</v>
      </c>
      <c r="J69" s="33">
        <v>0</v>
      </c>
      <c r="K69" s="33">
        <v>1839687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142348</v>
      </c>
      <c r="U69" s="56">
        <v>325443.56028999999</v>
      </c>
      <c r="V69" s="56">
        <v>40878</v>
      </c>
      <c r="W69" s="56">
        <v>142080.73926999999</v>
      </c>
      <c r="X69" s="56">
        <v>0</v>
      </c>
      <c r="Y69" s="56">
        <v>0</v>
      </c>
      <c r="Z69" s="56">
        <v>2760584</v>
      </c>
      <c r="AA69" s="56">
        <v>7502368.8090000004</v>
      </c>
      <c r="AB69" s="56">
        <v>0</v>
      </c>
      <c r="AC69" s="56">
        <v>0</v>
      </c>
      <c r="AE69" s="10">
        <f t="shared" si="0"/>
        <v>2760584</v>
      </c>
    </row>
    <row r="70" spans="1:31" x14ac:dyDescent="0.25">
      <c r="B70" s="92">
        <v>57</v>
      </c>
      <c r="C70" s="91" t="s">
        <v>44</v>
      </c>
      <c r="D70" s="33">
        <v>618</v>
      </c>
      <c r="E70" s="33">
        <v>2</v>
      </c>
      <c r="F70" s="33">
        <v>0</v>
      </c>
      <c r="G70" s="33">
        <v>5275</v>
      </c>
      <c r="H70" s="33">
        <v>0</v>
      </c>
      <c r="I70" s="33">
        <v>0</v>
      </c>
      <c r="J70" s="33">
        <v>0</v>
      </c>
      <c r="K70" s="33">
        <v>5731566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175156</v>
      </c>
      <c r="U70" s="56">
        <v>303820.27673000004</v>
      </c>
      <c r="V70" s="56">
        <v>14309</v>
      </c>
      <c r="W70" s="56">
        <v>33508.820309999996</v>
      </c>
      <c r="X70" s="56">
        <v>0</v>
      </c>
      <c r="Y70" s="56">
        <v>0</v>
      </c>
      <c r="Z70" s="56">
        <v>912915</v>
      </c>
      <c r="AA70" s="56">
        <v>4450132.0449999999</v>
      </c>
      <c r="AB70" s="56">
        <v>21</v>
      </c>
      <c r="AC70" s="56">
        <v>8.9</v>
      </c>
      <c r="AE70" s="10">
        <f t="shared" si="0"/>
        <v>912936</v>
      </c>
    </row>
    <row r="71" spans="1:31" x14ac:dyDescent="0.25">
      <c r="B71" s="92">
        <v>58</v>
      </c>
      <c r="C71" s="91" t="s">
        <v>71</v>
      </c>
      <c r="D71" s="33">
        <v>59</v>
      </c>
      <c r="E71" s="33">
        <v>2</v>
      </c>
      <c r="F71" s="33">
        <v>0</v>
      </c>
      <c r="G71" s="33">
        <v>152</v>
      </c>
      <c r="H71" s="33">
        <v>0</v>
      </c>
      <c r="I71" s="33">
        <v>500400</v>
      </c>
      <c r="J71" s="33">
        <v>0</v>
      </c>
      <c r="K71" s="33">
        <v>3359366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45826</v>
      </c>
      <c r="U71" s="56">
        <v>103904.63913</v>
      </c>
      <c r="V71" s="56">
        <v>7999</v>
      </c>
      <c r="W71" s="56">
        <v>28166.485149999997</v>
      </c>
      <c r="X71" s="56">
        <v>0</v>
      </c>
      <c r="Y71" s="56">
        <v>0</v>
      </c>
      <c r="Z71" s="56">
        <v>401934</v>
      </c>
      <c r="AA71" s="56">
        <v>1953913.2026600002</v>
      </c>
      <c r="AB71" s="56">
        <v>0</v>
      </c>
      <c r="AC71" s="56">
        <v>0</v>
      </c>
      <c r="AE71" s="10">
        <f t="shared" si="0"/>
        <v>401934</v>
      </c>
    </row>
    <row r="72" spans="1:31" ht="13" x14ac:dyDescent="0.3">
      <c r="B72" s="92">
        <v>59</v>
      </c>
      <c r="C72" s="91" t="s">
        <v>72</v>
      </c>
      <c r="D72" s="33">
        <v>19</v>
      </c>
      <c r="E72" s="33">
        <v>1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455697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7483</v>
      </c>
      <c r="U72" s="56">
        <v>9638.3338800000001</v>
      </c>
      <c r="V72" s="56">
        <v>0</v>
      </c>
      <c r="W72" s="56">
        <v>0</v>
      </c>
      <c r="X72" s="56">
        <v>0</v>
      </c>
      <c r="Y72" s="56">
        <v>0</v>
      </c>
      <c r="Z72" s="56">
        <v>61124</v>
      </c>
      <c r="AA72" s="56">
        <v>243094.7</v>
      </c>
      <c r="AB72" s="56">
        <v>0</v>
      </c>
      <c r="AC72" s="56">
        <v>0</v>
      </c>
      <c r="AE72" s="341">
        <f t="shared" si="0"/>
        <v>61124</v>
      </c>
    </row>
    <row r="73" spans="1:31" x14ac:dyDescent="0.25">
      <c r="B73" s="92">
        <v>60</v>
      </c>
      <c r="C73" s="91" t="s">
        <v>73</v>
      </c>
      <c r="D73" s="33">
        <v>0</v>
      </c>
      <c r="E73" s="33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75135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4321</v>
      </c>
      <c r="U73" s="56">
        <v>10956.900079999999</v>
      </c>
      <c r="V73" s="56">
        <v>3398</v>
      </c>
      <c r="W73" s="56">
        <v>14947.302</v>
      </c>
      <c r="X73" s="56">
        <v>0</v>
      </c>
      <c r="Y73" s="56">
        <v>0</v>
      </c>
      <c r="Z73" s="56">
        <v>31529</v>
      </c>
      <c r="AA73" s="56">
        <v>174502.96</v>
      </c>
      <c r="AB73" s="56">
        <v>0</v>
      </c>
      <c r="AC73" s="56">
        <v>0</v>
      </c>
    </row>
    <row r="74" spans="1:31" x14ac:dyDescent="0.25">
      <c r="B74" s="92">
        <v>61</v>
      </c>
      <c r="C74" s="91" t="s">
        <v>46</v>
      </c>
      <c r="D74" s="33">
        <v>0</v>
      </c>
      <c r="E74" s="33">
        <v>0</v>
      </c>
      <c r="F74" s="33">
        <v>0</v>
      </c>
      <c r="G74" s="33">
        <v>67</v>
      </c>
      <c r="H74" s="33">
        <v>0</v>
      </c>
      <c r="I74" s="33">
        <v>0</v>
      </c>
      <c r="J74" s="33">
        <v>0</v>
      </c>
      <c r="K74" s="33">
        <v>751209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17369</v>
      </c>
      <c r="U74" s="56">
        <v>22803.017</v>
      </c>
      <c r="V74" s="56">
        <v>922</v>
      </c>
      <c r="W74" s="56">
        <v>2654.5309999999999</v>
      </c>
      <c r="X74" s="56">
        <v>0</v>
      </c>
      <c r="Y74" s="56">
        <v>0</v>
      </c>
      <c r="Z74" s="56">
        <v>99710</v>
      </c>
      <c r="AA74" s="56">
        <v>392902.07299999997</v>
      </c>
      <c r="AB74" s="56">
        <v>0</v>
      </c>
      <c r="AC74" s="56">
        <v>0</v>
      </c>
    </row>
    <row r="75" spans="1:31" x14ac:dyDescent="0.25">
      <c r="B75" s="92">
        <v>62</v>
      </c>
      <c r="C75" s="91" t="s">
        <v>74</v>
      </c>
      <c r="D75" s="33">
        <v>602</v>
      </c>
      <c r="E75" s="33">
        <v>4</v>
      </c>
      <c r="F75" s="33">
        <v>0</v>
      </c>
      <c r="G75" s="33">
        <v>0</v>
      </c>
      <c r="H75" s="33">
        <v>0</v>
      </c>
      <c r="I75" s="33">
        <v>599868</v>
      </c>
      <c r="J75" s="33">
        <v>0</v>
      </c>
      <c r="K75" s="33">
        <v>10526856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197000</v>
      </c>
      <c r="U75" s="56">
        <v>390471.48328000004</v>
      </c>
      <c r="V75" s="56">
        <v>59457</v>
      </c>
      <c r="W75" s="56">
        <v>158298.88954</v>
      </c>
      <c r="X75" s="56">
        <v>0</v>
      </c>
      <c r="Y75" s="56">
        <v>0</v>
      </c>
      <c r="Z75" s="56">
        <v>3572183</v>
      </c>
      <c r="AA75" s="56">
        <v>15176228.51</v>
      </c>
      <c r="AB75" s="56">
        <v>43</v>
      </c>
      <c r="AC75" s="56">
        <v>39.9</v>
      </c>
    </row>
    <row r="76" spans="1:31" x14ac:dyDescent="0.25">
      <c r="B76" s="92">
        <v>63</v>
      </c>
      <c r="C76" s="91" t="s">
        <v>75</v>
      </c>
      <c r="D76" s="33">
        <v>232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16250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2284</v>
      </c>
      <c r="U76" s="56">
        <v>3720.4673199999997</v>
      </c>
      <c r="V76" s="56">
        <v>49</v>
      </c>
      <c r="W76" s="56">
        <v>775.23632999999995</v>
      </c>
      <c r="X76" s="56">
        <v>0</v>
      </c>
      <c r="Y76" s="56">
        <v>0</v>
      </c>
      <c r="Z76" s="56">
        <v>8320</v>
      </c>
      <c r="AA76" s="56">
        <v>30060.1</v>
      </c>
      <c r="AB76" s="56">
        <v>0</v>
      </c>
      <c r="AC76" s="56">
        <v>0</v>
      </c>
    </row>
    <row r="77" spans="1:31" x14ac:dyDescent="0.25">
      <c r="B77" s="92">
        <v>64</v>
      </c>
      <c r="C77" s="91" t="s">
        <v>36</v>
      </c>
      <c r="D77" s="33">
        <v>313</v>
      </c>
      <c r="E77" s="33">
        <v>7</v>
      </c>
      <c r="F77" s="33">
        <v>0</v>
      </c>
      <c r="G77" s="33">
        <v>638</v>
      </c>
      <c r="H77" s="33">
        <v>0</v>
      </c>
      <c r="I77" s="33">
        <v>37786</v>
      </c>
      <c r="J77" s="33">
        <v>384</v>
      </c>
      <c r="K77" s="33">
        <v>1746312</v>
      </c>
      <c r="L77" s="56">
        <v>448</v>
      </c>
      <c r="M77" s="56">
        <v>1522.2709499999999</v>
      </c>
      <c r="N77" s="56">
        <v>253</v>
      </c>
      <c r="O77" s="56">
        <v>2176.67992</v>
      </c>
      <c r="P77" s="56">
        <v>0</v>
      </c>
      <c r="Q77" s="56">
        <v>0</v>
      </c>
      <c r="R77" s="56">
        <v>1</v>
      </c>
      <c r="S77" s="56">
        <v>0.5</v>
      </c>
      <c r="T77" s="56">
        <v>30707</v>
      </c>
      <c r="U77" s="56">
        <v>69052.536290000033</v>
      </c>
      <c r="V77" s="56">
        <v>12315</v>
      </c>
      <c r="W77" s="56">
        <v>36749.956769999619</v>
      </c>
      <c r="X77" s="56">
        <v>34</v>
      </c>
      <c r="Y77" s="56">
        <v>564.18399999999997</v>
      </c>
      <c r="Z77" s="56">
        <v>287861</v>
      </c>
      <c r="AA77" s="56">
        <v>1401700.41393</v>
      </c>
      <c r="AB77" s="56">
        <v>0</v>
      </c>
      <c r="AC77" s="56">
        <v>0</v>
      </c>
    </row>
    <row r="78" spans="1:31" s="51" customFormat="1" ht="13" x14ac:dyDescent="0.3">
      <c r="A78" s="109"/>
      <c r="B78" s="111" t="s">
        <v>76</v>
      </c>
      <c r="C78" s="111" t="s">
        <v>76</v>
      </c>
      <c r="D78" s="11">
        <f t="shared" ref="D78:AC78" si="1">SUM(D10:D77)</f>
        <v>126741</v>
      </c>
      <c r="E78" s="11">
        <f t="shared" si="1"/>
        <v>90591</v>
      </c>
      <c r="F78" s="11">
        <f t="shared" si="1"/>
        <v>8804112</v>
      </c>
      <c r="G78" s="11">
        <f t="shared" si="1"/>
        <v>1562361</v>
      </c>
      <c r="H78" s="11">
        <f t="shared" si="1"/>
        <v>6120597</v>
      </c>
      <c r="I78" s="11">
        <f t="shared" si="1"/>
        <v>569025154</v>
      </c>
      <c r="J78" s="11">
        <f t="shared" si="1"/>
        <v>103300377</v>
      </c>
      <c r="K78" s="11">
        <f t="shared" si="1"/>
        <v>974773864</v>
      </c>
      <c r="L78" s="11">
        <f t="shared" si="1"/>
        <v>190657554</v>
      </c>
      <c r="M78" s="11">
        <f t="shared" si="1"/>
        <v>638311655.83973503</v>
      </c>
      <c r="N78" s="11">
        <f t="shared" si="1"/>
        <v>169476905</v>
      </c>
      <c r="O78" s="11">
        <f t="shared" si="1"/>
        <v>1011234943.1138395</v>
      </c>
      <c r="P78" s="11">
        <f t="shared" si="1"/>
        <v>1204</v>
      </c>
      <c r="Q78" s="11">
        <f t="shared" si="1"/>
        <v>6038.518</v>
      </c>
      <c r="R78" s="11">
        <f t="shared" si="1"/>
        <v>863202</v>
      </c>
      <c r="S78" s="11">
        <f t="shared" si="1"/>
        <v>4408348.8803299982</v>
      </c>
      <c r="T78" s="11">
        <f t="shared" si="1"/>
        <v>111437635</v>
      </c>
      <c r="U78" s="11">
        <f t="shared" si="1"/>
        <v>297720468.44004035</v>
      </c>
      <c r="V78" s="11">
        <f t="shared" si="1"/>
        <v>38825189</v>
      </c>
      <c r="W78" s="11">
        <f t="shared" si="1"/>
        <v>135875320.07413983</v>
      </c>
      <c r="X78" s="11">
        <f t="shared" si="1"/>
        <v>118834</v>
      </c>
      <c r="Y78" s="11">
        <f t="shared" si="1"/>
        <v>2053923.4038899997</v>
      </c>
      <c r="Z78" s="11">
        <f t="shared" si="1"/>
        <v>513352410</v>
      </c>
      <c r="AA78" s="11">
        <f t="shared" si="1"/>
        <v>2587849798.5577593</v>
      </c>
      <c r="AB78" s="11">
        <f t="shared" si="1"/>
        <v>30858</v>
      </c>
      <c r="AC78" s="11">
        <f t="shared" si="1"/>
        <v>30180.404309999994</v>
      </c>
    </row>
    <row r="79" spans="1:31" ht="13" x14ac:dyDescent="0.25">
      <c r="A79" s="106" t="s">
        <v>235</v>
      </c>
      <c r="B79" s="436" t="s">
        <v>236</v>
      </c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  <c r="AB79" s="436"/>
      <c r="AC79" s="436"/>
    </row>
    <row r="80" spans="1:31" x14ac:dyDescent="0.25">
      <c r="A80" s="104">
        <v>1</v>
      </c>
      <c r="B80" s="436" t="s">
        <v>314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0" x14ac:dyDescent="0.25">
      <c r="A81" s="104">
        <v>2</v>
      </c>
      <c r="B81" s="436" t="s">
        <v>315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s="42" customFormat="1" x14ac:dyDescent="0.25">
      <c r="A82" s="104">
        <v>3</v>
      </c>
      <c r="B82" s="436" t="s">
        <v>239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s="42" customFormat="1" x14ac:dyDescent="0.25">
      <c r="A83" s="104">
        <v>4</v>
      </c>
      <c r="B83" s="436" t="s">
        <v>240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42" customFormat="1" x14ac:dyDescent="0.25">
      <c r="A84" s="104">
        <v>5</v>
      </c>
      <c r="B84" s="436" t="s">
        <v>241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42" customFormat="1" x14ac:dyDescent="0.25">
      <c r="A85" s="104">
        <v>6</v>
      </c>
      <c r="B85" s="436" t="s">
        <v>242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42" customFormat="1" x14ac:dyDescent="0.25">
      <c r="A86" s="104">
        <v>7</v>
      </c>
      <c r="B86" s="436" t="s">
        <v>243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42" customFormat="1" x14ac:dyDescent="0.25">
      <c r="A87" s="104">
        <v>8</v>
      </c>
      <c r="B87" s="436" t="s">
        <v>244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42" customFormat="1" x14ac:dyDescent="0.25">
      <c r="A88" s="104">
        <v>9</v>
      </c>
      <c r="B88" s="436" t="s">
        <v>245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  <c r="AD88" s="46"/>
    </row>
    <row r="89" spans="1:30" s="42" customFormat="1" x14ac:dyDescent="0.25">
      <c r="A89" s="104">
        <v>10</v>
      </c>
      <c r="B89" s="436" t="s">
        <v>246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s="42" customFormat="1" x14ac:dyDescent="0.25">
      <c r="A90" s="104">
        <v>11</v>
      </c>
      <c r="B90" s="436" t="s">
        <v>247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  <c r="AD90" s="46"/>
    </row>
    <row r="91" spans="1:30" s="42" customFormat="1" x14ac:dyDescent="0.25">
      <c r="A91" s="104">
        <v>12</v>
      </c>
      <c r="B91" s="436" t="s">
        <v>248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s="42" customFormat="1" x14ac:dyDescent="0.25">
      <c r="A92" s="104">
        <v>13</v>
      </c>
      <c r="B92" s="436" t="s">
        <v>249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s="42" customFormat="1" x14ac:dyDescent="0.25">
      <c r="A93" s="104">
        <v>14</v>
      </c>
      <c r="B93" s="436" t="s">
        <v>250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42" customFormat="1" x14ac:dyDescent="0.25">
      <c r="A94" s="104">
        <v>15</v>
      </c>
      <c r="B94" s="436" t="s">
        <v>251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42" customFormat="1" x14ac:dyDescent="0.25">
      <c r="A95" s="104">
        <v>16</v>
      </c>
      <c r="B95" s="436" t="s">
        <v>252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42" customFormat="1" x14ac:dyDescent="0.25">
      <c r="A96" s="104">
        <v>17</v>
      </c>
      <c r="B96" s="436" t="s">
        <v>253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42" customFormat="1" x14ac:dyDescent="0.25">
      <c r="A97" s="104">
        <v>18</v>
      </c>
      <c r="B97" s="436" t="s">
        <v>254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42" customFormat="1" x14ac:dyDescent="0.25">
      <c r="A98" s="104">
        <v>19</v>
      </c>
      <c r="B98" s="436" t="s">
        <v>255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42" customFormat="1" x14ac:dyDescent="0.25">
      <c r="A99" s="105">
        <v>20</v>
      </c>
      <c r="B99" s="436" t="s">
        <v>256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  <c r="AD99" s="44"/>
      <c r="AE99" s="44"/>
    </row>
    <row r="100" spans="1:31" s="42" customFormat="1" x14ac:dyDescent="0.25">
      <c r="A100" s="104">
        <v>21</v>
      </c>
      <c r="B100" s="436" t="s">
        <v>257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42" customFormat="1" x14ac:dyDescent="0.25">
      <c r="A101" s="104">
        <v>22</v>
      </c>
      <c r="B101" s="436" t="s">
        <v>258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s="42" customFormat="1" x14ac:dyDescent="0.25">
      <c r="A102" s="104">
        <v>23</v>
      </c>
      <c r="B102" s="436" t="s">
        <v>259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42" customFormat="1" x14ac:dyDescent="0.25">
      <c r="A103" s="104">
        <v>24</v>
      </c>
      <c r="B103" s="436" t="s">
        <v>260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42" customFormat="1" x14ac:dyDescent="0.25">
      <c r="A104" s="104">
        <v>25</v>
      </c>
      <c r="B104" s="436" t="s">
        <v>261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1:31" s="42" customFormat="1" x14ac:dyDescent="0.25">
      <c r="A105" s="104">
        <v>26</v>
      </c>
      <c r="B105" s="436" t="s">
        <v>262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</sheetData>
  <mergeCells count="55">
    <mergeCell ref="B105:AC105"/>
    <mergeCell ref="B88:AC88"/>
    <mergeCell ref="B101:AC101"/>
    <mergeCell ref="B102:AC102"/>
    <mergeCell ref="B103:AC103"/>
    <mergeCell ref="B104:AC104"/>
    <mergeCell ref="B100:AC100"/>
    <mergeCell ref="B89:AC89"/>
    <mergeCell ref="B90:AC90"/>
    <mergeCell ref="B97:AC97"/>
    <mergeCell ref="B98:AC98"/>
    <mergeCell ref="B99:AC99"/>
    <mergeCell ref="B91:AC91"/>
    <mergeCell ref="B92:AC92"/>
    <mergeCell ref="B93:AC93"/>
    <mergeCell ref="B94:AC94"/>
    <mergeCell ref="AB5:AC5"/>
    <mergeCell ref="B79:AC79"/>
    <mergeCell ref="B80:AC80"/>
    <mergeCell ref="B81:AC81"/>
    <mergeCell ref="B87:AC87"/>
    <mergeCell ref="B83:AC83"/>
    <mergeCell ref="B84:AC84"/>
    <mergeCell ref="B95:AC95"/>
    <mergeCell ref="B96:AC96"/>
    <mergeCell ref="B85:AC85"/>
    <mergeCell ref="B86:AC86"/>
    <mergeCell ref="R5:S5"/>
    <mergeCell ref="T5:U5"/>
    <mergeCell ref="V5:W5"/>
    <mergeCell ref="X5:Y5"/>
    <mergeCell ref="B82:AC82"/>
    <mergeCell ref="G4:G6"/>
    <mergeCell ref="H4:H6"/>
    <mergeCell ref="I4:I6"/>
    <mergeCell ref="J4:J6"/>
    <mergeCell ref="K4:K6"/>
    <mergeCell ref="L4:Q4"/>
    <mergeCell ref="Z5:AA5"/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R4:S4"/>
    <mergeCell ref="T4:Y4"/>
    <mergeCell ref="Z4:AC4"/>
    <mergeCell ref="L5:M5"/>
    <mergeCell ref="N5:O5"/>
    <mergeCell ref="P5:Q5"/>
  </mergeCells>
  <pageMargins left="0.05" right="0.06" top="0.11" bottom="0.1" header="0.08" footer="0.06"/>
  <pageSetup scale="48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57AE-2FC1-4C28-9F8D-2D02761CD23A}">
  <dimension ref="A1:AF106"/>
  <sheetViews>
    <sheetView zoomScale="85" zoomScaleNormal="85" workbookViewId="0">
      <pane xSplit="3" ySplit="7" topLeftCell="N72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2.5" x14ac:dyDescent="0.25"/>
  <cols>
    <col min="1" max="1" width="5.1796875" style="40" bestFit="1" customWidth="1"/>
    <col min="2" max="2" width="5.453125" style="260" customWidth="1"/>
    <col min="3" max="3" width="44" style="38" bestFit="1" customWidth="1"/>
    <col min="4" max="5" width="7.1796875" style="39" bestFit="1" customWidth="1"/>
    <col min="6" max="6" width="8" style="38" bestFit="1" customWidth="1"/>
    <col min="7" max="7" width="8.453125" style="38" customWidth="1"/>
    <col min="8" max="8" width="9.453125" style="38" customWidth="1"/>
    <col min="9" max="10" width="10.1796875" style="38" customWidth="1"/>
    <col min="11" max="11" width="10.81640625" style="38" customWidth="1"/>
    <col min="12" max="15" width="10" style="38" bestFit="1" customWidth="1"/>
    <col min="16" max="16" width="8" style="38" bestFit="1" customWidth="1"/>
    <col min="17" max="17" width="9.1796875" style="38" bestFit="1" customWidth="1"/>
    <col min="18" max="18" width="8" style="38" bestFit="1" customWidth="1"/>
    <col min="19" max="19" width="9.1796875" style="38" bestFit="1" customWidth="1"/>
    <col min="20" max="21" width="10" style="38" bestFit="1" customWidth="1"/>
    <col min="22" max="22" width="10.81640625" style="38" bestFit="1" customWidth="1"/>
    <col min="23" max="23" width="10" style="38" bestFit="1" customWidth="1"/>
    <col min="24" max="24" width="8" style="38" bestFit="1" customWidth="1"/>
    <col min="25" max="25" width="9.1796875" style="38" bestFit="1" customWidth="1"/>
    <col min="26" max="26" width="10" style="38" bestFit="1" customWidth="1"/>
    <col min="27" max="27" width="11" style="38" bestFit="1" customWidth="1"/>
    <col min="28" max="28" width="8" style="38" bestFit="1" customWidth="1"/>
    <col min="29" max="29" width="9.1796875" style="38" bestFit="1" customWidth="1"/>
    <col min="30" max="30" width="12.1796875" style="38" customWidth="1"/>
    <col min="31" max="31" width="12" style="38" customWidth="1"/>
    <col min="32" max="16384" width="8.81640625" style="38"/>
  </cols>
  <sheetData>
    <row r="1" spans="1:32" ht="13" x14ac:dyDescent="0.25">
      <c r="B1" s="407" t="s">
        <v>343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</row>
    <row r="2" spans="1:32" ht="13" x14ac:dyDescent="0.25">
      <c r="B2" s="442" t="s">
        <v>220</v>
      </c>
      <c r="C2" s="407" t="s">
        <v>145</v>
      </c>
      <c r="D2" s="443" t="s">
        <v>221</v>
      </c>
      <c r="E2" s="443"/>
      <c r="F2" s="443"/>
      <c r="G2" s="443"/>
      <c r="H2" s="443"/>
      <c r="I2" s="443"/>
      <c r="J2" s="443"/>
      <c r="K2" s="443"/>
      <c r="L2" s="407" t="s">
        <v>222</v>
      </c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42"/>
      <c r="C3" s="407"/>
      <c r="D3" s="442" t="s">
        <v>223</v>
      </c>
      <c r="E3" s="442"/>
      <c r="F3" s="442"/>
      <c r="G3" s="442"/>
      <c r="H3" s="442"/>
      <c r="I3" s="442"/>
      <c r="J3" s="442"/>
      <c r="K3" s="442"/>
      <c r="L3" s="407" t="s">
        <v>224</v>
      </c>
      <c r="M3" s="407"/>
      <c r="N3" s="407"/>
      <c r="O3" s="407"/>
      <c r="P3" s="407"/>
      <c r="Q3" s="407"/>
      <c r="R3" s="407"/>
      <c r="S3" s="407"/>
      <c r="T3" s="407" t="s">
        <v>225</v>
      </c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42"/>
      <c r="C4" s="407"/>
      <c r="D4" s="442" t="s">
        <v>216</v>
      </c>
      <c r="E4" s="442"/>
      <c r="F4" s="442" t="s">
        <v>175</v>
      </c>
      <c r="G4" s="442" t="s">
        <v>176</v>
      </c>
      <c r="H4" s="442" t="s">
        <v>226</v>
      </c>
      <c r="I4" s="442" t="s">
        <v>227</v>
      </c>
      <c r="J4" s="442" t="s">
        <v>147</v>
      </c>
      <c r="K4" s="442" t="s">
        <v>148</v>
      </c>
      <c r="L4" s="407" t="s">
        <v>228</v>
      </c>
      <c r="M4" s="407"/>
      <c r="N4" s="407"/>
      <c r="O4" s="407"/>
      <c r="P4" s="407"/>
      <c r="Q4" s="407"/>
      <c r="R4" s="407" t="s">
        <v>229</v>
      </c>
      <c r="S4" s="407"/>
      <c r="T4" s="407" t="s">
        <v>228</v>
      </c>
      <c r="U4" s="407"/>
      <c r="V4" s="407"/>
      <c r="W4" s="407"/>
      <c r="X4" s="407"/>
      <c r="Y4" s="407"/>
      <c r="Z4" s="407" t="s">
        <v>229</v>
      </c>
      <c r="AA4" s="407"/>
      <c r="AB4" s="407"/>
      <c r="AC4" s="407"/>
    </row>
    <row r="5" spans="1:32" ht="13" x14ac:dyDescent="0.25">
      <c r="B5" s="442"/>
      <c r="C5" s="407"/>
      <c r="D5" s="442"/>
      <c r="E5" s="442"/>
      <c r="F5" s="442"/>
      <c r="G5" s="442"/>
      <c r="H5" s="442"/>
      <c r="I5" s="442"/>
      <c r="J5" s="442"/>
      <c r="K5" s="442"/>
      <c r="L5" s="442" t="s">
        <v>230</v>
      </c>
      <c r="M5" s="442"/>
      <c r="N5" s="442" t="s">
        <v>231</v>
      </c>
      <c r="O5" s="442"/>
      <c r="P5" s="407" t="s">
        <v>141</v>
      </c>
      <c r="Q5" s="407"/>
      <c r="R5" s="407" t="s">
        <v>232</v>
      </c>
      <c r="S5" s="407"/>
      <c r="T5" s="442" t="s">
        <v>230</v>
      </c>
      <c r="U5" s="442"/>
      <c r="V5" s="442" t="s">
        <v>231</v>
      </c>
      <c r="W5" s="442"/>
      <c r="X5" s="407" t="s">
        <v>141</v>
      </c>
      <c r="Y5" s="407"/>
      <c r="Z5" s="442" t="s">
        <v>157</v>
      </c>
      <c r="AA5" s="442"/>
      <c r="AB5" s="442" t="s">
        <v>175</v>
      </c>
      <c r="AC5" s="442"/>
    </row>
    <row r="6" spans="1:32" s="73" customFormat="1" ht="39" x14ac:dyDescent="0.35">
      <c r="A6" s="75"/>
      <c r="B6" s="442"/>
      <c r="C6" s="407"/>
      <c r="D6" s="114" t="s">
        <v>149</v>
      </c>
      <c r="E6" s="116" t="s">
        <v>150</v>
      </c>
      <c r="F6" s="442"/>
      <c r="G6" s="442"/>
      <c r="H6" s="442"/>
      <c r="I6" s="442"/>
      <c r="J6" s="442"/>
      <c r="K6" s="442"/>
      <c r="L6" s="102" t="s">
        <v>233</v>
      </c>
      <c r="M6" s="102" t="s">
        <v>234</v>
      </c>
      <c r="N6" s="102" t="s">
        <v>233</v>
      </c>
      <c r="O6" s="102" t="s">
        <v>234</v>
      </c>
      <c r="P6" s="102" t="s">
        <v>233</v>
      </c>
      <c r="Q6" s="102" t="s">
        <v>234</v>
      </c>
      <c r="R6" s="102" t="s">
        <v>233</v>
      </c>
      <c r="S6" s="102" t="s">
        <v>234</v>
      </c>
      <c r="T6" s="102" t="s">
        <v>233</v>
      </c>
      <c r="U6" s="102" t="s">
        <v>234</v>
      </c>
      <c r="V6" s="102" t="s">
        <v>233</v>
      </c>
      <c r="W6" s="102" t="s">
        <v>234</v>
      </c>
      <c r="X6" s="102" t="s">
        <v>233</v>
      </c>
      <c r="Y6" s="102" t="s">
        <v>234</v>
      </c>
      <c r="Z6" s="102" t="s">
        <v>233</v>
      </c>
      <c r="AA6" s="102" t="s">
        <v>234</v>
      </c>
      <c r="AB6" s="102" t="s">
        <v>233</v>
      </c>
      <c r="AC6" s="102" t="s">
        <v>234</v>
      </c>
    </row>
    <row r="7" spans="1:32" ht="13" x14ac:dyDescent="0.25">
      <c r="B7" s="114"/>
      <c r="C7" s="115"/>
      <c r="D7" s="114">
        <v>1</v>
      </c>
      <c r="E7" s="114">
        <v>2</v>
      </c>
      <c r="F7" s="114">
        <v>3</v>
      </c>
      <c r="G7" s="114">
        <v>4</v>
      </c>
      <c r="H7" s="114">
        <v>5</v>
      </c>
      <c r="I7" s="114">
        <v>6</v>
      </c>
      <c r="J7" s="114">
        <v>7</v>
      </c>
      <c r="K7" s="114">
        <v>8</v>
      </c>
      <c r="L7" s="114">
        <v>9</v>
      </c>
      <c r="M7" s="114">
        <v>10</v>
      </c>
      <c r="N7" s="114">
        <v>11</v>
      </c>
      <c r="O7" s="114">
        <v>12</v>
      </c>
      <c r="P7" s="114">
        <v>13</v>
      </c>
      <c r="Q7" s="114">
        <v>14</v>
      </c>
      <c r="R7" s="114">
        <v>15</v>
      </c>
      <c r="S7" s="114">
        <v>16</v>
      </c>
      <c r="T7" s="114">
        <v>17</v>
      </c>
      <c r="U7" s="114">
        <v>18</v>
      </c>
      <c r="V7" s="114">
        <v>19</v>
      </c>
      <c r="W7" s="114">
        <v>20</v>
      </c>
      <c r="X7" s="114">
        <v>21</v>
      </c>
      <c r="Y7" s="114">
        <v>22</v>
      </c>
      <c r="Z7" s="114">
        <v>23</v>
      </c>
      <c r="AA7" s="114">
        <v>24</v>
      </c>
      <c r="AB7" s="114">
        <v>25</v>
      </c>
      <c r="AC7" s="114">
        <v>26</v>
      </c>
    </row>
    <row r="8" spans="1:32" ht="13" x14ac:dyDescent="0.25">
      <c r="B8" s="194" t="s">
        <v>8</v>
      </c>
      <c r="C8" s="111"/>
      <c r="D8" s="58"/>
      <c r="E8" s="5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2" ht="13" x14ac:dyDescent="0.25">
      <c r="B9" s="194" t="s">
        <v>158</v>
      </c>
      <c r="C9" s="110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25">
      <c r="B10" s="92">
        <v>1</v>
      </c>
      <c r="C10" s="91" t="s">
        <v>16</v>
      </c>
      <c r="D10" s="33">
        <v>8040</v>
      </c>
      <c r="E10" s="33">
        <v>2379</v>
      </c>
      <c r="F10" s="33">
        <v>41453</v>
      </c>
      <c r="G10" s="33">
        <v>44886</v>
      </c>
      <c r="H10" s="33">
        <v>15819</v>
      </c>
      <c r="I10" s="33">
        <v>1974992</v>
      </c>
      <c r="J10" s="33">
        <v>2585324</v>
      </c>
      <c r="K10" s="33">
        <v>96681921</v>
      </c>
      <c r="L10" s="56">
        <v>5177881</v>
      </c>
      <c r="M10" s="56">
        <v>11258536.463210002</v>
      </c>
      <c r="N10" s="56">
        <v>2891938</v>
      </c>
      <c r="O10" s="56">
        <v>16089682.335200001</v>
      </c>
      <c r="P10" s="56">
        <v>0</v>
      </c>
      <c r="Q10" s="56">
        <v>0</v>
      </c>
      <c r="R10" s="56">
        <v>17040</v>
      </c>
      <c r="S10" s="56">
        <v>83855.600000000006</v>
      </c>
      <c r="T10" s="56">
        <v>3812920</v>
      </c>
      <c r="U10" s="56">
        <v>8582142.4512900021</v>
      </c>
      <c r="V10" s="56">
        <v>396481</v>
      </c>
      <c r="W10" s="56">
        <v>2662609.002510001</v>
      </c>
      <c r="X10" s="56">
        <v>39</v>
      </c>
      <c r="Y10" s="56">
        <v>113.517</v>
      </c>
      <c r="Z10" s="56">
        <v>23921987</v>
      </c>
      <c r="AA10" s="56">
        <v>117026201.08400001</v>
      </c>
      <c r="AB10" s="56">
        <v>392</v>
      </c>
      <c r="AC10" s="56">
        <v>365.45499999999998</v>
      </c>
      <c r="AE10" s="10">
        <f>Z10+AB10</f>
        <v>23922379</v>
      </c>
    </row>
    <row r="11" spans="1:32" x14ac:dyDescent="0.25">
      <c r="B11" s="92">
        <v>2</v>
      </c>
      <c r="C11" s="91" t="s">
        <v>35</v>
      </c>
      <c r="D11" s="33">
        <v>5329</v>
      </c>
      <c r="E11" s="33">
        <v>2904</v>
      </c>
      <c r="F11" s="33">
        <v>41781</v>
      </c>
      <c r="G11" s="33">
        <v>19608</v>
      </c>
      <c r="H11" s="33">
        <v>0</v>
      </c>
      <c r="I11" s="33">
        <v>1148510</v>
      </c>
      <c r="J11" s="33">
        <v>75038</v>
      </c>
      <c r="K11" s="33">
        <v>44779517</v>
      </c>
      <c r="L11" s="56">
        <v>134535</v>
      </c>
      <c r="M11" s="56">
        <v>533406.41678000009</v>
      </c>
      <c r="N11" s="56">
        <v>59908</v>
      </c>
      <c r="O11" s="56">
        <v>285639.08107000001</v>
      </c>
      <c r="P11" s="56">
        <v>0</v>
      </c>
      <c r="Q11" s="56">
        <v>0</v>
      </c>
      <c r="R11" s="56">
        <v>9312</v>
      </c>
      <c r="S11" s="56">
        <v>57400.018490000002</v>
      </c>
      <c r="T11" s="56">
        <v>2551378</v>
      </c>
      <c r="U11" s="56">
        <v>5262573.9283800004</v>
      </c>
      <c r="V11" s="56">
        <v>711184</v>
      </c>
      <c r="W11" s="56">
        <v>1265796.8714700001</v>
      </c>
      <c r="X11" s="56">
        <v>0</v>
      </c>
      <c r="Y11" s="56">
        <v>0</v>
      </c>
      <c r="Z11" s="56">
        <v>15326052</v>
      </c>
      <c r="AA11" s="56">
        <v>63901428.042999998</v>
      </c>
      <c r="AB11" s="56">
        <v>294</v>
      </c>
      <c r="AC11" s="56">
        <v>308.35500000000002</v>
      </c>
      <c r="AE11" s="10">
        <f t="shared" ref="AE11:AE72" si="0">Z11+AB11</f>
        <v>15326346</v>
      </c>
      <c r="AF11" s="10"/>
    </row>
    <row r="12" spans="1:32" ht="16.5" customHeight="1" x14ac:dyDescent="0.25">
      <c r="B12" s="92">
        <v>3</v>
      </c>
      <c r="C12" s="113" t="s">
        <v>40</v>
      </c>
      <c r="D12" s="68">
        <v>2078</v>
      </c>
      <c r="E12" s="68">
        <v>207</v>
      </c>
      <c r="F12" s="68">
        <v>1451</v>
      </c>
      <c r="G12" s="68">
        <v>1801</v>
      </c>
      <c r="H12" s="68">
        <v>355014</v>
      </c>
      <c r="I12" s="68">
        <v>902167</v>
      </c>
      <c r="J12" s="68">
        <v>32620</v>
      </c>
      <c r="K12" s="68">
        <v>13808105</v>
      </c>
      <c r="L12" s="56">
        <v>46114</v>
      </c>
      <c r="M12" s="56">
        <v>199254.19322999992</v>
      </c>
      <c r="N12" s="56">
        <v>17935</v>
      </c>
      <c r="O12" s="56">
        <v>98466.406980000014</v>
      </c>
      <c r="P12" s="56">
        <v>0</v>
      </c>
      <c r="Q12" s="56">
        <v>0</v>
      </c>
      <c r="R12" s="56">
        <v>905</v>
      </c>
      <c r="S12" s="56">
        <v>4229.3999999999996</v>
      </c>
      <c r="T12" s="56">
        <v>1225314</v>
      </c>
      <c r="U12" s="56">
        <v>2286118.3483299999</v>
      </c>
      <c r="V12" s="56">
        <v>284519</v>
      </c>
      <c r="W12" s="56">
        <v>637535.02717999998</v>
      </c>
      <c r="X12" s="56">
        <v>5981</v>
      </c>
      <c r="Y12" s="56">
        <v>65304.034209999998</v>
      </c>
      <c r="Z12" s="56">
        <v>5823534</v>
      </c>
      <c r="AA12" s="56">
        <v>26437955.070750002</v>
      </c>
      <c r="AB12" s="56">
        <v>0</v>
      </c>
      <c r="AC12" s="56">
        <v>0</v>
      </c>
      <c r="AE12" s="10">
        <f t="shared" si="0"/>
        <v>5823534</v>
      </c>
    </row>
    <row r="13" spans="1:32" x14ac:dyDescent="0.25">
      <c r="B13" s="92">
        <v>4</v>
      </c>
      <c r="C13" s="91" t="s">
        <v>23</v>
      </c>
      <c r="D13" s="33">
        <v>8308</v>
      </c>
      <c r="E13" s="33">
        <v>3948</v>
      </c>
      <c r="F13" s="33">
        <v>77878</v>
      </c>
      <c r="G13" s="33">
        <v>13167</v>
      </c>
      <c r="H13" s="33">
        <v>0</v>
      </c>
      <c r="I13" s="33">
        <v>2612468</v>
      </c>
      <c r="J13" s="33">
        <v>907085</v>
      </c>
      <c r="K13" s="33">
        <v>57401698</v>
      </c>
      <c r="L13" s="56">
        <v>1009355</v>
      </c>
      <c r="M13" s="56">
        <v>3768511.4958499991</v>
      </c>
      <c r="N13" s="56">
        <v>393177</v>
      </c>
      <c r="O13" s="56">
        <v>2224420.23434</v>
      </c>
      <c r="P13" s="56">
        <v>0</v>
      </c>
      <c r="Q13" s="56">
        <v>0</v>
      </c>
      <c r="R13" s="56">
        <v>93716</v>
      </c>
      <c r="S13" s="56">
        <v>514055.5</v>
      </c>
      <c r="T13" s="56">
        <v>6334344</v>
      </c>
      <c r="U13" s="56">
        <v>16734161.822070001</v>
      </c>
      <c r="V13" s="56">
        <v>1034240</v>
      </c>
      <c r="W13" s="56">
        <v>4222789.2121200003</v>
      </c>
      <c r="X13" s="56">
        <v>4086</v>
      </c>
      <c r="Y13" s="56">
        <v>64707.843999999997</v>
      </c>
      <c r="Z13" s="56">
        <v>32019654</v>
      </c>
      <c r="AA13" s="56">
        <v>154989326.514</v>
      </c>
      <c r="AB13" s="56">
        <v>443</v>
      </c>
      <c r="AC13" s="56">
        <v>388.29399999999998</v>
      </c>
      <c r="AE13" s="10">
        <f t="shared" si="0"/>
        <v>32020097</v>
      </c>
    </row>
    <row r="14" spans="1:32" x14ac:dyDescent="0.25">
      <c r="B14" s="92">
        <v>5</v>
      </c>
      <c r="C14" s="91" t="s">
        <v>49</v>
      </c>
      <c r="D14" s="33">
        <v>2857</v>
      </c>
      <c r="E14" s="33">
        <v>1144</v>
      </c>
      <c r="F14" s="33">
        <v>3134</v>
      </c>
      <c r="G14" s="33">
        <v>2605</v>
      </c>
      <c r="H14" s="33">
        <v>23448</v>
      </c>
      <c r="I14" s="33">
        <v>1394964</v>
      </c>
      <c r="J14" s="33">
        <v>0</v>
      </c>
      <c r="K14" s="33">
        <v>28707297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1591370</v>
      </c>
      <c r="U14" s="56">
        <v>3761109.9049999998</v>
      </c>
      <c r="V14" s="56">
        <v>229754</v>
      </c>
      <c r="W14" s="56">
        <v>739827.19799999997</v>
      </c>
      <c r="X14" s="56">
        <v>0</v>
      </c>
      <c r="Y14" s="56">
        <v>0</v>
      </c>
      <c r="Z14" s="56">
        <v>8795419</v>
      </c>
      <c r="AA14" s="56">
        <v>41111810.329000004</v>
      </c>
      <c r="AB14" s="56">
        <v>1952</v>
      </c>
      <c r="AC14" s="56">
        <v>2753.8220000000001</v>
      </c>
      <c r="AE14" s="10">
        <f t="shared" si="0"/>
        <v>8797371</v>
      </c>
    </row>
    <row r="15" spans="1:32" x14ac:dyDescent="0.25">
      <c r="B15" s="92">
        <v>6</v>
      </c>
      <c r="C15" s="91" t="s">
        <v>31</v>
      </c>
      <c r="D15" s="33">
        <v>4479</v>
      </c>
      <c r="E15" s="33">
        <v>614</v>
      </c>
      <c r="F15" s="33">
        <v>21656</v>
      </c>
      <c r="G15" s="33">
        <v>11945</v>
      </c>
      <c r="H15" s="33">
        <v>0</v>
      </c>
      <c r="I15" s="33">
        <v>2699651</v>
      </c>
      <c r="J15" s="33">
        <v>237766</v>
      </c>
      <c r="K15" s="33">
        <v>32356053</v>
      </c>
      <c r="L15" s="56">
        <v>207433</v>
      </c>
      <c r="M15" s="56">
        <v>895302.40714999998</v>
      </c>
      <c r="N15" s="56">
        <v>131887</v>
      </c>
      <c r="O15" s="56">
        <v>1016496.36594</v>
      </c>
      <c r="P15" s="56">
        <v>0</v>
      </c>
      <c r="Q15" s="56">
        <v>0</v>
      </c>
      <c r="R15" s="56">
        <v>4759</v>
      </c>
      <c r="S15" s="56">
        <v>35120.366999999998</v>
      </c>
      <c r="T15" s="56">
        <v>3308210</v>
      </c>
      <c r="U15" s="56">
        <v>7739972.7325199991</v>
      </c>
      <c r="V15" s="56">
        <v>725983</v>
      </c>
      <c r="W15" s="56">
        <v>1744198.8026000001</v>
      </c>
      <c r="X15" s="56">
        <v>169</v>
      </c>
      <c r="Y15" s="56">
        <v>609.32899999999995</v>
      </c>
      <c r="Z15" s="56">
        <v>20020225</v>
      </c>
      <c r="AA15" s="56">
        <v>95651409.708110005</v>
      </c>
      <c r="AB15" s="56">
        <v>1193</v>
      </c>
      <c r="AC15" s="56">
        <v>1146.7</v>
      </c>
      <c r="AE15" s="10">
        <f t="shared" si="0"/>
        <v>20021418</v>
      </c>
    </row>
    <row r="16" spans="1:32" x14ac:dyDescent="0.25">
      <c r="B16" s="92">
        <v>7</v>
      </c>
      <c r="C16" s="91" t="s">
        <v>37</v>
      </c>
      <c r="D16" s="33">
        <v>2771</v>
      </c>
      <c r="E16" s="33">
        <v>733</v>
      </c>
      <c r="F16" s="33">
        <v>0</v>
      </c>
      <c r="G16" s="33">
        <v>0</v>
      </c>
      <c r="H16" s="33">
        <v>0</v>
      </c>
      <c r="I16" s="33">
        <v>380280</v>
      </c>
      <c r="J16" s="33">
        <v>79101</v>
      </c>
      <c r="K16" s="33">
        <v>18761988</v>
      </c>
      <c r="L16" s="56">
        <v>69930</v>
      </c>
      <c r="M16" s="56">
        <v>201766.0692</v>
      </c>
      <c r="N16" s="56">
        <v>21803</v>
      </c>
      <c r="O16" s="56">
        <v>74796.468280000001</v>
      </c>
      <c r="P16" s="56">
        <v>0</v>
      </c>
      <c r="Q16" s="56">
        <v>0</v>
      </c>
      <c r="R16" s="56">
        <v>2323</v>
      </c>
      <c r="S16" s="56">
        <v>11592.414719999999</v>
      </c>
      <c r="T16" s="56">
        <v>2419183</v>
      </c>
      <c r="U16" s="56">
        <v>5424623.7298400002</v>
      </c>
      <c r="V16" s="56">
        <v>477851</v>
      </c>
      <c r="W16" s="56">
        <v>1138300.80751</v>
      </c>
      <c r="X16" s="56">
        <v>0</v>
      </c>
      <c r="Y16" s="56">
        <v>0</v>
      </c>
      <c r="Z16" s="56">
        <v>11926949</v>
      </c>
      <c r="AA16" s="56">
        <v>51148315.477339998</v>
      </c>
      <c r="AB16" s="56">
        <v>0</v>
      </c>
      <c r="AC16" s="56">
        <v>0</v>
      </c>
      <c r="AE16" s="10">
        <f t="shared" si="0"/>
        <v>11926949</v>
      </c>
    </row>
    <row r="17" spans="2:31" x14ac:dyDescent="0.25">
      <c r="B17" s="92">
        <v>8</v>
      </c>
      <c r="C17" s="91" t="s">
        <v>50</v>
      </c>
      <c r="D17" s="33">
        <v>1028</v>
      </c>
      <c r="E17" s="33">
        <v>27</v>
      </c>
      <c r="F17" s="33">
        <v>737</v>
      </c>
      <c r="G17" s="33">
        <v>1230</v>
      </c>
      <c r="H17" s="33">
        <v>883</v>
      </c>
      <c r="I17" s="33">
        <v>126965</v>
      </c>
      <c r="J17" s="33">
        <v>0</v>
      </c>
      <c r="K17" s="33">
        <v>3820483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338863</v>
      </c>
      <c r="U17" s="56">
        <v>798221.38733000006</v>
      </c>
      <c r="V17" s="56">
        <v>131158</v>
      </c>
      <c r="W17" s="56">
        <v>329996.94075000001</v>
      </c>
      <c r="X17" s="56">
        <v>0</v>
      </c>
      <c r="Y17" s="56">
        <v>0</v>
      </c>
      <c r="Z17" s="56">
        <v>1418434</v>
      </c>
      <c r="AA17" s="56">
        <v>6782665.2000000002</v>
      </c>
      <c r="AB17" s="56">
        <v>0</v>
      </c>
      <c r="AC17" s="56">
        <v>0</v>
      </c>
      <c r="AE17" s="10">
        <f t="shared" si="0"/>
        <v>1418434</v>
      </c>
    </row>
    <row r="18" spans="2:31" x14ac:dyDescent="0.25">
      <c r="B18" s="92">
        <v>9</v>
      </c>
      <c r="C18" s="91" t="s">
        <v>27</v>
      </c>
      <c r="D18" s="33">
        <v>7775</v>
      </c>
      <c r="E18" s="33">
        <v>4305</v>
      </c>
      <c r="F18" s="33">
        <v>36275</v>
      </c>
      <c r="G18" s="33">
        <v>0</v>
      </c>
      <c r="H18" s="33">
        <v>673192</v>
      </c>
      <c r="I18" s="33">
        <v>667556</v>
      </c>
      <c r="J18" s="33">
        <v>524180</v>
      </c>
      <c r="K18" s="33">
        <v>40564087</v>
      </c>
      <c r="L18" s="56">
        <v>387716</v>
      </c>
      <c r="M18" s="56">
        <v>1566284.27312</v>
      </c>
      <c r="N18" s="56">
        <v>224211</v>
      </c>
      <c r="O18" s="56">
        <v>1296133.5187000001</v>
      </c>
      <c r="P18" s="56">
        <v>1</v>
      </c>
      <c r="Q18" s="56">
        <v>36</v>
      </c>
      <c r="R18" s="56">
        <v>8770</v>
      </c>
      <c r="S18" s="56">
        <v>26569.025000000001</v>
      </c>
      <c r="T18" s="56">
        <v>4584783</v>
      </c>
      <c r="U18" s="56">
        <v>11193827.26857</v>
      </c>
      <c r="V18" s="56">
        <v>1445155</v>
      </c>
      <c r="W18" s="56">
        <v>3476605.0800600001</v>
      </c>
      <c r="X18" s="56">
        <v>0</v>
      </c>
      <c r="Y18" s="56">
        <v>0</v>
      </c>
      <c r="Z18" s="56">
        <v>25924987</v>
      </c>
      <c r="AA18" s="56">
        <v>131299585.69266</v>
      </c>
      <c r="AB18" s="56">
        <v>0</v>
      </c>
      <c r="AC18" s="56">
        <v>0</v>
      </c>
      <c r="AE18" s="10">
        <f t="shared" si="0"/>
        <v>25924987</v>
      </c>
    </row>
    <row r="19" spans="2:31" x14ac:dyDescent="0.25">
      <c r="B19" s="92">
        <v>10</v>
      </c>
      <c r="C19" s="91" t="s">
        <v>9</v>
      </c>
      <c r="D19" s="33">
        <v>24103</v>
      </c>
      <c r="E19" s="33">
        <v>38430</v>
      </c>
      <c r="F19" s="33">
        <v>1395562</v>
      </c>
      <c r="G19" s="33">
        <v>52110</v>
      </c>
      <c r="H19" s="33">
        <v>902411</v>
      </c>
      <c r="I19" s="33">
        <v>4174437</v>
      </c>
      <c r="J19" s="33">
        <v>19238868</v>
      </c>
      <c r="K19" s="33">
        <v>232034018</v>
      </c>
      <c r="L19" s="56">
        <v>26435033</v>
      </c>
      <c r="M19" s="56">
        <v>101563848.41764997</v>
      </c>
      <c r="N19" s="56">
        <v>32643416</v>
      </c>
      <c r="O19" s="56">
        <v>151101705.28129011</v>
      </c>
      <c r="P19" s="56">
        <v>0</v>
      </c>
      <c r="Q19" s="56">
        <v>0</v>
      </c>
      <c r="R19" s="56">
        <v>129172</v>
      </c>
      <c r="S19" s="56">
        <v>548872.25775999995</v>
      </c>
      <c r="T19" s="56">
        <v>33223314</v>
      </c>
      <c r="U19" s="56">
        <v>79298815.934550002</v>
      </c>
      <c r="V19" s="56">
        <v>7367080</v>
      </c>
      <c r="W19" s="56">
        <v>19631900.317919999</v>
      </c>
      <c r="X19" s="56">
        <v>984</v>
      </c>
      <c r="Y19" s="56">
        <v>14322.75273</v>
      </c>
      <c r="Z19" s="56">
        <v>160387626</v>
      </c>
      <c r="AA19" s="56">
        <v>839110897.75588</v>
      </c>
      <c r="AB19" s="56">
        <v>18798</v>
      </c>
      <c r="AC19" s="56">
        <v>18895.930450000003</v>
      </c>
      <c r="AE19" s="10">
        <f t="shared" si="0"/>
        <v>160406424</v>
      </c>
    </row>
    <row r="20" spans="2:31" x14ac:dyDescent="0.25">
      <c r="B20" s="92">
        <v>11</v>
      </c>
      <c r="C20" s="91" t="s">
        <v>51</v>
      </c>
      <c r="D20" s="33">
        <v>2242</v>
      </c>
      <c r="E20" s="33">
        <v>227</v>
      </c>
      <c r="F20" s="33">
        <v>10814</v>
      </c>
      <c r="G20" s="33">
        <v>3568</v>
      </c>
      <c r="H20" s="33">
        <v>415</v>
      </c>
      <c r="I20" s="33">
        <v>1111048</v>
      </c>
      <c r="J20" s="33">
        <v>0</v>
      </c>
      <c r="K20" s="33">
        <v>12876674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981132</v>
      </c>
      <c r="U20" s="56">
        <v>2357113.6565999999</v>
      </c>
      <c r="V20" s="56">
        <v>412903</v>
      </c>
      <c r="W20" s="56">
        <v>909082.31115999992</v>
      </c>
      <c r="X20" s="56">
        <v>780</v>
      </c>
      <c r="Y20" s="56">
        <v>12999.4601</v>
      </c>
      <c r="Z20" s="56">
        <v>6449947</v>
      </c>
      <c r="AA20" s="56">
        <v>30009600.152830001</v>
      </c>
      <c r="AB20" s="56">
        <v>658</v>
      </c>
      <c r="AC20" s="56">
        <v>693.59395999999992</v>
      </c>
      <c r="AE20" s="10">
        <f t="shared" si="0"/>
        <v>6450605</v>
      </c>
    </row>
    <row r="21" spans="2:31" x14ac:dyDescent="0.25">
      <c r="B21" s="92">
        <v>12</v>
      </c>
      <c r="C21" s="91" t="s">
        <v>28</v>
      </c>
      <c r="D21" s="33">
        <v>7675</v>
      </c>
      <c r="E21" s="33">
        <v>2016</v>
      </c>
      <c r="F21" s="33">
        <v>45368</v>
      </c>
      <c r="G21" s="33">
        <v>8004</v>
      </c>
      <c r="H21" s="33">
        <v>272991</v>
      </c>
      <c r="I21" s="33">
        <v>284566</v>
      </c>
      <c r="J21" s="33">
        <v>776887</v>
      </c>
      <c r="K21" s="33">
        <v>55157257</v>
      </c>
      <c r="L21" s="56">
        <v>707030</v>
      </c>
      <c r="M21" s="56">
        <v>2983171.9070000001</v>
      </c>
      <c r="N21" s="56">
        <v>1448049</v>
      </c>
      <c r="O21" s="56">
        <v>3075387.5729999999</v>
      </c>
      <c r="P21" s="56">
        <v>0</v>
      </c>
      <c r="Q21" s="56">
        <v>0</v>
      </c>
      <c r="R21" s="56">
        <v>14511</v>
      </c>
      <c r="S21" s="56">
        <v>63865.349000000002</v>
      </c>
      <c r="T21" s="56">
        <v>5058643</v>
      </c>
      <c r="U21" s="56">
        <v>11323054.844999999</v>
      </c>
      <c r="V21" s="56">
        <v>2341224</v>
      </c>
      <c r="W21" s="56">
        <v>5407331.1219300013</v>
      </c>
      <c r="X21" s="56">
        <v>2825</v>
      </c>
      <c r="Y21" s="56">
        <v>11281.597</v>
      </c>
      <c r="Z21" s="56">
        <v>44046781</v>
      </c>
      <c r="AA21" s="56">
        <v>135179214.99000001</v>
      </c>
      <c r="AB21" s="56">
        <v>1724</v>
      </c>
      <c r="AC21" s="56">
        <v>1746.674</v>
      </c>
      <c r="AE21" s="10">
        <f t="shared" si="0"/>
        <v>44048505</v>
      </c>
    </row>
    <row r="22" spans="2:31" ht="13" x14ac:dyDescent="0.25">
      <c r="B22" s="194" t="s">
        <v>6</v>
      </c>
      <c r="C22" s="110"/>
      <c r="D22" s="58"/>
      <c r="E22" s="58"/>
      <c r="F22" s="58"/>
      <c r="G22" s="58"/>
      <c r="H22" s="58"/>
      <c r="I22" s="58"/>
      <c r="J22" s="58"/>
      <c r="K22" s="58"/>
      <c r="L22" s="53"/>
      <c r="M22" s="53"/>
      <c r="N22" s="53"/>
      <c r="O22" s="53"/>
      <c r="P22" s="53"/>
      <c r="Q22" s="53"/>
      <c r="R22" s="53"/>
      <c r="S22" s="53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E22" s="10">
        <f t="shared" si="0"/>
        <v>0</v>
      </c>
    </row>
    <row r="23" spans="2:31" x14ac:dyDescent="0.25">
      <c r="B23" s="92">
        <v>13</v>
      </c>
      <c r="C23" s="91" t="s">
        <v>11</v>
      </c>
      <c r="D23" s="33">
        <v>6307</v>
      </c>
      <c r="E23" s="33">
        <v>8686</v>
      </c>
      <c r="F23" s="33">
        <v>1867530</v>
      </c>
      <c r="G23" s="33">
        <v>541</v>
      </c>
      <c r="H23" s="33">
        <v>805179</v>
      </c>
      <c r="I23" s="196">
        <v>84813774</v>
      </c>
      <c r="J23" s="33">
        <v>14457746</v>
      </c>
      <c r="K23" s="33">
        <v>36163344</v>
      </c>
      <c r="L23" s="56">
        <v>30808172</v>
      </c>
      <c r="M23" s="56">
        <v>73156511.825900048</v>
      </c>
      <c r="N23" s="56">
        <v>21659152</v>
      </c>
      <c r="O23" s="56">
        <v>104346211.95920001</v>
      </c>
      <c r="P23" s="56">
        <v>0</v>
      </c>
      <c r="Q23" s="56">
        <v>0</v>
      </c>
      <c r="R23" s="56">
        <v>82090</v>
      </c>
      <c r="S23" s="56">
        <v>384223.06800000003</v>
      </c>
      <c r="T23" s="56">
        <v>5335088</v>
      </c>
      <c r="U23" s="56">
        <v>16169514.623779994</v>
      </c>
      <c r="V23" s="56">
        <v>2337096</v>
      </c>
      <c r="W23" s="56">
        <v>11795638.708549999</v>
      </c>
      <c r="X23" s="56">
        <v>12799</v>
      </c>
      <c r="Y23" s="56">
        <v>340781.24945999996</v>
      </c>
      <c r="Z23" s="56">
        <v>18595015</v>
      </c>
      <c r="AA23" s="56">
        <v>117623368.71632999</v>
      </c>
      <c r="AB23" s="56">
        <v>0</v>
      </c>
      <c r="AC23" s="56">
        <v>0</v>
      </c>
      <c r="AE23" s="10">
        <f t="shared" si="0"/>
        <v>18595015</v>
      </c>
    </row>
    <row r="24" spans="2:31" x14ac:dyDescent="0.25">
      <c r="B24" s="92">
        <v>14</v>
      </c>
      <c r="C24" s="91" t="s">
        <v>52</v>
      </c>
      <c r="D24" s="33">
        <v>433</v>
      </c>
      <c r="E24" s="33">
        <v>5</v>
      </c>
      <c r="F24" s="33">
        <v>60323</v>
      </c>
      <c r="G24" s="33">
        <v>0</v>
      </c>
      <c r="H24" s="33">
        <v>0</v>
      </c>
      <c r="I24" s="33">
        <v>0</v>
      </c>
      <c r="J24" s="33">
        <v>0</v>
      </c>
      <c r="K24" s="33">
        <v>5746225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261052</v>
      </c>
      <c r="U24" s="56">
        <v>801008.53047</v>
      </c>
      <c r="V24" s="56">
        <v>82194</v>
      </c>
      <c r="W24" s="56">
        <v>389383.45669999992</v>
      </c>
      <c r="X24" s="56">
        <v>0</v>
      </c>
      <c r="Y24" s="56">
        <v>0</v>
      </c>
      <c r="Z24" s="56">
        <v>2242751</v>
      </c>
      <c r="AA24" s="56">
        <v>12600680.153999999</v>
      </c>
      <c r="AB24" s="56">
        <v>109</v>
      </c>
      <c r="AC24" s="56">
        <v>112.7</v>
      </c>
      <c r="AE24" s="10">
        <f t="shared" si="0"/>
        <v>2242860</v>
      </c>
    </row>
    <row r="25" spans="2:31" x14ac:dyDescent="0.25">
      <c r="B25" s="92">
        <v>15</v>
      </c>
      <c r="C25" s="91" t="s">
        <v>41</v>
      </c>
      <c r="D25" s="33">
        <v>1149</v>
      </c>
      <c r="E25" s="33">
        <v>530</v>
      </c>
      <c r="F25" s="33">
        <v>6945</v>
      </c>
      <c r="G25" s="33">
        <v>69922</v>
      </c>
      <c r="H25" s="33">
        <v>0</v>
      </c>
      <c r="I25" s="33">
        <v>70823</v>
      </c>
      <c r="J25" s="33">
        <v>27579</v>
      </c>
      <c r="K25" s="33">
        <v>2822694</v>
      </c>
      <c r="L25" s="56">
        <v>53833</v>
      </c>
      <c r="M25" s="56">
        <v>226033.40531000798</v>
      </c>
      <c r="N25" s="56">
        <v>22590</v>
      </c>
      <c r="O25" s="56">
        <v>212599.53502000013</v>
      </c>
      <c r="P25" s="56">
        <v>0</v>
      </c>
      <c r="Q25" s="56">
        <v>0</v>
      </c>
      <c r="R25" s="56">
        <v>307</v>
      </c>
      <c r="S25" s="56">
        <v>1675.7</v>
      </c>
      <c r="T25" s="56">
        <v>400519</v>
      </c>
      <c r="U25" s="56">
        <v>1117207.8295199999</v>
      </c>
      <c r="V25" s="56">
        <v>39620</v>
      </c>
      <c r="W25" s="56">
        <v>140117.82809</v>
      </c>
      <c r="X25" s="56">
        <v>0</v>
      </c>
      <c r="Y25" s="56">
        <v>0</v>
      </c>
      <c r="Z25" s="56">
        <v>2577959</v>
      </c>
      <c r="AA25" s="56">
        <v>14442796.771299999</v>
      </c>
      <c r="AB25" s="56">
        <v>0</v>
      </c>
      <c r="AC25" s="56">
        <v>0</v>
      </c>
      <c r="AE25" s="10">
        <f t="shared" si="0"/>
        <v>2577959</v>
      </c>
    </row>
    <row r="26" spans="2:31" x14ac:dyDescent="0.25">
      <c r="B26" s="92">
        <v>16</v>
      </c>
      <c r="C26" s="91" t="s">
        <v>33</v>
      </c>
      <c r="D26" s="33">
        <v>710</v>
      </c>
      <c r="E26" s="33">
        <v>47</v>
      </c>
      <c r="F26" s="33">
        <v>0</v>
      </c>
      <c r="G26" s="33">
        <v>0</v>
      </c>
      <c r="H26" s="33">
        <v>11918</v>
      </c>
      <c r="I26" s="33">
        <v>0</v>
      </c>
      <c r="J26" s="33">
        <v>110860</v>
      </c>
      <c r="K26" s="33">
        <v>883835</v>
      </c>
      <c r="L26" s="56">
        <v>200403</v>
      </c>
      <c r="M26" s="56">
        <v>645360.69345000002</v>
      </c>
      <c r="N26" s="56">
        <v>753464</v>
      </c>
      <c r="O26" s="56">
        <v>1404546.36127</v>
      </c>
      <c r="P26" s="56">
        <v>0</v>
      </c>
      <c r="Q26" s="56">
        <v>0</v>
      </c>
      <c r="R26" s="56">
        <v>0</v>
      </c>
      <c r="S26" s="56">
        <v>0</v>
      </c>
      <c r="T26" s="56">
        <v>160590</v>
      </c>
      <c r="U26" s="56">
        <v>347850.12913999998</v>
      </c>
      <c r="V26" s="56">
        <v>14624</v>
      </c>
      <c r="W26" s="56">
        <v>50677.963729999996</v>
      </c>
      <c r="X26" s="56">
        <v>2</v>
      </c>
      <c r="Y26" s="56">
        <v>21.8</v>
      </c>
      <c r="Z26" s="56">
        <v>433620</v>
      </c>
      <c r="AA26" s="56">
        <v>2156090.5</v>
      </c>
      <c r="AB26" s="56">
        <v>1</v>
      </c>
      <c r="AC26" s="56">
        <v>0.5</v>
      </c>
      <c r="AE26" s="10">
        <f t="shared" si="0"/>
        <v>433621</v>
      </c>
    </row>
    <row r="27" spans="2:31" x14ac:dyDescent="0.25">
      <c r="B27" s="92">
        <v>17</v>
      </c>
      <c r="C27" s="91" t="s">
        <v>45</v>
      </c>
      <c r="D27" s="33">
        <v>413</v>
      </c>
      <c r="E27" s="33">
        <v>5</v>
      </c>
      <c r="F27" s="33">
        <v>8007</v>
      </c>
      <c r="G27" s="33">
        <v>0</v>
      </c>
      <c r="H27" s="33">
        <v>14175</v>
      </c>
      <c r="I27" s="33">
        <v>0</v>
      </c>
      <c r="J27" s="33">
        <v>0</v>
      </c>
      <c r="K27" s="33">
        <v>934908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84101</v>
      </c>
      <c r="U27" s="56">
        <v>241990.43596</v>
      </c>
      <c r="V27" s="56">
        <v>40468</v>
      </c>
      <c r="W27" s="56">
        <v>156792.72934999998</v>
      </c>
      <c r="X27" s="56">
        <v>268</v>
      </c>
      <c r="Y27" s="56">
        <v>6832.2250000000004</v>
      </c>
      <c r="Z27" s="56">
        <v>279261</v>
      </c>
      <c r="AA27" s="56">
        <v>1495626.898</v>
      </c>
      <c r="AB27" s="56">
        <v>0</v>
      </c>
      <c r="AC27" s="56">
        <v>0</v>
      </c>
      <c r="AE27" s="10">
        <f t="shared" si="0"/>
        <v>279261</v>
      </c>
    </row>
    <row r="28" spans="2:31" x14ac:dyDescent="0.25">
      <c r="B28" s="92">
        <v>18</v>
      </c>
      <c r="C28" s="91" t="s">
        <v>42</v>
      </c>
      <c r="D28" s="33">
        <v>241</v>
      </c>
      <c r="E28" s="33">
        <v>39</v>
      </c>
      <c r="F28" s="33">
        <v>1399</v>
      </c>
      <c r="G28" s="33">
        <v>0</v>
      </c>
      <c r="H28" s="33">
        <v>0</v>
      </c>
      <c r="I28" s="33">
        <v>33513</v>
      </c>
      <c r="J28" s="33">
        <v>11984</v>
      </c>
      <c r="K28" s="33">
        <v>546640</v>
      </c>
      <c r="L28" s="56">
        <v>23327</v>
      </c>
      <c r="M28" s="56">
        <v>52756.86406</v>
      </c>
      <c r="N28" s="56">
        <v>6356</v>
      </c>
      <c r="O28" s="56">
        <v>25526.81223</v>
      </c>
      <c r="P28" s="56">
        <v>1</v>
      </c>
      <c r="Q28" s="56">
        <v>7.0662399999999996</v>
      </c>
      <c r="R28" s="56">
        <v>232</v>
      </c>
      <c r="S28" s="56">
        <v>820</v>
      </c>
      <c r="T28" s="56">
        <v>159646</v>
      </c>
      <c r="U28" s="56">
        <v>307912.03317000013</v>
      </c>
      <c r="V28" s="56">
        <v>6352</v>
      </c>
      <c r="W28" s="56">
        <v>15786.65682</v>
      </c>
      <c r="X28" s="56">
        <v>0</v>
      </c>
      <c r="Y28" s="56">
        <v>0</v>
      </c>
      <c r="Z28" s="56">
        <v>445564</v>
      </c>
      <c r="AA28" s="56">
        <v>1953744.0543499999</v>
      </c>
      <c r="AB28" s="56">
        <v>0</v>
      </c>
      <c r="AC28" s="56">
        <v>0</v>
      </c>
      <c r="AE28" s="10">
        <f t="shared" si="0"/>
        <v>445564</v>
      </c>
    </row>
    <row r="29" spans="2:31" x14ac:dyDescent="0.25">
      <c r="B29" s="92">
        <v>19</v>
      </c>
      <c r="C29" s="91" t="s">
        <v>20</v>
      </c>
      <c r="D29" s="33">
        <v>1704</v>
      </c>
      <c r="E29" s="33">
        <v>335</v>
      </c>
      <c r="F29" s="33">
        <v>20384</v>
      </c>
      <c r="G29" s="33">
        <v>589</v>
      </c>
      <c r="H29" s="33">
        <v>867</v>
      </c>
      <c r="I29" s="33">
        <v>5342589</v>
      </c>
      <c r="J29" s="33">
        <v>997820</v>
      </c>
      <c r="K29" s="33">
        <v>13691402</v>
      </c>
      <c r="L29" s="56">
        <v>2002854</v>
      </c>
      <c r="M29" s="56">
        <v>6350504.2439999999</v>
      </c>
      <c r="N29" s="56">
        <v>1811856</v>
      </c>
      <c r="O29" s="56">
        <v>9420009.7446299996</v>
      </c>
      <c r="P29" s="56">
        <v>0</v>
      </c>
      <c r="Q29" s="56">
        <v>0</v>
      </c>
      <c r="R29" s="56">
        <v>4836</v>
      </c>
      <c r="S29" s="56">
        <v>22802.75</v>
      </c>
      <c r="T29" s="56">
        <v>3207969</v>
      </c>
      <c r="U29" s="56">
        <v>7551096.7139999997</v>
      </c>
      <c r="V29" s="56">
        <v>1276241</v>
      </c>
      <c r="W29" s="56">
        <v>4938379.3099999996</v>
      </c>
      <c r="X29" s="56">
        <v>2761</v>
      </c>
      <c r="Y29" s="56">
        <v>39577.402130000002</v>
      </c>
      <c r="Z29" s="56">
        <v>8044962</v>
      </c>
      <c r="AA29" s="56">
        <v>40546379.766999997</v>
      </c>
      <c r="AB29" s="56">
        <v>43</v>
      </c>
      <c r="AC29" s="56">
        <v>39.51</v>
      </c>
      <c r="AE29" s="10">
        <f t="shared" si="0"/>
        <v>8045005</v>
      </c>
    </row>
    <row r="30" spans="2:31" x14ac:dyDescent="0.25">
      <c r="B30" s="92">
        <v>20</v>
      </c>
      <c r="C30" s="91" t="s">
        <v>7</v>
      </c>
      <c r="D30" s="33">
        <v>12114</v>
      </c>
      <c r="E30" s="33">
        <v>9049</v>
      </c>
      <c r="F30" s="33">
        <v>1509922</v>
      </c>
      <c r="G30" s="33">
        <v>4004</v>
      </c>
      <c r="H30" s="33">
        <v>1950499</v>
      </c>
      <c r="I30" s="33">
        <v>604987</v>
      </c>
      <c r="J30" s="33">
        <v>21333467</v>
      </c>
      <c r="K30" s="33">
        <v>56396005</v>
      </c>
      <c r="L30" s="56">
        <v>60877755</v>
      </c>
      <c r="M30" s="56">
        <v>157446831.03565997</v>
      </c>
      <c r="N30" s="56">
        <v>31927165</v>
      </c>
      <c r="O30" s="56">
        <v>257070167.91754001</v>
      </c>
      <c r="P30" s="56">
        <v>0</v>
      </c>
      <c r="Q30" s="56">
        <v>0</v>
      </c>
      <c r="R30" s="56">
        <v>208325</v>
      </c>
      <c r="S30" s="56">
        <v>1315479.71429</v>
      </c>
      <c r="T30" s="56">
        <v>11672311</v>
      </c>
      <c r="U30" s="56">
        <v>38986019.81842</v>
      </c>
      <c r="V30" s="56">
        <v>7291184</v>
      </c>
      <c r="W30" s="56">
        <v>34625398.116269998</v>
      </c>
      <c r="X30" s="56">
        <v>73530</v>
      </c>
      <c r="Y30" s="56">
        <v>1109011.8078600001</v>
      </c>
      <c r="Z30" s="56">
        <v>35452905</v>
      </c>
      <c r="AA30" s="56">
        <v>231632603.29300001</v>
      </c>
      <c r="AB30" s="56">
        <v>727</v>
      </c>
      <c r="AC30" s="56">
        <v>731</v>
      </c>
      <c r="AE30" s="10">
        <f t="shared" si="0"/>
        <v>35453632</v>
      </c>
    </row>
    <row r="31" spans="2:31" x14ac:dyDescent="0.25">
      <c r="B31" s="92">
        <v>21</v>
      </c>
      <c r="C31" s="91" t="s">
        <v>10</v>
      </c>
      <c r="D31" s="33">
        <v>10166</v>
      </c>
      <c r="E31" s="33">
        <v>6929</v>
      </c>
      <c r="F31" s="33">
        <v>1735334</v>
      </c>
      <c r="G31" s="33">
        <v>6252</v>
      </c>
      <c r="H31" s="33">
        <v>591560</v>
      </c>
      <c r="I31" s="33">
        <v>3558887</v>
      </c>
      <c r="J31" s="33">
        <v>17268688</v>
      </c>
      <c r="K31" s="33">
        <v>32064590</v>
      </c>
      <c r="L31" s="56">
        <v>19499727</v>
      </c>
      <c r="M31" s="56">
        <v>92132282.785410374</v>
      </c>
      <c r="N31" s="56">
        <v>47020436</v>
      </c>
      <c r="O31" s="56">
        <v>212837985.56817022</v>
      </c>
      <c r="P31" s="56">
        <v>58</v>
      </c>
      <c r="Q31" s="56">
        <v>4617.3419999999996</v>
      </c>
      <c r="R31" s="56">
        <v>68264</v>
      </c>
      <c r="S31" s="56">
        <v>331795.20000000001</v>
      </c>
      <c r="T31" s="56">
        <v>7559595</v>
      </c>
      <c r="U31" s="56">
        <v>26194411.986350097</v>
      </c>
      <c r="V31" s="56">
        <v>2988918</v>
      </c>
      <c r="W31" s="56">
        <v>20874528.418299969</v>
      </c>
      <c r="X31" s="56">
        <v>7489</v>
      </c>
      <c r="Y31" s="56">
        <v>153184.16580000002</v>
      </c>
      <c r="Z31" s="56">
        <v>16643801</v>
      </c>
      <c r="AA31" s="56">
        <v>117196080.214</v>
      </c>
      <c r="AB31" s="56">
        <v>4</v>
      </c>
      <c r="AC31" s="56">
        <v>2.4769999999999999</v>
      </c>
      <c r="AE31" s="10">
        <f t="shared" si="0"/>
        <v>16643805</v>
      </c>
    </row>
    <row r="32" spans="2:31" x14ac:dyDescent="0.25">
      <c r="B32" s="92">
        <v>22</v>
      </c>
      <c r="C32" s="91" t="s">
        <v>38</v>
      </c>
      <c r="D32" s="33">
        <v>2332</v>
      </c>
      <c r="E32" s="33">
        <v>961</v>
      </c>
      <c r="F32" s="33">
        <v>14218</v>
      </c>
      <c r="G32" s="33">
        <v>1539</v>
      </c>
      <c r="H32" s="33">
        <v>2288</v>
      </c>
      <c r="I32" s="33">
        <v>312473</v>
      </c>
      <c r="J32" s="33">
        <v>36338</v>
      </c>
      <c r="K32" s="33">
        <v>11992645</v>
      </c>
      <c r="L32" s="56">
        <v>67016</v>
      </c>
      <c r="M32" s="56">
        <v>248845.21463</v>
      </c>
      <c r="N32" s="56">
        <v>56492</v>
      </c>
      <c r="O32" s="56">
        <v>202121.8394</v>
      </c>
      <c r="P32" s="56">
        <v>0</v>
      </c>
      <c r="Q32" s="56">
        <v>0</v>
      </c>
      <c r="R32" s="56">
        <v>464</v>
      </c>
      <c r="S32" s="56">
        <v>2729.2120399999999</v>
      </c>
      <c r="T32" s="56">
        <v>1277408</v>
      </c>
      <c r="U32" s="56">
        <v>2971333.4839499933</v>
      </c>
      <c r="V32" s="56">
        <v>242682</v>
      </c>
      <c r="W32" s="56">
        <v>732043.42680999753</v>
      </c>
      <c r="X32" s="56">
        <v>0</v>
      </c>
      <c r="Y32" s="56">
        <v>0</v>
      </c>
      <c r="Z32" s="56">
        <v>5408948</v>
      </c>
      <c r="AA32" s="56">
        <v>27094266.36592</v>
      </c>
      <c r="AB32" s="56">
        <v>99</v>
      </c>
      <c r="AC32" s="56">
        <v>46.616999999999997</v>
      </c>
      <c r="AE32" s="10">
        <f t="shared" si="0"/>
        <v>5409047</v>
      </c>
    </row>
    <row r="33" spans="2:31" x14ac:dyDescent="0.25">
      <c r="B33" s="92">
        <v>23</v>
      </c>
      <c r="C33" s="91" t="s">
        <v>14</v>
      </c>
      <c r="D33" s="33">
        <v>898</v>
      </c>
      <c r="E33" s="33">
        <v>318</v>
      </c>
      <c r="F33" s="33">
        <v>46601</v>
      </c>
      <c r="G33" s="33">
        <v>7800</v>
      </c>
      <c r="H33" s="33">
        <v>0</v>
      </c>
      <c r="I33" s="33">
        <v>38079</v>
      </c>
      <c r="J33" s="33">
        <v>2813627</v>
      </c>
      <c r="K33" s="33">
        <v>6599079</v>
      </c>
      <c r="L33" s="56">
        <v>7804146</v>
      </c>
      <c r="M33" s="56">
        <v>17321567.605</v>
      </c>
      <c r="N33" s="56">
        <v>1848591</v>
      </c>
      <c r="O33" s="56">
        <v>11796260.123</v>
      </c>
      <c r="P33" s="56">
        <v>0</v>
      </c>
      <c r="Q33" s="56">
        <v>0</v>
      </c>
      <c r="R33" s="56">
        <v>27732</v>
      </c>
      <c r="S33" s="56">
        <v>122546.6</v>
      </c>
      <c r="T33" s="56">
        <v>695293</v>
      </c>
      <c r="U33" s="56">
        <v>2015044.54691</v>
      </c>
      <c r="V33" s="56">
        <v>257120</v>
      </c>
      <c r="W33" s="56">
        <v>2263081.5356700001</v>
      </c>
      <c r="X33" s="56">
        <v>0</v>
      </c>
      <c r="Y33" s="56">
        <v>0</v>
      </c>
      <c r="Z33" s="56">
        <v>4032156</v>
      </c>
      <c r="AA33" s="56">
        <v>19722419.574999999</v>
      </c>
      <c r="AB33" s="56">
        <v>0</v>
      </c>
      <c r="AC33" s="56">
        <v>0</v>
      </c>
      <c r="AE33" s="10">
        <f t="shared" si="0"/>
        <v>4032156</v>
      </c>
    </row>
    <row r="34" spans="2:31" x14ac:dyDescent="0.25">
      <c r="B34" s="92">
        <v>24</v>
      </c>
      <c r="C34" s="91" t="s">
        <v>15</v>
      </c>
      <c r="D34" s="33">
        <v>1863</v>
      </c>
      <c r="E34" s="33">
        <v>1127</v>
      </c>
      <c r="F34" s="33">
        <v>227387</v>
      </c>
      <c r="G34" s="33">
        <v>146</v>
      </c>
      <c r="H34" s="33">
        <v>59595</v>
      </c>
      <c r="I34" s="33">
        <v>6302804</v>
      </c>
      <c r="J34" s="33">
        <v>2992748</v>
      </c>
      <c r="K34" s="33">
        <v>11273667</v>
      </c>
      <c r="L34" s="56">
        <v>3808067</v>
      </c>
      <c r="M34" s="56">
        <v>23649918.396000002</v>
      </c>
      <c r="N34" s="56">
        <v>5591645</v>
      </c>
      <c r="O34" s="56">
        <v>53689941.490999997</v>
      </c>
      <c r="P34" s="56">
        <v>0</v>
      </c>
      <c r="Q34" s="56">
        <v>0</v>
      </c>
      <c r="R34" s="56">
        <v>25239</v>
      </c>
      <c r="S34" s="56">
        <v>133111.41500000001</v>
      </c>
      <c r="T34" s="56">
        <v>818778</v>
      </c>
      <c r="U34" s="56">
        <v>2219973.531</v>
      </c>
      <c r="V34" s="56">
        <v>630713</v>
      </c>
      <c r="W34" s="56">
        <v>3228780.89</v>
      </c>
      <c r="X34" s="56">
        <v>928</v>
      </c>
      <c r="Y34" s="56">
        <v>56859.983390000001</v>
      </c>
      <c r="Z34" s="56">
        <v>4187813</v>
      </c>
      <c r="AA34" s="56">
        <v>24816133.717179999</v>
      </c>
      <c r="AB34" s="56">
        <v>0</v>
      </c>
      <c r="AC34" s="56">
        <v>0</v>
      </c>
      <c r="AE34" s="10">
        <f t="shared" si="0"/>
        <v>4187813</v>
      </c>
    </row>
    <row r="35" spans="2:31" x14ac:dyDescent="0.25">
      <c r="B35" s="92">
        <v>25</v>
      </c>
      <c r="C35" s="91" t="s">
        <v>34</v>
      </c>
      <c r="D35" s="33">
        <v>947</v>
      </c>
      <c r="E35" s="33">
        <v>631</v>
      </c>
      <c r="F35" s="33">
        <v>14310</v>
      </c>
      <c r="G35" s="33">
        <v>942</v>
      </c>
      <c r="H35" s="33">
        <v>0</v>
      </c>
      <c r="I35" s="33">
        <v>489793</v>
      </c>
      <c r="J35" s="33">
        <v>120788</v>
      </c>
      <c r="K35" s="33">
        <v>4416890</v>
      </c>
      <c r="L35" s="56">
        <v>185866</v>
      </c>
      <c r="M35" s="56">
        <v>1515940.7272099999</v>
      </c>
      <c r="N35" s="56">
        <v>90535</v>
      </c>
      <c r="O35" s="56">
        <v>361175.05136000004</v>
      </c>
      <c r="P35" s="56">
        <v>0</v>
      </c>
      <c r="Q35" s="56">
        <v>0</v>
      </c>
      <c r="R35" s="56">
        <v>9086</v>
      </c>
      <c r="S35" s="56">
        <v>39785.729859999999</v>
      </c>
      <c r="T35" s="56">
        <v>919365</v>
      </c>
      <c r="U35" s="56">
        <v>2251974.7270600004</v>
      </c>
      <c r="V35" s="56">
        <v>1190142</v>
      </c>
      <c r="W35" s="56">
        <v>714426.94388000004</v>
      </c>
      <c r="X35" s="56">
        <v>0</v>
      </c>
      <c r="Y35" s="56">
        <v>0</v>
      </c>
      <c r="Z35" s="56">
        <v>5734875</v>
      </c>
      <c r="AA35" s="56">
        <v>31575201.772999998</v>
      </c>
      <c r="AB35" s="56">
        <v>0</v>
      </c>
      <c r="AC35" s="56">
        <v>0</v>
      </c>
      <c r="AE35" s="10">
        <f t="shared" si="0"/>
        <v>5734875</v>
      </c>
    </row>
    <row r="36" spans="2:31" x14ac:dyDescent="0.25">
      <c r="B36" s="92">
        <v>26</v>
      </c>
      <c r="C36" s="91" t="s">
        <v>53</v>
      </c>
      <c r="D36" s="33">
        <v>931</v>
      </c>
      <c r="E36" s="33">
        <v>573</v>
      </c>
      <c r="F36" s="33">
        <v>10333</v>
      </c>
      <c r="G36" s="33">
        <v>0</v>
      </c>
      <c r="H36" s="33">
        <v>0</v>
      </c>
      <c r="I36" s="33">
        <v>86760</v>
      </c>
      <c r="J36" s="33">
        <v>0</v>
      </c>
      <c r="K36" s="33">
        <v>5343061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809262</v>
      </c>
      <c r="U36" s="56">
        <v>1617241.6855799998</v>
      </c>
      <c r="V36" s="56">
        <v>67633</v>
      </c>
      <c r="W36" s="56">
        <v>189734.16697999998</v>
      </c>
      <c r="X36" s="56">
        <v>0</v>
      </c>
      <c r="Y36" s="56">
        <v>0</v>
      </c>
      <c r="Z36" s="56">
        <v>3794505</v>
      </c>
      <c r="AA36" s="56">
        <v>18423034.337000001</v>
      </c>
      <c r="AB36" s="56">
        <v>0</v>
      </c>
      <c r="AC36" s="56">
        <v>0</v>
      </c>
      <c r="AE36" s="10">
        <f t="shared" si="0"/>
        <v>3794505</v>
      </c>
    </row>
    <row r="37" spans="2:31" x14ac:dyDescent="0.25">
      <c r="B37" s="92">
        <v>27</v>
      </c>
      <c r="C37" s="91" t="s">
        <v>43</v>
      </c>
      <c r="D37" s="33">
        <v>1467</v>
      </c>
      <c r="E37" s="33">
        <v>786</v>
      </c>
      <c r="F37" s="33">
        <v>9042</v>
      </c>
      <c r="G37" s="33">
        <v>0</v>
      </c>
      <c r="H37" s="33">
        <v>0</v>
      </c>
      <c r="I37" s="33">
        <v>39721</v>
      </c>
      <c r="J37" s="33">
        <v>10284</v>
      </c>
      <c r="K37" s="33">
        <v>4911135</v>
      </c>
      <c r="L37" s="56">
        <v>27118</v>
      </c>
      <c r="M37" s="56">
        <v>180385.50192999898</v>
      </c>
      <c r="N37" s="56">
        <v>10007</v>
      </c>
      <c r="O37" s="56">
        <v>132953.72084999998</v>
      </c>
      <c r="P37" s="56">
        <v>0</v>
      </c>
      <c r="Q37" s="56">
        <v>0</v>
      </c>
      <c r="R37" s="56">
        <v>727</v>
      </c>
      <c r="S37" s="56">
        <v>5665.9</v>
      </c>
      <c r="T37" s="56">
        <v>1032073</v>
      </c>
      <c r="U37" s="56">
        <v>2666675.9426400019</v>
      </c>
      <c r="V37" s="56">
        <v>152324</v>
      </c>
      <c r="W37" s="56">
        <v>841778.92556000047</v>
      </c>
      <c r="X37" s="56">
        <v>0</v>
      </c>
      <c r="Y37" s="56">
        <v>0</v>
      </c>
      <c r="Z37" s="56">
        <v>4395846</v>
      </c>
      <c r="AA37" s="56">
        <v>21773493.341669999</v>
      </c>
      <c r="AB37" s="56">
        <v>0</v>
      </c>
      <c r="AC37" s="56">
        <v>0</v>
      </c>
      <c r="AE37" s="10">
        <f t="shared" si="0"/>
        <v>4395846</v>
      </c>
    </row>
    <row r="38" spans="2:31" x14ac:dyDescent="0.25">
      <c r="B38" s="92">
        <v>28</v>
      </c>
      <c r="C38" s="91" t="s">
        <v>13</v>
      </c>
      <c r="D38" s="33">
        <v>1800</v>
      </c>
      <c r="E38" s="33">
        <v>1479</v>
      </c>
      <c r="F38" s="33">
        <v>73864</v>
      </c>
      <c r="G38" s="33">
        <v>4444</v>
      </c>
      <c r="H38" s="33">
        <v>123618</v>
      </c>
      <c r="I38" s="33">
        <v>561670</v>
      </c>
      <c r="J38" s="33">
        <v>5517030</v>
      </c>
      <c r="K38" s="33">
        <v>34427656</v>
      </c>
      <c r="L38" s="56">
        <v>12439827</v>
      </c>
      <c r="M38" s="56">
        <v>26713950.486400001</v>
      </c>
      <c r="N38" s="56">
        <v>4425204</v>
      </c>
      <c r="O38" s="56">
        <v>42905938.005910002</v>
      </c>
      <c r="P38" s="56">
        <v>0</v>
      </c>
      <c r="Q38" s="56">
        <v>0</v>
      </c>
      <c r="R38" s="56">
        <v>38167</v>
      </c>
      <c r="S38" s="56">
        <v>177275.32787000001</v>
      </c>
      <c r="T38" s="56">
        <v>2339221</v>
      </c>
      <c r="U38" s="56">
        <v>5394700.5329999998</v>
      </c>
      <c r="V38" s="56">
        <v>2165134</v>
      </c>
      <c r="W38" s="56">
        <v>6054295.7920000004</v>
      </c>
      <c r="X38" s="56">
        <v>0</v>
      </c>
      <c r="Y38" s="56">
        <v>0</v>
      </c>
      <c r="Z38" s="56">
        <v>11371258</v>
      </c>
      <c r="AA38" s="56">
        <v>53928117.415390007</v>
      </c>
      <c r="AB38" s="56">
        <v>0</v>
      </c>
      <c r="AC38" s="56">
        <v>0</v>
      </c>
      <c r="AE38" s="10">
        <f t="shared" si="0"/>
        <v>11371258</v>
      </c>
    </row>
    <row r="39" spans="2:31" x14ac:dyDescent="0.25">
      <c r="B39" s="92">
        <v>29</v>
      </c>
      <c r="C39" s="91" t="s">
        <v>54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262632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16846</v>
      </c>
      <c r="U39" s="56">
        <v>31626.962619999998</v>
      </c>
      <c r="V39" s="56">
        <v>5298</v>
      </c>
      <c r="W39" s="56">
        <v>14265.959749999996</v>
      </c>
      <c r="X39" s="56">
        <v>0</v>
      </c>
      <c r="Y39" s="56">
        <v>0</v>
      </c>
      <c r="Z39" s="56">
        <v>75123</v>
      </c>
      <c r="AA39" s="56">
        <v>362520.68099999998</v>
      </c>
      <c r="AB39" s="56">
        <v>13</v>
      </c>
      <c r="AC39" s="56">
        <v>8.3000000000000007</v>
      </c>
      <c r="AE39" s="10">
        <f t="shared" si="0"/>
        <v>75136</v>
      </c>
    </row>
    <row r="40" spans="2:31" x14ac:dyDescent="0.25">
      <c r="B40" s="92">
        <v>30</v>
      </c>
      <c r="C40" s="91" t="s">
        <v>12</v>
      </c>
      <c r="D40" s="33">
        <v>362</v>
      </c>
      <c r="E40" s="33">
        <v>36</v>
      </c>
      <c r="F40" s="33">
        <v>1529389</v>
      </c>
      <c r="G40" s="33">
        <v>0</v>
      </c>
      <c r="H40" s="33">
        <v>3429</v>
      </c>
      <c r="I40" s="33">
        <v>126039</v>
      </c>
      <c r="J40" s="33">
        <v>5256416</v>
      </c>
      <c r="K40" s="33">
        <v>1517240</v>
      </c>
      <c r="L40" s="56">
        <v>5633684</v>
      </c>
      <c r="M40" s="56">
        <v>27439985.930610001</v>
      </c>
      <c r="N40" s="56">
        <v>4614842</v>
      </c>
      <c r="O40" s="56">
        <v>44296933.346929997</v>
      </c>
      <c r="P40" s="56">
        <v>0</v>
      </c>
      <c r="Q40" s="56">
        <v>0</v>
      </c>
      <c r="R40" s="56">
        <v>43401</v>
      </c>
      <c r="S40" s="56">
        <v>177172.82061000002</v>
      </c>
      <c r="T40" s="56">
        <v>175629</v>
      </c>
      <c r="U40" s="56">
        <v>470405.55907000008</v>
      </c>
      <c r="V40" s="56">
        <v>94283</v>
      </c>
      <c r="W40" s="56">
        <v>640621.44879000005</v>
      </c>
      <c r="X40" s="56">
        <v>56</v>
      </c>
      <c r="Y40" s="56">
        <v>2618.6979999999999</v>
      </c>
      <c r="Z40" s="56">
        <v>549201</v>
      </c>
      <c r="AA40" s="56">
        <v>2875298.75</v>
      </c>
      <c r="AB40" s="56">
        <v>0</v>
      </c>
      <c r="AC40" s="56">
        <v>0</v>
      </c>
      <c r="AE40" s="10">
        <f t="shared" si="0"/>
        <v>549201</v>
      </c>
    </row>
    <row r="41" spans="2:31" x14ac:dyDescent="0.25">
      <c r="B41" s="92">
        <v>31</v>
      </c>
      <c r="C41" s="91" t="s">
        <v>30</v>
      </c>
      <c r="D41" s="33">
        <v>911</v>
      </c>
      <c r="E41" s="33">
        <v>387</v>
      </c>
      <c r="F41" s="33">
        <v>18037</v>
      </c>
      <c r="G41" s="33">
        <v>0</v>
      </c>
      <c r="H41" s="33">
        <v>32188</v>
      </c>
      <c r="I41" s="33">
        <v>95024</v>
      </c>
      <c r="J41" s="33">
        <v>400063</v>
      </c>
      <c r="K41" s="33">
        <v>3705989</v>
      </c>
      <c r="L41" s="56">
        <v>716707</v>
      </c>
      <c r="M41" s="56">
        <v>2628206.6590900002</v>
      </c>
      <c r="N41" s="56">
        <v>740616</v>
      </c>
      <c r="O41" s="56">
        <v>5111477.2095900001</v>
      </c>
      <c r="P41" s="56">
        <v>0</v>
      </c>
      <c r="Q41" s="56">
        <v>0</v>
      </c>
      <c r="R41" s="56">
        <v>0</v>
      </c>
      <c r="S41" s="56">
        <v>0</v>
      </c>
      <c r="T41" s="56">
        <v>1113478</v>
      </c>
      <c r="U41" s="56">
        <v>2722168.7080099997</v>
      </c>
      <c r="V41" s="56">
        <v>180750</v>
      </c>
      <c r="W41" s="56">
        <v>862543.54394</v>
      </c>
      <c r="X41" s="56">
        <v>0</v>
      </c>
      <c r="Y41" s="56">
        <v>0</v>
      </c>
      <c r="Z41" s="56">
        <v>2905714</v>
      </c>
      <c r="AA41" s="56">
        <v>14421381.79848</v>
      </c>
      <c r="AB41" s="56">
        <v>0</v>
      </c>
      <c r="AC41" s="56">
        <v>0</v>
      </c>
      <c r="AE41" s="10">
        <f t="shared" si="0"/>
        <v>2905714</v>
      </c>
    </row>
    <row r="42" spans="2:31" x14ac:dyDescent="0.25">
      <c r="B42" s="92">
        <v>32</v>
      </c>
      <c r="C42" s="91" t="s">
        <v>39</v>
      </c>
      <c r="D42" s="33">
        <v>504</v>
      </c>
      <c r="E42" s="33">
        <v>658</v>
      </c>
      <c r="F42" s="33">
        <v>2312</v>
      </c>
      <c r="G42" s="33">
        <v>0</v>
      </c>
      <c r="H42" s="33">
        <v>0</v>
      </c>
      <c r="I42" s="33">
        <v>144788</v>
      </c>
      <c r="J42" s="33">
        <v>32354</v>
      </c>
      <c r="K42" s="33">
        <v>2317836</v>
      </c>
      <c r="L42" s="56">
        <v>43255</v>
      </c>
      <c r="M42" s="56">
        <v>191816.24231</v>
      </c>
      <c r="N42" s="56">
        <v>16033</v>
      </c>
      <c r="O42" s="56">
        <v>109812.89535999999</v>
      </c>
      <c r="P42" s="56">
        <v>0</v>
      </c>
      <c r="Q42" s="56">
        <v>0</v>
      </c>
      <c r="R42" s="56">
        <v>2116</v>
      </c>
      <c r="S42" s="56">
        <v>8885.5</v>
      </c>
      <c r="T42" s="56">
        <v>357803</v>
      </c>
      <c r="U42" s="56">
        <v>951666.84284000006</v>
      </c>
      <c r="V42" s="56">
        <v>35367</v>
      </c>
      <c r="W42" s="56">
        <v>135755.42168999999</v>
      </c>
      <c r="X42" s="56">
        <v>66</v>
      </c>
      <c r="Y42" s="56">
        <v>192.821</v>
      </c>
      <c r="Z42" s="56">
        <v>4871803</v>
      </c>
      <c r="AA42" s="56">
        <v>21456300.100000001</v>
      </c>
      <c r="AB42" s="56">
        <v>0</v>
      </c>
      <c r="AC42" s="56">
        <v>0</v>
      </c>
      <c r="AE42" s="10">
        <f t="shared" si="0"/>
        <v>4871803</v>
      </c>
    </row>
    <row r="43" spans="2:31" x14ac:dyDescent="0.25">
      <c r="B43" s="92">
        <v>33</v>
      </c>
      <c r="C43" s="91" t="s">
        <v>17</v>
      </c>
      <c r="D43" s="33">
        <v>1142</v>
      </c>
      <c r="E43" s="33">
        <v>164</v>
      </c>
      <c r="F43" s="33">
        <v>76982</v>
      </c>
      <c r="G43" s="33">
        <v>99850</v>
      </c>
      <c r="H43" s="33">
        <v>277794</v>
      </c>
      <c r="I43" s="33">
        <v>451254813</v>
      </c>
      <c r="J43" s="33">
        <v>2216551</v>
      </c>
      <c r="K43" s="33">
        <v>4938516</v>
      </c>
      <c r="L43" s="56">
        <v>5721621</v>
      </c>
      <c r="M43" s="56">
        <v>13547397.88173</v>
      </c>
      <c r="N43" s="56">
        <v>1032029</v>
      </c>
      <c r="O43" s="56">
        <v>12214415.860229999</v>
      </c>
      <c r="P43" s="56">
        <v>0</v>
      </c>
      <c r="Q43" s="56">
        <v>0</v>
      </c>
      <c r="R43" s="56">
        <v>18186</v>
      </c>
      <c r="S43" s="56">
        <v>91151.8</v>
      </c>
      <c r="T43" s="56">
        <v>626192</v>
      </c>
      <c r="U43" s="56">
        <v>1606172.9450199993</v>
      </c>
      <c r="V43" s="56">
        <v>175955</v>
      </c>
      <c r="W43" s="56">
        <v>941476.49057000352</v>
      </c>
      <c r="X43" s="56">
        <v>45</v>
      </c>
      <c r="Y43" s="56">
        <v>894.30100000000004</v>
      </c>
      <c r="Z43" s="56">
        <v>2358736</v>
      </c>
      <c r="AA43" s="56">
        <v>12065304.588</v>
      </c>
      <c r="AB43" s="56">
        <v>21</v>
      </c>
      <c r="AC43" s="56">
        <v>21.1</v>
      </c>
      <c r="AE43" s="10">
        <f t="shared" si="0"/>
        <v>2358757</v>
      </c>
    </row>
    <row r="44" spans="2:31" ht="13" x14ac:dyDescent="0.25">
      <c r="B44" s="194" t="s">
        <v>18</v>
      </c>
      <c r="C44" s="110"/>
      <c r="D44" s="58"/>
      <c r="E44" s="58"/>
      <c r="F44" s="58"/>
      <c r="G44" s="58"/>
      <c r="H44" s="58"/>
      <c r="I44" s="58"/>
      <c r="J44" s="58"/>
      <c r="K44" s="58"/>
      <c r="L44" s="53"/>
      <c r="M44" s="53"/>
      <c r="N44" s="53"/>
      <c r="O44" s="53"/>
      <c r="P44" s="53"/>
      <c r="Q44" s="53"/>
      <c r="R44" s="53"/>
      <c r="S44" s="53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10">
        <f t="shared" si="0"/>
        <v>0</v>
      </c>
    </row>
    <row r="45" spans="2:31" x14ac:dyDescent="0.25">
      <c r="B45" s="92">
        <v>34</v>
      </c>
      <c r="C45" s="91" t="s">
        <v>19</v>
      </c>
      <c r="D45" s="33">
        <v>0</v>
      </c>
      <c r="E45" s="33">
        <v>0</v>
      </c>
      <c r="F45" s="33">
        <v>50323</v>
      </c>
      <c r="G45" s="33">
        <v>0</v>
      </c>
      <c r="H45" s="33">
        <v>0</v>
      </c>
      <c r="I45" s="33">
        <v>0</v>
      </c>
      <c r="J45" s="33">
        <v>1367400</v>
      </c>
      <c r="K45" s="33">
        <v>0</v>
      </c>
      <c r="L45" s="56">
        <v>1347151</v>
      </c>
      <c r="M45" s="56">
        <v>10705782.380000001</v>
      </c>
      <c r="N45" s="56">
        <v>3636205</v>
      </c>
      <c r="O45" s="56">
        <v>32502097.155999999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10">
        <f t="shared" si="0"/>
        <v>0</v>
      </c>
    </row>
    <row r="46" spans="2:31" x14ac:dyDescent="0.25">
      <c r="B46" s="92">
        <v>35</v>
      </c>
      <c r="C46" s="91" t="s">
        <v>55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10">
        <f t="shared" si="0"/>
        <v>0</v>
      </c>
    </row>
    <row r="47" spans="2:31" x14ac:dyDescent="0.25">
      <c r="B47" s="92">
        <v>36</v>
      </c>
      <c r="C47" s="91" t="s">
        <v>56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439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1287</v>
      </c>
      <c r="U47" s="56">
        <v>4092.1336099999999</v>
      </c>
      <c r="V47" s="56">
        <v>102</v>
      </c>
      <c r="W47" s="56">
        <v>3745.9637499999999</v>
      </c>
      <c r="X47" s="56">
        <v>0</v>
      </c>
      <c r="Y47" s="56">
        <v>0</v>
      </c>
      <c r="Z47" s="56">
        <v>1465</v>
      </c>
      <c r="AA47" s="56">
        <v>7749.6</v>
      </c>
      <c r="AB47" s="56">
        <v>0</v>
      </c>
      <c r="AC47" s="56">
        <v>0</v>
      </c>
      <c r="AE47" s="10">
        <f t="shared" si="0"/>
        <v>1465</v>
      </c>
    </row>
    <row r="48" spans="2:31" x14ac:dyDescent="0.25">
      <c r="B48" s="92">
        <v>37</v>
      </c>
      <c r="C48" s="91" t="s">
        <v>57</v>
      </c>
      <c r="D48" s="33">
        <v>0</v>
      </c>
      <c r="E48" s="33">
        <v>0</v>
      </c>
      <c r="F48" s="33">
        <v>0</v>
      </c>
      <c r="G48" s="33">
        <v>0</v>
      </c>
      <c r="H48" s="33">
        <v>1</v>
      </c>
      <c r="I48" s="33">
        <v>0</v>
      </c>
      <c r="J48" s="33">
        <v>0</v>
      </c>
      <c r="K48" s="33">
        <v>776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121</v>
      </c>
      <c r="U48" s="56">
        <v>270.69617999999997</v>
      </c>
      <c r="V48" s="56">
        <v>13</v>
      </c>
      <c r="W48" s="56">
        <v>34.563660000000006</v>
      </c>
      <c r="X48" s="56">
        <v>0</v>
      </c>
      <c r="Y48" s="56">
        <v>0</v>
      </c>
      <c r="Z48" s="56">
        <v>433</v>
      </c>
      <c r="AA48" s="56">
        <v>4049.3</v>
      </c>
      <c r="AB48" s="56">
        <v>0</v>
      </c>
      <c r="AC48" s="56">
        <v>0</v>
      </c>
      <c r="AE48" s="10">
        <f t="shared" si="0"/>
        <v>433</v>
      </c>
    </row>
    <row r="49" spans="1:31" x14ac:dyDescent="0.25">
      <c r="B49" s="92">
        <v>38</v>
      </c>
      <c r="C49" s="91" t="s">
        <v>32</v>
      </c>
      <c r="D49" s="33">
        <v>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205639</v>
      </c>
      <c r="K49" s="33">
        <v>0</v>
      </c>
      <c r="L49" s="56">
        <v>138508</v>
      </c>
      <c r="M49" s="56">
        <v>856618.6705599986</v>
      </c>
      <c r="N49" s="56">
        <v>228394</v>
      </c>
      <c r="O49" s="56">
        <v>3582358.2794898073</v>
      </c>
      <c r="P49" s="56">
        <v>0</v>
      </c>
      <c r="Q49" s="56">
        <v>0</v>
      </c>
      <c r="R49" s="56">
        <v>434</v>
      </c>
      <c r="S49" s="56">
        <v>3441.8</v>
      </c>
      <c r="T49" s="56">
        <v>0</v>
      </c>
      <c r="U49" s="56">
        <v>0</v>
      </c>
      <c r="V49" s="56">
        <v>0</v>
      </c>
      <c r="W49" s="56">
        <v>0</v>
      </c>
      <c r="X49" s="56">
        <v>0</v>
      </c>
      <c r="Y49" s="56">
        <v>0</v>
      </c>
      <c r="Z49" s="56">
        <v>0</v>
      </c>
      <c r="AA49" s="56">
        <v>0</v>
      </c>
      <c r="AB49" s="56">
        <v>0</v>
      </c>
      <c r="AC49" s="56">
        <v>0</v>
      </c>
      <c r="AE49" s="10">
        <f t="shared" si="0"/>
        <v>0</v>
      </c>
    </row>
    <row r="50" spans="1:31" x14ac:dyDescent="0.25">
      <c r="B50" s="92">
        <v>39</v>
      </c>
      <c r="C50" s="91" t="s">
        <v>29</v>
      </c>
      <c r="D50" s="33">
        <v>440</v>
      </c>
      <c r="E50" s="33">
        <v>342</v>
      </c>
      <c r="F50" s="33">
        <v>546</v>
      </c>
      <c r="G50" s="33">
        <v>93</v>
      </c>
      <c r="H50" s="33">
        <v>0</v>
      </c>
      <c r="I50" s="33">
        <v>6448</v>
      </c>
      <c r="J50" s="33">
        <v>502134</v>
      </c>
      <c r="K50" s="33">
        <v>1727436</v>
      </c>
      <c r="L50" s="56">
        <v>505276</v>
      </c>
      <c r="M50" s="56">
        <v>2352331.6633998463</v>
      </c>
      <c r="N50" s="56">
        <v>243558</v>
      </c>
      <c r="O50" s="56">
        <v>2082095.7315199692</v>
      </c>
      <c r="P50" s="56">
        <v>0</v>
      </c>
      <c r="Q50" s="56">
        <v>0</v>
      </c>
      <c r="R50" s="56">
        <v>3901</v>
      </c>
      <c r="S50" s="56">
        <v>11502.3</v>
      </c>
      <c r="T50" s="56">
        <v>224688</v>
      </c>
      <c r="U50" s="56">
        <v>528949.76638999989</v>
      </c>
      <c r="V50" s="56">
        <v>115354</v>
      </c>
      <c r="W50" s="56">
        <v>295724.38312999997</v>
      </c>
      <c r="X50" s="56">
        <v>0</v>
      </c>
      <c r="Y50" s="56">
        <v>0</v>
      </c>
      <c r="Z50" s="56">
        <v>828116</v>
      </c>
      <c r="AA50" s="56">
        <v>4427454.557</v>
      </c>
      <c r="AB50" s="56">
        <v>0</v>
      </c>
      <c r="AC50" s="56">
        <v>0</v>
      </c>
      <c r="AE50" s="10">
        <f t="shared" si="0"/>
        <v>828116</v>
      </c>
    </row>
    <row r="51" spans="1:31" x14ac:dyDescent="0.25">
      <c r="B51" s="92">
        <v>40</v>
      </c>
      <c r="C51" s="91" t="s">
        <v>58</v>
      </c>
      <c r="D51" s="33">
        <v>13</v>
      </c>
      <c r="E51" s="33">
        <v>2</v>
      </c>
      <c r="F51" s="33">
        <v>0</v>
      </c>
      <c r="G51" s="33">
        <v>0</v>
      </c>
      <c r="H51" s="33">
        <v>0</v>
      </c>
      <c r="I51" s="33">
        <v>6</v>
      </c>
      <c r="J51" s="33">
        <v>0</v>
      </c>
      <c r="K51" s="33">
        <v>110850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0</v>
      </c>
      <c r="S51" s="56">
        <v>0</v>
      </c>
      <c r="T51" s="56">
        <v>27833</v>
      </c>
      <c r="U51" s="56">
        <v>86272.670290000024</v>
      </c>
      <c r="V51" s="56">
        <v>12780</v>
      </c>
      <c r="W51" s="56">
        <v>47438.288969999761</v>
      </c>
      <c r="X51" s="56">
        <v>0</v>
      </c>
      <c r="Y51" s="56">
        <v>0</v>
      </c>
      <c r="Z51" s="56">
        <v>30140</v>
      </c>
      <c r="AA51" s="56">
        <v>181959.92</v>
      </c>
      <c r="AB51" s="56">
        <v>0</v>
      </c>
      <c r="AC51" s="56">
        <v>0</v>
      </c>
      <c r="AE51" s="10">
        <f t="shared" si="0"/>
        <v>30140</v>
      </c>
    </row>
    <row r="52" spans="1:31" x14ac:dyDescent="0.25">
      <c r="B52" s="92">
        <v>41</v>
      </c>
      <c r="C52" s="91" t="s">
        <v>59</v>
      </c>
      <c r="D52" s="33">
        <v>2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21959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988</v>
      </c>
      <c r="U52" s="56">
        <v>3088.9521500000005</v>
      </c>
      <c r="V52" s="56">
        <v>211</v>
      </c>
      <c r="W52" s="56">
        <v>399.88449000000026</v>
      </c>
      <c r="X52" s="56">
        <v>0</v>
      </c>
      <c r="Y52" s="56">
        <v>0</v>
      </c>
      <c r="Z52" s="56">
        <v>2057</v>
      </c>
      <c r="AA52" s="56">
        <v>11905.2</v>
      </c>
      <c r="AB52" s="56">
        <v>0</v>
      </c>
      <c r="AC52" s="56">
        <v>0</v>
      </c>
      <c r="AE52" s="10">
        <f t="shared" si="0"/>
        <v>2057</v>
      </c>
    </row>
    <row r="53" spans="1:31" x14ac:dyDescent="0.25">
      <c r="B53" s="92">
        <v>42</v>
      </c>
      <c r="C53" s="91" t="s">
        <v>25</v>
      </c>
      <c r="D53" s="33">
        <v>46</v>
      </c>
      <c r="E53" s="33">
        <v>28</v>
      </c>
      <c r="F53" s="33">
        <v>0</v>
      </c>
      <c r="G53" s="33">
        <v>0</v>
      </c>
      <c r="H53" s="33">
        <v>0</v>
      </c>
      <c r="I53" s="33">
        <v>0</v>
      </c>
      <c r="J53" s="33">
        <v>698858</v>
      </c>
      <c r="K53" s="33">
        <v>754217</v>
      </c>
      <c r="L53" s="56">
        <v>870469</v>
      </c>
      <c r="M53" s="56">
        <v>2966596.9216599246</v>
      </c>
      <c r="N53" s="56">
        <v>1309385</v>
      </c>
      <c r="O53" s="56">
        <v>6288301.6751811979</v>
      </c>
      <c r="P53" s="56">
        <v>0</v>
      </c>
      <c r="Q53" s="56">
        <v>0</v>
      </c>
      <c r="R53" s="56">
        <v>2310</v>
      </c>
      <c r="S53" s="56">
        <v>16549.64386</v>
      </c>
      <c r="T53" s="56">
        <v>227632</v>
      </c>
      <c r="U53" s="56">
        <v>981526.09463399998</v>
      </c>
      <c r="V53" s="56">
        <v>0</v>
      </c>
      <c r="W53" s="56">
        <v>0</v>
      </c>
      <c r="X53" s="56">
        <v>0</v>
      </c>
      <c r="Y53" s="56">
        <v>0</v>
      </c>
      <c r="Z53" s="56">
        <v>226853</v>
      </c>
      <c r="AA53" s="56">
        <v>1364929.25135</v>
      </c>
      <c r="AB53" s="56">
        <v>0</v>
      </c>
      <c r="AC53" s="56">
        <v>0</v>
      </c>
      <c r="AE53" s="10">
        <f t="shared" si="0"/>
        <v>226853</v>
      </c>
    </row>
    <row r="54" spans="1:31" x14ac:dyDescent="0.25">
      <c r="B54" s="92">
        <v>43</v>
      </c>
      <c r="C54" s="91" t="s">
        <v>60</v>
      </c>
      <c r="D54" s="33">
        <v>1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1488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955</v>
      </c>
      <c r="U54" s="56">
        <v>3549.6460000000002</v>
      </c>
      <c r="V54" s="56">
        <v>61</v>
      </c>
      <c r="W54" s="56">
        <v>173.03299999999999</v>
      </c>
      <c r="X54" s="56">
        <v>0</v>
      </c>
      <c r="Y54" s="56">
        <v>0</v>
      </c>
      <c r="Z54" s="56">
        <v>262</v>
      </c>
      <c r="AA54" s="56">
        <v>1802.7</v>
      </c>
      <c r="AB54" s="56">
        <v>0</v>
      </c>
      <c r="AC54" s="56">
        <v>0</v>
      </c>
      <c r="AE54" s="10">
        <f t="shared" si="0"/>
        <v>262</v>
      </c>
    </row>
    <row r="55" spans="1:31" x14ac:dyDescent="0.25">
      <c r="B55" s="92">
        <v>44</v>
      </c>
      <c r="C55" s="91" t="s">
        <v>61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390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544</v>
      </c>
      <c r="U55" s="56">
        <v>2181.75</v>
      </c>
      <c r="V55" s="56">
        <v>230</v>
      </c>
      <c r="W55" s="56">
        <v>565.10758999999996</v>
      </c>
      <c r="X55" s="56">
        <v>0</v>
      </c>
      <c r="Y55" s="56">
        <v>0</v>
      </c>
      <c r="Z55" s="56">
        <v>135</v>
      </c>
      <c r="AA55" s="56">
        <v>880</v>
      </c>
      <c r="AB55" s="56">
        <v>0</v>
      </c>
      <c r="AC55" s="56">
        <v>0</v>
      </c>
      <c r="AE55" s="10">
        <f t="shared" si="0"/>
        <v>135</v>
      </c>
    </row>
    <row r="56" spans="1:31" x14ac:dyDescent="0.25">
      <c r="A56" s="40" t="s">
        <v>159</v>
      </c>
      <c r="B56" s="92">
        <v>45</v>
      </c>
      <c r="C56" s="91" t="s">
        <v>26</v>
      </c>
      <c r="D56" s="33">
        <v>0</v>
      </c>
      <c r="E56" s="33">
        <v>0</v>
      </c>
      <c r="F56" s="33">
        <v>0</v>
      </c>
      <c r="G56" s="33">
        <v>2098</v>
      </c>
      <c r="H56" s="33">
        <v>0</v>
      </c>
      <c r="I56" s="33">
        <v>0</v>
      </c>
      <c r="J56" s="33">
        <v>944278</v>
      </c>
      <c r="K56" s="33">
        <v>788018</v>
      </c>
      <c r="L56" s="56">
        <v>263038</v>
      </c>
      <c r="M56" s="56">
        <v>393478.5463300008</v>
      </c>
      <c r="N56" s="56">
        <v>462949</v>
      </c>
      <c r="O56" s="56">
        <v>945886.22567999992</v>
      </c>
      <c r="P56" s="56">
        <v>0</v>
      </c>
      <c r="Q56" s="56">
        <v>0</v>
      </c>
      <c r="R56" s="56">
        <v>4789</v>
      </c>
      <c r="S56" s="56">
        <v>19037.375019999999</v>
      </c>
      <c r="T56" s="56">
        <v>8358</v>
      </c>
      <c r="U56" s="56">
        <v>19669.783070000001</v>
      </c>
      <c r="V56" s="56">
        <v>9274</v>
      </c>
      <c r="W56" s="56">
        <v>26157.621159999995</v>
      </c>
      <c r="X56" s="56">
        <v>0</v>
      </c>
      <c r="Y56" s="56">
        <v>0</v>
      </c>
      <c r="Z56" s="56">
        <v>31241</v>
      </c>
      <c r="AA56" s="56">
        <v>93270.974629999997</v>
      </c>
      <c r="AB56" s="56">
        <v>0</v>
      </c>
      <c r="AC56" s="56">
        <v>0</v>
      </c>
      <c r="AE56" s="10">
        <f t="shared" si="0"/>
        <v>31241</v>
      </c>
    </row>
    <row r="57" spans="1:31" x14ac:dyDescent="0.25">
      <c r="B57" s="92">
        <v>46</v>
      </c>
      <c r="C57" s="110" t="s">
        <v>24</v>
      </c>
      <c r="D57" s="33">
        <v>102</v>
      </c>
      <c r="E57" s="33">
        <v>64</v>
      </c>
      <c r="F57" s="33">
        <v>0</v>
      </c>
      <c r="G57" s="33">
        <v>0</v>
      </c>
      <c r="H57" s="33">
        <v>0</v>
      </c>
      <c r="I57" s="33">
        <v>0</v>
      </c>
      <c r="J57" s="33">
        <v>1032558</v>
      </c>
      <c r="K57" s="33">
        <v>1099835</v>
      </c>
      <c r="L57" s="56">
        <v>1215148</v>
      </c>
      <c r="M57" s="56">
        <v>4076944.8642774103</v>
      </c>
      <c r="N57" s="56">
        <v>1287524</v>
      </c>
      <c r="O57" s="56">
        <v>6134737.8214211343</v>
      </c>
      <c r="P57" s="56">
        <v>0</v>
      </c>
      <c r="Q57" s="56">
        <v>0</v>
      </c>
      <c r="R57" s="56">
        <v>2486</v>
      </c>
      <c r="S57" s="56">
        <v>15065.552189999931</v>
      </c>
      <c r="T57" s="56">
        <v>386786</v>
      </c>
      <c r="U57" s="56">
        <v>1171194.9868799991</v>
      </c>
      <c r="V57" s="56">
        <v>151478</v>
      </c>
      <c r="W57" s="56">
        <v>535850.3603300004</v>
      </c>
      <c r="X57" s="56">
        <v>26</v>
      </c>
      <c r="Y57" s="56">
        <v>758.91700000000003</v>
      </c>
      <c r="Z57" s="56">
        <v>666430</v>
      </c>
      <c r="AA57" s="56">
        <v>3477072.3500999999</v>
      </c>
      <c r="AB57" s="56">
        <v>0</v>
      </c>
      <c r="AC57" s="56">
        <v>0</v>
      </c>
      <c r="AE57" s="10">
        <f t="shared" si="0"/>
        <v>666430</v>
      </c>
    </row>
    <row r="58" spans="1:31" x14ac:dyDescent="0.25">
      <c r="B58" s="92">
        <v>47</v>
      </c>
      <c r="C58" s="110" t="s">
        <v>62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1191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2047</v>
      </c>
      <c r="U58" s="56">
        <v>7633.6832400000021</v>
      </c>
      <c r="V58" s="56">
        <v>922</v>
      </c>
      <c r="W58" s="56">
        <v>2449.3273600000011</v>
      </c>
      <c r="X58" s="56">
        <v>0</v>
      </c>
      <c r="Y58" s="56">
        <v>0</v>
      </c>
      <c r="Z58" s="56">
        <v>647</v>
      </c>
      <c r="AA58" s="56">
        <v>4666</v>
      </c>
      <c r="AB58" s="56">
        <v>0</v>
      </c>
      <c r="AC58" s="56">
        <v>0</v>
      </c>
      <c r="AE58" s="10">
        <f t="shared" si="0"/>
        <v>647</v>
      </c>
    </row>
    <row r="59" spans="1:31" ht="13" x14ac:dyDescent="0.25">
      <c r="B59" s="194" t="s">
        <v>63</v>
      </c>
      <c r="C59" s="110"/>
      <c r="D59" s="33"/>
      <c r="E59" s="33"/>
      <c r="F59" s="33"/>
      <c r="G59" s="33"/>
      <c r="H59" s="33"/>
      <c r="I59" s="33"/>
      <c r="J59" s="33"/>
      <c r="K59" s="33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E59" s="10">
        <f t="shared" si="0"/>
        <v>0</v>
      </c>
    </row>
    <row r="60" spans="1:31" s="59" customFormat="1" x14ac:dyDescent="0.25">
      <c r="A60" s="65"/>
      <c r="B60" s="96">
        <v>48</v>
      </c>
      <c r="C60" s="99" t="s">
        <v>64</v>
      </c>
      <c r="D60" s="62">
        <v>0</v>
      </c>
      <c r="E60" s="62">
        <v>0</v>
      </c>
      <c r="F60" s="62">
        <v>0</v>
      </c>
      <c r="G60" s="62">
        <v>129306</v>
      </c>
      <c r="H60" s="62">
        <v>0</v>
      </c>
      <c r="I60" s="62">
        <v>2931202</v>
      </c>
      <c r="J60" s="62">
        <v>0</v>
      </c>
      <c r="K60" s="62">
        <v>3278963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34671</v>
      </c>
      <c r="U60" s="60">
        <v>26725.119009999999</v>
      </c>
      <c r="V60" s="60">
        <v>217913</v>
      </c>
      <c r="W60" s="60">
        <v>255156.06221999999</v>
      </c>
      <c r="X60" s="60">
        <v>0</v>
      </c>
      <c r="Y60" s="60">
        <v>0</v>
      </c>
      <c r="Z60" s="60">
        <v>213819</v>
      </c>
      <c r="AA60" s="60">
        <v>897383.30655999994</v>
      </c>
      <c r="AB60" s="60">
        <v>0</v>
      </c>
      <c r="AC60" s="60">
        <v>0</v>
      </c>
      <c r="AE60" s="10">
        <f t="shared" si="0"/>
        <v>213819</v>
      </c>
    </row>
    <row r="61" spans="1:31" s="59" customFormat="1" x14ac:dyDescent="0.25">
      <c r="A61" s="65"/>
      <c r="B61" s="96">
        <v>49</v>
      </c>
      <c r="C61" s="99" t="s">
        <v>65</v>
      </c>
      <c r="D61" s="62">
        <v>0</v>
      </c>
      <c r="E61" s="62">
        <v>0</v>
      </c>
      <c r="F61" s="62">
        <v>0</v>
      </c>
      <c r="G61" s="62">
        <v>426495</v>
      </c>
      <c r="H61" s="62">
        <v>0</v>
      </c>
      <c r="I61" s="62">
        <v>17444</v>
      </c>
      <c r="J61" s="62">
        <v>0</v>
      </c>
      <c r="K61" s="62">
        <v>9537718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147222</v>
      </c>
      <c r="U61" s="60">
        <v>303738.79774000001</v>
      </c>
      <c r="V61" s="60">
        <v>8887</v>
      </c>
      <c r="W61" s="60">
        <v>13951.20176</v>
      </c>
      <c r="X61" s="60">
        <v>0</v>
      </c>
      <c r="Y61" s="60">
        <v>0</v>
      </c>
      <c r="Z61" s="60">
        <v>2220935</v>
      </c>
      <c r="AA61" s="60">
        <v>7303132.8490000004</v>
      </c>
      <c r="AB61" s="60">
        <v>122</v>
      </c>
      <c r="AC61" s="60">
        <v>77</v>
      </c>
      <c r="AE61" s="10">
        <f t="shared" si="0"/>
        <v>2221057</v>
      </c>
    </row>
    <row r="62" spans="1:31" s="59" customFormat="1" x14ac:dyDescent="0.25">
      <c r="A62" s="65"/>
      <c r="B62" s="96">
        <v>50</v>
      </c>
      <c r="C62" s="99" t="s">
        <v>66</v>
      </c>
      <c r="D62" s="62">
        <v>0</v>
      </c>
      <c r="E62" s="62">
        <v>0</v>
      </c>
      <c r="F62" s="62">
        <v>0</v>
      </c>
      <c r="G62" s="62">
        <v>182715</v>
      </c>
      <c r="H62" s="62">
        <v>0</v>
      </c>
      <c r="I62" s="62">
        <v>1181065</v>
      </c>
      <c r="J62" s="62">
        <v>0</v>
      </c>
      <c r="K62" s="62">
        <v>17469059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197246</v>
      </c>
      <c r="W62" s="60">
        <v>65875.628159999993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E62" s="10">
        <f t="shared" si="0"/>
        <v>0</v>
      </c>
    </row>
    <row r="63" spans="1:31" s="59" customFormat="1" x14ac:dyDescent="0.25">
      <c r="A63" s="65"/>
      <c r="B63" s="96">
        <v>51</v>
      </c>
      <c r="C63" s="99" t="s">
        <v>67</v>
      </c>
      <c r="D63" s="62">
        <v>0</v>
      </c>
      <c r="E63" s="62">
        <v>0</v>
      </c>
      <c r="F63" s="62">
        <v>0</v>
      </c>
      <c r="G63" s="62">
        <v>0</v>
      </c>
      <c r="H63" s="62">
        <v>0</v>
      </c>
      <c r="I63" s="62">
        <v>613</v>
      </c>
      <c r="J63" s="62">
        <v>0</v>
      </c>
      <c r="K63" s="62">
        <v>37313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1</v>
      </c>
      <c r="U63" s="60">
        <v>2E-3</v>
      </c>
      <c r="V63" s="60">
        <v>2397</v>
      </c>
      <c r="W63" s="60">
        <v>5636.6725800000004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E63" s="10">
        <f t="shared" si="0"/>
        <v>0</v>
      </c>
    </row>
    <row r="64" spans="1:31" s="59" customFormat="1" x14ac:dyDescent="0.25">
      <c r="A64" s="65"/>
      <c r="B64" s="96">
        <v>52</v>
      </c>
      <c r="C64" s="99" t="s">
        <v>68</v>
      </c>
      <c r="D64" s="62">
        <v>0</v>
      </c>
      <c r="E64" s="62">
        <v>0</v>
      </c>
      <c r="F64" s="62">
        <v>0</v>
      </c>
      <c r="G64" s="62">
        <v>414523</v>
      </c>
      <c r="H64" s="62">
        <v>0</v>
      </c>
      <c r="I64" s="62">
        <v>0</v>
      </c>
      <c r="J64" s="62">
        <v>0</v>
      </c>
      <c r="K64" s="62">
        <v>1222781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7195</v>
      </c>
      <c r="U64" s="60">
        <v>10525.26194</v>
      </c>
      <c r="V64" s="60">
        <v>46118</v>
      </c>
      <c r="W64" s="60">
        <v>33665.069329999998</v>
      </c>
      <c r="X64" s="60">
        <v>0</v>
      </c>
      <c r="Y64" s="60">
        <v>0</v>
      </c>
      <c r="Z64" s="60">
        <v>312736</v>
      </c>
      <c r="AA64" s="60">
        <v>560237.94099999999</v>
      </c>
      <c r="AB64" s="60">
        <v>0</v>
      </c>
      <c r="AC64" s="60">
        <v>0</v>
      </c>
      <c r="AE64" s="10">
        <f t="shared" si="0"/>
        <v>312736</v>
      </c>
    </row>
    <row r="65" spans="1:31" s="59" customFormat="1" x14ac:dyDescent="0.25">
      <c r="A65" s="65"/>
      <c r="B65" s="96">
        <v>53</v>
      </c>
      <c r="C65" s="112" t="s">
        <v>69</v>
      </c>
      <c r="D65" s="62">
        <v>0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32264225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263</v>
      </c>
      <c r="U65" s="60">
        <v>138.92568</v>
      </c>
      <c r="V65" s="60">
        <v>958</v>
      </c>
      <c r="W65" s="60">
        <v>608.89648</v>
      </c>
      <c r="X65" s="60">
        <v>0</v>
      </c>
      <c r="Y65" s="60">
        <v>0</v>
      </c>
      <c r="Z65" s="60">
        <v>120</v>
      </c>
      <c r="AA65" s="60">
        <v>366.8</v>
      </c>
      <c r="AB65" s="60">
        <v>0</v>
      </c>
      <c r="AC65" s="60">
        <v>0</v>
      </c>
      <c r="AE65" s="10">
        <f t="shared" si="0"/>
        <v>120</v>
      </c>
    </row>
    <row r="66" spans="1:31" ht="13" x14ac:dyDescent="0.25">
      <c r="B66" s="194" t="s">
        <v>21</v>
      </c>
      <c r="C66" s="110"/>
      <c r="D66" s="58"/>
      <c r="E66" s="58"/>
      <c r="F66" s="58"/>
      <c r="G66" s="58"/>
      <c r="H66" s="58"/>
      <c r="I66" s="58"/>
      <c r="J66" s="58"/>
      <c r="K66" s="58"/>
      <c r="L66" s="53"/>
      <c r="M66" s="53"/>
      <c r="N66" s="53"/>
      <c r="O66" s="53"/>
      <c r="P66" s="53"/>
      <c r="Q66" s="53"/>
      <c r="R66" s="53"/>
      <c r="S66" s="53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E66" s="10">
        <f t="shared" si="0"/>
        <v>0</v>
      </c>
    </row>
    <row r="67" spans="1:31" x14ac:dyDescent="0.25">
      <c r="B67" s="92">
        <v>54</v>
      </c>
      <c r="C67" s="91" t="s">
        <v>22</v>
      </c>
      <c r="D67" s="33">
        <v>690</v>
      </c>
      <c r="E67" s="33">
        <v>5</v>
      </c>
      <c r="F67" s="33">
        <v>0</v>
      </c>
      <c r="G67" s="33">
        <v>839</v>
      </c>
      <c r="H67" s="33">
        <v>0</v>
      </c>
      <c r="I67" s="33">
        <v>313767</v>
      </c>
      <c r="J67" s="33">
        <v>1000547</v>
      </c>
      <c r="K67" s="33">
        <v>8636551</v>
      </c>
      <c r="L67" s="56">
        <v>1111328</v>
      </c>
      <c r="M67" s="56">
        <v>6399322.167799999</v>
      </c>
      <c r="N67" s="56">
        <v>1781305</v>
      </c>
      <c r="O67" s="56">
        <v>11105190.304060001</v>
      </c>
      <c r="P67" s="56">
        <v>668</v>
      </c>
      <c r="Q67" s="56">
        <v>408.50799999999998</v>
      </c>
      <c r="R67" s="56">
        <v>4992</v>
      </c>
      <c r="S67" s="56">
        <v>29621.1</v>
      </c>
      <c r="T67" s="56">
        <v>223925</v>
      </c>
      <c r="U67" s="56">
        <v>532119.60936999752</v>
      </c>
      <c r="V67" s="56">
        <v>194155</v>
      </c>
      <c r="W67" s="56">
        <v>912175.76578996447</v>
      </c>
      <c r="X67" s="56">
        <v>295</v>
      </c>
      <c r="Y67" s="56">
        <v>4715.076</v>
      </c>
      <c r="Z67" s="56">
        <v>1728818</v>
      </c>
      <c r="AA67" s="56">
        <v>9314159.7039999999</v>
      </c>
      <c r="AB67" s="56">
        <v>108</v>
      </c>
      <c r="AC67" s="56">
        <v>106.2</v>
      </c>
      <c r="AE67" s="10">
        <f t="shared" si="0"/>
        <v>1728926</v>
      </c>
    </row>
    <row r="68" spans="1:31" x14ac:dyDescent="0.25">
      <c r="B68" s="92">
        <v>55</v>
      </c>
      <c r="C68" s="91" t="s">
        <v>70</v>
      </c>
      <c r="D68" s="33">
        <v>177</v>
      </c>
      <c r="E68" s="33">
        <v>2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245962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27345</v>
      </c>
      <c r="U68" s="56">
        <v>80389.188129999748</v>
      </c>
      <c r="V68" s="56">
        <v>3593</v>
      </c>
      <c r="W68" s="56">
        <v>17020.853030000024</v>
      </c>
      <c r="X68" s="56">
        <v>0</v>
      </c>
      <c r="Y68" s="56">
        <v>0</v>
      </c>
      <c r="Z68" s="56">
        <v>108962</v>
      </c>
      <c r="AA68" s="56">
        <v>602238.15599999996</v>
      </c>
      <c r="AB68" s="56">
        <v>0</v>
      </c>
      <c r="AC68" s="56">
        <v>0</v>
      </c>
      <c r="AE68" s="10">
        <f t="shared" si="0"/>
        <v>108962</v>
      </c>
    </row>
    <row r="69" spans="1:31" x14ac:dyDescent="0.25">
      <c r="B69" s="92">
        <v>56</v>
      </c>
      <c r="C69" s="91" t="s">
        <v>47</v>
      </c>
      <c r="D69" s="33">
        <v>366</v>
      </c>
      <c r="E69" s="33">
        <v>4</v>
      </c>
      <c r="F69" s="33">
        <v>7697</v>
      </c>
      <c r="G69" s="33">
        <v>320</v>
      </c>
      <c r="H69" s="33">
        <v>47001</v>
      </c>
      <c r="I69" s="33">
        <v>0</v>
      </c>
      <c r="J69" s="33">
        <v>0</v>
      </c>
      <c r="K69" s="33">
        <v>1809119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135797</v>
      </c>
      <c r="U69" s="56">
        <v>312551.62806000002</v>
      </c>
      <c r="V69" s="56">
        <v>36931</v>
      </c>
      <c r="W69" s="56">
        <v>150800.71625999999</v>
      </c>
      <c r="X69" s="56">
        <v>0</v>
      </c>
      <c r="Y69" s="56">
        <v>0</v>
      </c>
      <c r="Z69" s="56">
        <v>2699950</v>
      </c>
      <c r="AA69" s="56">
        <v>7360835.9040000001</v>
      </c>
      <c r="AB69" s="56">
        <v>0</v>
      </c>
      <c r="AC69" s="56">
        <v>0</v>
      </c>
      <c r="AE69" s="10">
        <f t="shared" si="0"/>
        <v>2699950</v>
      </c>
    </row>
    <row r="70" spans="1:31" x14ac:dyDescent="0.25">
      <c r="B70" s="92">
        <v>57</v>
      </c>
      <c r="C70" s="91" t="s">
        <v>44</v>
      </c>
      <c r="D70" s="33">
        <v>625</v>
      </c>
      <c r="E70" s="33">
        <v>2</v>
      </c>
      <c r="F70" s="33">
        <v>0</v>
      </c>
      <c r="G70" s="33">
        <v>5386</v>
      </c>
      <c r="H70" s="33">
        <v>0</v>
      </c>
      <c r="I70" s="33">
        <v>0</v>
      </c>
      <c r="J70" s="33">
        <v>0</v>
      </c>
      <c r="K70" s="33">
        <v>5685503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162522</v>
      </c>
      <c r="U70" s="56">
        <v>282056.87228000001</v>
      </c>
      <c r="V70" s="56">
        <v>13096</v>
      </c>
      <c r="W70" s="56">
        <v>31397.097530000003</v>
      </c>
      <c r="X70" s="56">
        <v>0</v>
      </c>
      <c r="Y70" s="56">
        <v>0</v>
      </c>
      <c r="Z70" s="56">
        <v>891736</v>
      </c>
      <c r="AA70" s="56">
        <v>4361858.5820000004</v>
      </c>
      <c r="AB70" s="56">
        <v>16</v>
      </c>
      <c r="AC70" s="56">
        <v>11.4</v>
      </c>
      <c r="AE70" s="10">
        <f t="shared" si="0"/>
        <v>891752</v>
      </c>
    </row>
    <row r="71" spans="1:31" x14ac:dyDescent="0.25">
      <c r="B71" s="92">
        <v>58</v>
      </c>
      <c r="C71" s="91" t="s">
        <v>71</v>
      </c>
      <c r="D71" s="33">
        <v>59</v>
      </c>
      <c r="E71" s="33">
        <v>2</v>
      </c>
      <c r="F71" s="33">
        <v>0</v>
      </c>
      <c r="G71" s="33">
        <v>144</v>
      </c>
      <c r="H71" s="33">
        <v>0</v>
      </c>
      <c r="I71" s="33">
        <v>500994</v>
      </c>
      <c r="J71" s="33">
        <v>0</v>
      </c>
      <c r="K71" s="33">
        <v>3409378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44487</v>
      </c>
      <c r="U71" s="56">
        <v>93039.075629999992</v>
      </c>
      <c r="V71" s="56">
        <v>7529</v>
      </c>
      <c r="W71" s="56">
        <v>22380.954690000002</v>
      </c>
      <c r="X71" s="56">
        <v>0</v>
      </c>
      <c r="Y71" s="56">
        <v>0</v>
      </c>
      <c r="Z71" s="56">
        <v>393378</v>
      </c>
      <c r="AA71" s="56">
        <v>1894884.9951300002</v>
      </c>
      <c r="AB71" s="56">
        <v>0</v>
      </c>
      <c r="AC71" s="56">
        <v>0</v>
      </c>
      <c r="AE71" s="10">
        <f t="shared" si="0"/>
        <v>393378</v>
      </c>
    </row>
    <row r="72" spans="1:31" ht="13" x14ac:dyDescent="0.3">
      <c r="B72" s="92">
        <v>59</v>
      </c>
      <c r="C72" s="91" t="s">
        <v>72</v>
      </c>
      <c r="D72" s="33">
        <v>19</v>
      </c>
      <c r="E72" s="33">
        <v>1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460605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7225</v>
      </c>
      <c r="U72" s="56">
        <v>9178.9937200000004</v>
      </c>
      <c r="V72" s="56">
        <v>0</v>
      </c>
      <c r="W72" s="56">
        <v>0</v>
      </c>
      <c r="X72" s="56">
        <v>0</v>
      </c>
      <c r="Y72" s="56">
        <v>0</v>
      </c>
      <c r="Z72" s="56">
        <v>73231</v>
      </c>
      <c r="AA72" s="56">
        <v>255783.6</v>
      </c>
      <c r="AB72" s="56">
        <v>0</v>
      </c>
      <c r="AC72" s="56">
        <v>0</v>
      </c>
      <c r="AE72" s="341">
        <f t="shared" si="0"/>
        <v>73231</v>
      </c>
    </row>
    <row r="73" spans="1:31" x14ac:dyDescent="0.25">
      <c r="B73" s="92">
        <v>60</v>
      </c>
      <c r="C73" s="91" t="s">
        <v>73</v>
      </c>
      <c r="D73" s="33">
        <v>0</v>
      </c>
      <c r="E73" s="33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74659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4079</v>
      </c>
      <c r="U73" s="56">
        <v>9506.3700000000008</v>
      </c>
      <c r="V73" s="56">
        <v>2935</v>
      </c>
      <c r="W73" s="56">
        <v>13537.743</v>
      </c>
      <c r="X73" s="56">
        <v>0</v>
      </c>
      <c r="Y73" s="56">
        <v>0</v>
      </c>
      <c r="Z73" s="56">
        <v>28897</v>
      </c>
      <c r="AA73" s="56">
        <v>154526.79999999999</v>
      </c>
      <c r="AB73" s="56">
        <v>0</v>
      </c>
      <c r="AC73" s="56">
        <v>0</v>
      </c>
    </row>
    <row r="74" spans="1:31" x14ac:dyDescent="0.25">
      <c r="B74" s="92">
        <v>61</v>
      </c>
      <c r="C74" s="91" t="s">
        <v>46</v>
      </c>
      <c r="D74" s="33">
        <v>0</v>
      </c>
      <c r="E74" s="33">
        <v>0</v>
      </c>
      <c r="F74" s="33">
        <v>0</v>
      </c>
      <c r="G74" s="33">
        <v>67</v>
      </c>
      <c r="H74" s="33">
        <v>0</v>
      </c>
      <c r="I74" s="33">
        <v>0</v>
      </c>
      <c r="J74" s="33">
        <v>0</v>
      </c>
      <c r="K74" s="33">
        <v>764924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17319</v>
      </c>
      <c r="U74" s="56">
        <v>22504.620999999999</v>
      </c>
      <c r="V74" s="56">
        <v>975</v>
      </c>
      <c r="W74" s="56">
        <v>2534.0880000000002</v>
      </c>
      <c r="X74" s="56">
        <v>0</v>
      </c>
      <c r="Y74" s="56">
        <v>0</v>
      </c>
      <c r="Z74" s="56">
        <v>96930</v>
      </c>
      <c r="AA74" s="56">
        <v>380281.14399999997</v>
      </c>
      <c r="AB74" s="56">
        <v>0</v>
      </c>
      <c r="AC74" s="56">
        <v>0</v>
      </c>
    </row>
    <row r="75" spans="1:31" x14ac:dyDescent="0.25">
      <c r="B75" s="92">
        <v>62</v>
      </c>
      <c r="C75" s="91" t="s">
        <v>74</v>
      </c>
      <c r="D75" s="33">
        <v>606</v>
      </c>
      <c r="E75" s="33">
        <v>4</v>
      </c>
      <c r="F75" s="33">
        <v>0</v>
      </c>
      <c r="G75" s="33">
        <v>0</v>
      </c>
      <c r="H75" s="33">
        <v>0</v>
      </c>
      <c r="I75" s="33">
        <v>603958</v>
      </c>
      <c r="J75" s="33">
        <v>0</v>
      </c>
      <c r="K75" s="33">
        <v>10625328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181121</v>
      </c>
      <c r="U75" s="56">
        <v>336374.26692999998</v>
      </c>
      <c r="V75" s="56">
        <v>53582</v>
      </c>
      <c r="W75" s="56">
        <v>152451.74363999997</v>
      </c>
      <c r="X75" s="56">
        <v>0</v>
      </c>
      <c r="Y75" s="56">
        <v>0</v>
      </c>
      <c r="Z75" s="56">
        <v>3296381</v>
      </c>
      <c r="AA75" s="56">
        <v>13607130.942</v>
      </c>
      <c r="AB75" s="56">
        <v>26</v>
      </c>
      <c r="AC75" s="56">
        <v>24.7</v>
      </c>
    </row>
    <row r="76" spans="1:31" x14ac:dyDescent="0.25">
      <c r="B76" s="92">
        <v>63</v>
      </c>
      <c r="C76" s="91" t="s">
        <v>75</v>
      </c>
      <c r="D76" s="33">
        <v>232</v>
      </c>
      <c r="E76" s="33"/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21698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3456</v>
      </c>
      <c r="U76" s="56">
        <v>5781.0802800000001</v>
      </c>
      <c r="V76" s="56">
        <v>114</v>
      </c>
      <c r="W76" s="56">
        <v>230.32641000000001</v>
      </c>
      <c r="X76" s="56">
        <v>0</v>
      </c>
      <c r="Y76" s="56">
        <v>0</v>
      </c>
      <c r="Z76" s="56">
        <v>10438</v>
      </c>
      <c r="AA76" s="56">
        <v>39748.9</v>
      </c>
      <c r="AB76" s="56">
        <v>1</v>
      </c>
      <c r="AC76" s="56">
        <v>0.1</v>
      </c>
    </row>
    <row r="77" spans="1:31" x14ac:dyDescent="0.25">
      <c r="B77" s="92">
        <v>64</v>
      </c>
      <c r="C77" s="91" t="s">
        <v>36</v>
      </c>
      <c r="D77" s="33">
        <v>314</v>
      </c>
      <c r="E77" s="33">
        <v>7</v>
      </c>
      <c r="F77" s="33">
        <v>0</v>
      </c>
      <c r="G77" s="33">
        <v>641</v>
      </c>
      <c r="H77" s="33">
        <v>0</v>
      </c>
      <c r="I77" s="33">
        <v>37865</v>
      </c>
      <c r="J77" s="33">
        <v>392</v>
      </c>
      <c r="K77" s="33">
        <v>1754698</v>
      </c>
      <c r="L77" s="56">
        <v>406</v>
      </c>
      <c r="M77" s="56">
        <v>2429.14275</v>
      </c>
      <c r="N77" s="56">
        <v>319</v>
      </c>
      <c r="O77" s="56">
        <v>2585.6922599999998</v>
      </c>
      <c r="P77" s="56">
        <v>22</v>
      </c>
      <c r="Q77" s="56">
        <v>5.7952599999999981</v>
      </c>
      <c r="R77" s="56">
        <v>0</v>
      </c>
      <c r="S77" s="56">
        <v>0</v>
      </c>
      <c r="T77" s="56">
        <v>30590</v>
      </c>
      <c r="U77" s="56">
        <v>66959.34560999996</v>
      </c>
      <c r="V77" s="56">
        <v>11805</v>
      </c>
      <c r="W77" s="56">
        <v>44455.080039999288</v>
      </c>
      <c r="X77" s="56">
        <v>26</v>
      </c>
      <c r="Y77" s="56">
        <v>243.50399999999999</v>
      </c>
      <c r="Z77" s="56">
        <v>253921</v>
      </c>
      <c r="AA77" s="56">
        <v>1321474.19377</v>
      </c>
      <c r="AB77" s="56">
        <v>0</v>
      </c>
      <c r="AC77" s="56">
        <v>0</v>
      </c>
    </row>
    <row r="78" spans="1:31" s="51" customFormat="1" ht="13" x14ac:dyDescent="0.3">
      <c r="A78" s="109"/>
      <c r="B78" s="280" t="s">
        <v>76</v>
      </c>
      <c r="C78" s="111" t="s">
        <v>76</v>
      </c>
      <c r="D78" s="11">
        <f t="shared" ref="D78:AC78" si="1">SUM(D10:D77)</f>
        <v>126772</v>
      </c>
      <c r="E78" s="11">
        <f t="shared" si="1"/>
        <v>90142</v>
      </c>
      <c r="F78" s="11">
        <f t="shared" si="1"/>
        <v>8966994</v>
      </c>
      <c r="G78" s="11">
        <f t="shared" si="1"/>
        <v>1517580</v>
      </c>
      <c r="H78" s="11">
        <f t="shared" si="1"/>
        <v>6164285</v>
      </c>
      <c r="I78" s="11">
        <f t="shared" si="1"/>
        <v>576947503</v>
      </c>
      <c r="J78" s="11">
        <f t="shared" si="1"/>
        <v>103813018</v>
      </c>
      <c r="K78" s="11">
        <f t="shared" si="1"/>
        <v>979710170</v>
      </c>
      <c r="L78" s="11">
        <f t="shared" si="1"/>
        <v>189539729</v>
      </c>
      <c r="M78" s="11">
        <f t="shared" si="1"/>
        <v>594171881.4986676</v>
      </c>
      <c r="N78" s="11">
        <f t="shared" si="1"/>
        <v>168408976</v>
      </c>
      <c r="O78" s="11">
        <f t="shared" si="1"/>
        <v>994044057.59210229</v>
      </c>
      <c r="P78" s="11">
        <f t="shared" si="1"/>
        <v>750</v>
      </c>
      <c r="Q78" s="11">
        <f t="shared" si="1"/>
        <v>5074.7114999999994</v>
      </c>
      <c r="R78" s="11">
        <f t="shared" si="1"/>
        <v>828592</v>
      </c>
      <c r="S78" s="11">
        <f t="shared" si="1"/>
        <v>4255898.4407099998</v>
      </c>
      <c r="T78" s="11">
        <f t="shared" si="1"/>
        <v>106360130</v>
      </c>
      <c r="U78" s="11">
        <f t="shared" si="1"/>
        <v>276297752.89781398</v>
      </c>
      <c r="V78" s="11">
        <f t="shared" si="1"/>
        <v>35920289</v>
      </c>
      <c r="W78" s="11">
        <f t="shared" si="1"/>
        <v>134405896.85901996</v>
      </c>
      <c r="X78" s="11">
        <f t="shared" si="1"/>
        <v>113155</v>
      </c>
      <c r="Y78" s="11">
        <f t="shared" si="1"/>
        <v>1885030.4846799998</v>
      </c>
      <c r="Z78" s="11">
        <f t="shared" si="1"/>
        <v>504581442</v>
      </c>
      <c r="AA78" s="11">
        <f t="shared" si="1"/>
        <v>2538439036.4987292</v>
      </c>
      <c r="AB78" s="11">
        <f t="shared" si="1"/>
        <v>26744</v>
      </c>
      <c r="AC78" s="11">
        <f t="shared" si="1"/>
        <v>27480.428409999997</v>
      </c>
    </row>
    <row r="79" spans="1:31" ht="13" x14ac:dyDescent="0.25">
      <c r="A79" s="108"/>
      <c r="B79" s="444"/>
      <c r="C79" s="445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1"/>
    </row>
    <row r="80" spans="1:31" ht="13" x14ac:dyDescent="0.25">
      <c r="A80" s="106" t="s">
        <v>235</v>
      </c>
      <c r="B80" s="448" t="s">
        <v>236</v>
      </c>
      <c r="C80" s="449"/>
      <c r="D80" s="449"/>
      <c r="E80" s="449"/>
      <c r="F80" s="449"/>
      <c r="G80" s="449"/>
      <c r="H80" s="449"/>
      <c r="I80" s="449"/>
      <c r="J80" s="449"/>
      <c r="K80" s="449"/>
      <c r="L80" s="449"/>
      <c r="M80" s="449"/>
      <c r="N80" s="449"/>
      <c r="O80" s="449"/>
      <c r="P80" s="449"/>
      <c r="Q80" s="449"/>
      <c r="R80" s="449"/>
      <c r="S80" s="449"/>
      <c r="T80" s="449"/>
      <c r="U80" s="449"/>
      <c r="V80" s="449"/>
      <c r="W80" s="449"/>
      <c r="X80" s="449"/>
      <c r="Y80" s="449"/>
      <c r="Z80" s="449"/>
      <c r="AA80" s="449"/>
      <c r="AB80" s="449"/>
      <c r="AC80" s="450"/>
    </row>
    <row r="81" spans="1:30" x14ac:dyDescent="0.25">
      <c r="A81" s="92">
        <v>1</v>
      </c>
      <c r="B81" s="448" t="s">
        <v>314</v>
      </c>
      <c r="C81" s="449"/>
      <c r="D81" s="449"/>
      <c r="E81" s="449"/>
      <c r="F81" s="449"/>
      <c r="G81" s="449"/>
      <c r="H81" s="449"/>
      <c r="I81" s="449"/>
      <c r="J81" s="449"/>
      <c r="K81" s="449"/>
      <c r="L81" s="449"/>
      <c r="M81" s="449"/>
      <c r="N81" s="449"/>
      <c r="O81" s="449"/>
      <c r="P81" s="449"/>
      <c r="Q81" s="449"/>
      <c r="R81" s="449"/>
      <c r="S81" s="449"/>
      <c r="T81" s="449"/>
      <c r="U81" s="449"/>
      <c r="V81" s="449"/>
      <c r="W81" s="449"/>
      <c r="X81" s="449"/>
      <c r="Y81" s="449"/>
      <c r="Z81" s="449"/>
      <c r="AA81" s="449"/>
      <c r="AB81" s="449"/>
      <c r="AC81" s="450"/>
    </row>
    <row r="82" spans="1:30" x14ac:dyDescent="0.25">
      <c r="A82" s="92">
        <v>2</v>
      </c>
      <c r="B82" s="448" t="s">
        <v>315</v>
      </c>
      <c r="C82" s="449"/>
      <c r="D82" s="449"/>
      <c r="E82" s="449"/>
      <c r="F82" s="449"/>
      <c r="G82" s="449"/>
      <c r="H82" s="449"/>
      <c r="I82" s="449"/>
      <c r="J82" s="449"/>
      <c r="K82" s="449"/>
      <c r="L82" s="449"/>
      <c r="M82" s="449"/>
      <c r="N82" s="449"/>
      <c r="O82" s="449"/>
      <c r="P82" s="449"/>
      <c r="Q82" s="449"/>
      <c r="R82" s="449"/>
      <c r="S82" s="449"/>
      <c r="T82" s="449"/>
      <c r="U82" s="449"/>
      <c r="V82" s="449"/>
      <c r="W82" s="449"/>
      <c r="X82" s="449"/>
      <c r="Y82" s="449"/>
      <c r="Z82" s="449"/>
      <c r="AA82" s="449"/>
      <c r="AB82" s="449"/>
      <c r="AC82" s="450"/>
    </row>
    <row r="83" spans="1:30" s="42" customFormat="1" x14ac:dyDescent="0.25">
      <c r="A83" s="92">
        <v>3</v>
      </c>
      <c r="B83" s="448" t="s">
        <v>239</v>
      </c>
      <c r="C83" s="449"/>
      <c r="D83" s="449"/>
      <c r="E83" s="449"/>
      <c r="F83" s="449"/>
      <c r="G83" s="449"/>
      <c r="H83" s="449"/>
      <c r="I83" s="449"/>
      <c r="J83" s="449"/>
      <c r="K83" s="449"/>
      <c r="L83" s="449"/>
      <c r="M83" s="449"/>
      <c r="N83" s="449"/>
      <c r="O83" s="449"/>
      <c r="P83" s="449"/>
      <c r="Q83" s="449"/>
      <c r="R83" s="449"/>
      <c r="S83" s="449"/>
      <c r="T83" s="449"/>
      <c r="U83" s="449"/>
      <c r="V83" s="449"/>
      <c r="W83" s="449"/>
      <c r="X83" s="449"/>
      <c r="Y83" s="449"/>
      <c r="Z83" s="449"/>
      <c r="AA83" s="449"/>
      <c r="AB83" s="449"/>
      <c r="AC83" s="450"/>
    </row>
    <row r="84" spans="1:30" s="42" customFormat="1" x14ac:dyDescent="0.25">
      <c r="A84" s="92">
        <v>4</v>
      </c>
      <c r="B84" s="448" t="s">
        <v>240</v>
      </c>
      <c r="C84" s="449"/>
      <c r="D84" s="449"/>
      <c r="E84" s="449"/>
      <c r="F84" s="449"/>
      <c r="G84" s="449"/>
      <c r="H84" s="449"/>
      <c r="I84" s="449"/>
      <c r="J84" s="449"/>
      <c r="K84" s="449"/>
      <c r="L84" s="449"/>
      <c r="M84" s="449"/>
      <c r="N84" s="449"/>
      <c r="O84" s="449"/>
      <c r="P84" s="449"/>
      <c r="Q84" s="449"/>
      <c r="R84" s="449"/>
      <c r="S84" s="449"/>
      <c r="T84" s="449"/>
      <c r="U84" s="449"/>
      <c r="V84" s="449"/>
      <c r="W84" s="449"/>
      <c r="X84" s="449"/>
      <c r="Y84" s="449"/>
      <c r="Z84" s="449"/>
      <c r="AA84" s="449"/>
      <c r="AB84" s="449"/>
      <c r="AC84" s="450"/>
    </row>
    <row r="85" spans="1:30" s="42" customFormat="1" x14ac:dyDescent="0.25">
      <c r="A85" s="92">
        <v>5</v>
      </c>
      <c r="B85" s="448" t="s">
        <v>241</v>
      </c>
      <c r="C85" s="449"/>
      <c r="D85" s="449"/>
      <c r="E85" s="449"/>
      <c r="F85" s="449"/>
      <c r="G85" s="449"/>
      <c r="H85" s="449"/>
      <c r="I85" s="449"/>
      <c r="J85" s="449"/>
      <c r="K85" s="449"/>
      <c r="L85" s="449"/>
      <c r="M85" s="449"/>
      <c r="N85" s="449"/>
      <c r="O85" s="449"/>
      <c r="P85" s="449"/>
      <c r="Q85" s="449"/>
      <c r="R85" s="449"/>
      <c r="S85" s="449"/>
      <c r="T85" s="449"/>
      <c r="U85" s="449"/>
      <c r="V85" s="449"/>
      <c r="W85" s="449"/>
      <c r="X85" s="449"/>
      <c r="Y85" s="449"/>
      <c r="Z85" s="449"/>
      <c r="AA85" s="449"/>
      <c r="AB85" s="449"/>
      <c r="AC85" s="450"/>
    </row>
    <row r="86" spans="1:30" s="42" customFormat="1" x14ac:dyDescent="0.25">
      <c r="A86" s="92">
        <v>6</v>
      </c>
      <c r="B86" s="448" t="s">
        <v>242</v>
      </c>
      <c r="C86" s="449"/>
      <c r="D86" s="449"/>
      <c r="E86" s="449"/>
      <c r="F86" s="449"/>
      <c r="G86" s="449"/>
      <c r="H86" s="449"/>
      <c r="I86" s="449"/>
      <c r="J86" s="449"/>
      <c r="K86" s="449"/>
      <c r="L86" s="449"/>
      <c r="M86" s="449"/>
      <c r="N86" s="449"/>
      <c r="O86" s="449"/>
      <c r="P86" s="449"/>
      <c r="Q86" s="449"/>
      <c r="R86" s="449"/>
      <c r="S86" s="449"/>
      <c r="T86" s="449"/>
      <c r="U86" s="449"/>
      <c r="V86" s="449"/>
      <c r="W86" s="449"/>
      <c r="X86" s="449"/>
      <c r="Y86" s="449"/>
      <c r="Z86" s="449"/>
      <c r="AA86" s="449"/>
      <c r="AB86" s="449"/>
      <c r="AC86" s="450"/>
    </row>
    <row r="87" spans="1:30" s="42" customFormat="1" x14ac:dyDescent="0.25">
      <c r="A87" s="92">
        <v>7</v>
      </c>
      <c r="B87" s="448" t="s">
        <v>243</v>
      </c>
      <c r="C87" s="449"/>
      <c r="D87" s="449"/>
      <c r="E87" s="449"/>
      <c r="F87" s="449"/>
      <c r="G87" s="449"/>
      <c r="H87" s="449"/>
      <c r="I87" s="449"/>
      <c r="J87" s="449"/>
      <c r="K87" s="449"/>
      <c r="L87" s="449"/>
      <c r="M87" s="449"/>
      <c r="N87" s="449"/>
      <c r="O87" s="449"/>
      <c r="P87" s="449"/>
      <c r="Q87" s="449"/>
      <c r="R87" s="449"/>
      <c r="S87" s="449"/>
      <c r="T87" s="449"/>
      <c r="U87" s="449"/>
      <c r="V87" s="449"/>
      <c r="W87" s="449"/>
      <c r="X87" s="449"/>
      <c r="Y87" s="449"/>
      <c r="Z87" s="449"/>
      <c r="AA87" s="449"/>
      <c r="AB87" s="449"/>
      <c r="AC87" s="450"/>
    </row>
    <row r="88" spans="1:30" s="42" customFormat="1" x14ac:dyDescent="0.25">
      <c r="A88" s="92">
        <v>8</v>
      </c>
      <c r="B88" s="448" t="s">
        <v>244</v>
      </c>
      <c r="C88" s="449"/>
      <c r="D88" s="449"/>
      <c r="E88" s="449"/>
      <c r="F88" s="449"/>
      <c r="G88" s="449"/>
      <c r="H88" s="449"/>
      <c r="I88" s="449"/>
      <c r="J88" s="449"/>
      <c r="K88" s="449"/>
      <c r="L88" s="449"/>
      <c r="M88" s="449"/>
      <c r="N88" s="449"/>
      <c r="O88" s="449"/>
      <c r="P88" s="449"/>
      <c r="Q88" s="449"/>
      <c r="R88" s="449"/>
      <c r="S88" s="449"/>
      <c r="T88" s="449"/>
      <c r="U88" s="449"/>
      <c r="V88" s="449"/>
      <c r="W88" s="449"/>
      <c r="X88" s="449"/>
      <c r="Y88" s="449"/>
      <c r="Z88" s="449"/>
      <c r="AA88" s="449"/>
      <c r="AB88" s="449"/>
      <c r="AC88" s="450"/>
    </row>
    <row r="89" spans="1:30" s="42" customFormat="1" x14ac:dyDescent="0.25">
      <c r="A89" s="92">
        <v>9</v>
      </c>
      <c r="B89" s="448" t="s">
        <v>245</v>
      </c>
      <c r="C89" s="449"/>
      <c r="D89" s="449"/>
      <c r="E89" s="449"/>
      <c r="F89" s="449"/>
      <c r="G89" s="449"/>
      <c r="H89" s="449"/>
      <c r="I89" s="449"/>
      <c r="J89" s="449"/>
      <c r="K89" s="449"/>
      <c r="L89" s="449"/>
      <c r="M89" s="449"/>
      <c r="N89" s="449"/>
      <c r="O89" s="449"/>
      <c r="P89" s="449"/>
      <c r="Q89" s="449"/>
      <c r="R89" s="449"/>
      <c r="S89" s="449"/>
      <c r="T89" s="449"/>
      <c r="U89" s="449"/>
      <c r="V89" s="449"/>
      <c r="W89" s="449"/>
      <c r="X89" s="449"/>
      <c r="Y89" s="449"/>
      <c r="Z89" s="449"/>
      <c r="AA89" s="449"/>
      <c r="AB89" s="449"/>
      <c r="AC89" s="450"/>
      <c r="AD89" s="46"/>
    </row>
    <row r="90" spans="1:30" s="42" customFormat="1" x14ac:dyDescent="0.25">
      <c r="A90" s="92">
        <v>10</v>
      </c>
      <c r="B90" s="448" t="s">
        <v>246</v>
      </c>
      <c r="C90" s="449"/>
      <c r="D90" s="449"/>
      <c r="E90" s="449"/>
      <c r="F90" s="449"/>
      <c r="G90" s="449"/>
      <c r="H90" s="449"/>
      <c r="I90" s="449"/>
      <c r="J90" s="449"/>
      <c r="K90" s="449"/>
      <c r="L90" s="449"/>
      <c r="M90" s="449"/>
      <c r="N90" s="449"/>
      <c r="O90" s="449"/>
      <c r="P90" s="449"/>
      <c r="Q90" s="449"/>
      <c r="R90" s="449"/>
      <c r="S90" s="449"/>
      <c r="T90" s="449"/>
      <c r="U90" s="449"/>
      <c r="V90" s="449"/>
      <c r="W90" s="449"/>
      <c r="X90" s="449"/>
      <c r="Y90" s="449"/>
      <c r="Z90" s="449"/>
      <c r="AA90" s="449"/>
      <c r="AB90" s="449"/>
      <c r="AC90" s="450"/>
    </row>
    <row r="91" spans="1:30" s="42" customFormat="1" x14ac:dyDescent="0.25">
      <c r="A91" s="92">
        <v>11</v>
      </c>
      <c r="B91" s="448" t="s">
        <v>247</v>
      </c>
      <c r="C91" s="449"/>
      <c r="D91" s="449"/>
      <c r="E91" s="449"/>
      <c r="F91" s="449"/>
      <c r="G91" s="449"/>
      <c r="H91" s="449"/>
      <c r="I91" s="449"/>
      <c r="J91" s="449"/>
      <c r="K91" s="449"/>
      <c r="L91" s="449"/>
      <c r="M91" s="449"/>
      <c r="N91" s="449"/>
      <c r="O91" s="449"/>
      <c r="P91" s="449"/>
      <c r="Q91" s="449"/>
      <c r="R91" s="449"/>
      <c r="S91" s="449"/>
      <c r="T91" s="449"/>
      <c r="U91" s="449"/>
      <c r="V91" s="449"/>
      <c r="W91" s="449"/>
      <c r="X91" s="449"/>
      <c r="Y91" s="449"/>
      <c r="Z91" s="449"/>
      <c r="AA91" s="449"/>
      <c r="AB91" s="449"/>
      <c r="AC91" s="450"/>
      <c r="AD91" s="46"/>
    </row>
    <row r="92" spans="1:30" s="42" customFormat="1" x14ac:dyDescent="0.25">
      <c r="A92" s="92">
        <v>12</v>
      </c>
      <c r="B92" s="448" t="s">
        <v>248</v>
      </c>
      <c r="C92" s="449"/>
      <c r="D92" s="449"/>
      <c r="E92" s="449"/>
      <c r="F92" s="449"/>
      <c r="G92" s="449"/>
      <c r="H92" s="449"/>
      <c r="I92" s="449"/>
      <c r="J92" s="449"/>
      <c r="K92" s="449"/>
      <c r="L92" s="449"/>
      <c r="M92" s="449"/>
      <c r="N92" s="449"/>
      <c r="O92" s="449"/>
      <c r="P92" s="449"/>
      <c r="Q92" s="449"/>
      <c r="R92" s="449"/>
      <c r="S92" s="449"/>
      <c r="T92" s="449"/>
      <c r="U92" s="449"/>
      <c r="V92" s="449"/>
      <c r="W92" s="449"/>
      <c r="X92" s="449"/>
      <c r="Y92" s="449"/>
      <c r="Z92" s="449"/>
      <c r="AA92" s="449"/>
      <c r="AB92" s="449"/>
      <c r="AC92" s="450"/>
    </row>
    <row r="93" spans="1:30" s="42" customFormat="1" x14ac:dyDescent="0.25">
      <c r="A93" s="92">
        <v>13</v>
      </c>
      <c r="B93" s="448" t="s">
        <v>249</v>
      </c>
      <c r="C93" s="449"/>
      <c r="D93" s="449"/>
      <c r="E93" s="449"/>
      <c r="F93" s="449"/>
      <c r="G93" s="449"/>
      <c r="H93" s="449"/>
      <c r="I93" s="449"/>
      <c r="J93" s="449"/>
      <c r="K93" s="449"/>
      <c r="L93" s="449"/>
      <c r="M93" s="449"/>
      <c r="N93" s="449"/>
      <c r="O93" s="449"/>
      <c r="P93" s="449"/>
      <c r="Q93" s="449"/>
      <c r="R93" s="449"/>
      <c r="S93" s="449"/>
      <c r="T93" s="449"/>
      <c r="U93" s="449"/>
      <c r="V93" s="449"/>
      <c r="W93" s="449"/>
      <c r="X93" s="449"/>
      <c r="Y93" s="449"/>
      <c r="Z93" s="449"/>
      <c r="AA93" s="449"/>
      <c r="AB93" s="449"/>
      <c r="AC93" s="450"/>
    </row>
    <row r="94" spans="1:30" s="42" customFormat="1" x14ac:dyDescent="0.25">
      <c r="A94" s="92">
        <v>14</v>
      </c>
      <c r="B94" s="448" t="s">
        <v>250</v>
      </c>
      <c r="C94" s="449"/>
      <c r="D94" s="449"/>
      <c r="E94" s="449"/>
      <c r="F94" s="449"/>
      <c r="G94" s="449"/>
      <c r="H94" s="449"/>
      <c r="I94" s="449"/>
      <c r="J94" s="449"/>
      <c r="K94" s="449"/>
      <c r="L94" s="449"/>
      <c r="M94" s="449"/>
      <c r="N94" s="449"/>
      <c r="O94" s="449"/>
      <c r="P94" s="449"/>
      <c r="Q94" s="449"/>
      <c r="R94" s="449"/>
      <c r="S94" s="449"/>
      <c r="T94" s="449"/>
      <c r="U94" s="449"/>
      <c r="V94" s="449"/>
      <c r="W94" s="449"/>
      <c r="X94" s="449"/>
      <c r="Y94" s="449"/>
      <c r="Z94" s="449"/>
      <c r="AA94" s="449"/>
      <c r="AB94" s="449"/>
      <c r="AC94" s="450"/>
    </row>
    <row r="95" spans="1:30" s="42" customFormat="1" x14ac:dyDescent="0.25">
      <c r="A95" s="92">
        <v>15</v>
      </c>
      <c r="B95" s="448" t="s">
        <v>251</v>
      </c>
      <c r="C95" s="449"/>
      <c r="D95" s="449"/>
      <c r="E95" s="449"/>
      <c r="F95" s="449"/>
      <c r="G95" s="449"/>
      <c r="H95" s="449"/>
      <c r="I95" s="449"/>
      <c r="J95" s="449"/>
      <c r="K95" s="449"/>
      <c r="L95" s="449"/>
      <c r="M95" s="449"/>
      <c r="N95" s="449"/>
      <c r="O95" s="449"/>
      <c r="P95" s="449"/>
      <c r="Q95" s="449"/>
      <c r="R95" s="449"/>
      <c r="S95" s="449"/>
      <c r="T95" s="449"/>
      <c r="U95" s="449"/>
      <c r="V95" s="449"/>
      <c r="W95" s="449"/>
      <c r="X95" s="449"/>
      <c r="Y95" s="449"/>
      <c r="Z95" s="449"/>
      <c r="AA95" s="449"/>
      <c r="AB95" s="449"/>
      <c r="AC95" s="450"/>
    </row>
    <row r="96" spans="1:30" s="42" customFormat="1" x14ac:dyDescent="0.25">
      <c r="A96" s="92">
        <v>16</v>
      </c>
      <c r="B96" s="448" t="s">
        <v>252</v>
      </c>
      <c r="C96" s="449"/>
      <c r="D96" s="449"/>
      <c r="E96" s="449"/>
      <c r="F96" s="449"/>
      <c r="G96" s="449"/>
      <c r="H96" s="449"/>
      <c r="I96" s="449"/>
      <c r="J96" s="449"/>
      <c r="K96" s="449"/>
      <c r="L96" s="449"/>
      <c r="M96" s="449"/>
      <c r="N96" s="449"/>
      <c r="O96" s="449"/>
      <c r="P96" s="449"/>
      <c r="Q96" s="449"/>
      <c r="R96" s="449"/>
      <c r="S96" s="449"/>
      <c r="T96" s="449"/>
      <c r="U96" s="449"/>
      <c r="V96" s="449"/>
      <c r="W96" s="449"/>
      <c r="X96" s="449"/>
      <c r="Y96" s="449"/>
      <c r="Z96" s="449"/>
      <c r="AA96" s="449"/>
      <c r="AB96" s="449"/>
      <c r="AC96" s="450"/>
    </row>
    <row r="97" spans="1:31" s="42" customFormat="1" x14ac:dyDescent="0.25">
      <c r="A97" s="92">
        <v>17</v>
      </c>
      <c r="B97" s="448" t="s">
        <v>253</v>
      </c>
      <c r="C97" s="449"/>
      <c r="D97" s="449"/>
      <c r="E97" s="449"/>
      <c r="F97" s="449"/>
      <c r="G97" s="449"/>
      <c r="H97" s="449"/>
      <c r="I97" s="449"/>
      <c r="J97" s="449"/>
      <c r="K97" s="449"/>
      <c r="L97" s="449"/>
      <c r="M97" s="449"/>
      <c r="N97" s="449"/>
      <c r="O97" s="449"/>
      <c r="P97" s="449"/>
      <c r="Q97" s="449"/>
      <c r="R97" s="449"/>
      <c r="S97" s="449"/>
      <c r="T97" s="449"/>
      <c r="U97" s="449"/>
      <c r="V97" s="449"/>
      <c r="W97" s="449"/>
      <c r="X97" s="449"/>
      <c r="Y97" s="449"/>
      <c r="Z97" s="449"/>
      <c r="AA97" s="449"/>
      <c r="AB97" s="449"/>
      <c r="AC97" s="450"/>
    </row>
    <row r="98" spans="1:31" s="42" customFormat="1" x14ac:dyDescent="0.25">
      <c r="A98" s="92">
        <v>18</v>
      </c>
      <c r="B98" s="448" t="s">
        <v>254</v>
      </c>
      <c r="C98" s="449"/>
      <c r="D98" s="449"/>
      <c r="E98" s="449"/>
      <c r="F98" s="449"/>
      <c r="G98" s="449"/>
      <c r="H98" s="449"/>
      <c r="I98" s="449"/>
      <c r="J98" s="449"/>
      <c r="K98" s="449"/>
      <c r="L98" s="449"/>
      <c r="M98" s="449"/>
      <c r="N98" s="449"/>
      <c r="O98" s="449"/>
      <c r="P98" s="449"/>
      <c r="Q98" s="449"/>
      <c r="R98" s="449"/>
      <c r="S98" s="449"/>
      <c r="T98" s="449"/>
      <c r="U98" s="449"/>
      <c r="V98" s="449"/>
      <c r="W98" s="449"/>
      <c r="X98" s="449"/>
      <c r="Y98" s="449"/>
      <c r="Z98" s="449"/>
      <c r="AA98" s="449"/>
      <c r="AB98" s="449"/>
      <c r="AC98" s="450"/>
    </row>
    <row r="99" spans="1:31" s="42" customFormat="1" x14ac:dyDescent="0.25">
      <c r="A99" s="92">
        <v>19</v>
      </c>
      <c r="B99" s="448" t="s">
        <v>255</v>
      </c>
      <c r="C99" s="449"/>
      <c r="D99" s="449"/>
      <c r="E99" s="449"/>
      <c r="F99" s="449"/>
      <c r="G99" s="449"/>
      <c r="H99" s="449"/>
      <c r="I99" s="449"/>
      <c r="J99" s="449"/>
      <c r="K99" s="449"/>
      <c r="L99" s="449"/>
      <c r="M99" s="449"/>
      <c r="N99" s="449"/>
      <c r="O99" s="449"/>
      <c r="P99" s="449"/>
      <c r="Q99" s="449"/>
      <c r="R99" s="449"/>
      <c r="S99" s="449"/>
      <c r="T99" s="449"/>
      <c r="U99" s="449"/>
      <c r="V99" s="449"/>
      <c r="W99" s="449"/>
      <c r="X99" s="449"/>
      <c r="Y99" s="449"/>
      <c r="Z99" s="449"/>
      <c r="AA99" s="449"/>
      <c r="AB99" s="449"/>
      <c r="AC99" s="450"/>
    </row>
    <row r="100" spans="1:31" s="42" customFormat="1" x14ac:dyDescent="0.25">
      <c r="A100" s="127">
        <v>20</v>
      </c>
      <c r="B100" s="448" t="s">
        <v>256</v>
      </c>
      <c r="C100" s="449"/>
      <c r="D100" s="449"/>
      <c r="E100" s="449"/>
      <c r="F100" s="449"/>
      <c r="G100" s="449"/>
      <c r="H100" s="449"/>
      <c r="I100" s="449"/>
      <c r="J100" s="449"/>
      <c r="K100" s="449"/>
      <c r="L100" s="449"/>
      <c r="M100" s="449"/>
      <c r="N100" s="449"/>
      <c r="O100" s="449"/>
      <c r="P100" s="449"/>
      <c r="Q100" s="449"/>
      <c r="R100" s="449"/>
      <c r="S100" s="449"/>
      <c r="T100" s="449"/>
      <c r="U100" s="449"/>
      <c r="V100" s="449"/>
      <c r="W100" s="449"/>
      <c r="X100" s="449"/>
      <c r="Y100" s="449"/>
      <c r="Z100" s="449"/>
      <c r="AA100" s="449"/>
      <c r="AB100" s="449"/>
      <c r="AC100" s="450"/>
      <c r="AD100" s="44"/>
      <c r="AE100" s="44"/>
    </row>
    <row r="101" spans="1:31" s="42" customFormat="1" x14ac:dyDescent="0.25">
      <c r="A101" s="92">
        <v>21</v>
      </c>
      <c r="B101" s="448" t="s">
        <v>257</v>
      </c>
      <c r="C101" s="449"/>
      <c r="D101" s="449"/>
      <c r="E101" s="449"/>
      <c r="F101" s="449"/>
      <c r="G101" s="449"/>
      <c r="H101" s="449"/>
      <c r="I101" s="449"/>
      <c r="J101" s="449"/>
      <c r="K101" s="449"/>
      <c r="L101" s="449"/>
      <c r="M101" s="449"/>
      <c r="N101" s="449"/>
      <c r="O101" s="449"/>
      <c r="P101" s="449"/>
      <c r="Q101" s="449"/>
      <c r="R101" s="449"/>
      <c r="S101" s="449"/>
      <c r="T101" s="449"/>
      <c r="U101" s="449"/>
      <c r="V101" s="449"/>
      <c r="W101" s="449"/>
      <c r="X101" s="449"/>
      <c r="Y101" s="449"/>
      <c r="Z101" s="449"/>
      <c r="AA101" s="449"/>
      <c r="AB101" s="449"/>
      <c r="AC101" s="450"/>
    </row>
    <row r="102" spans="1:31" s="42" customFormat="1" x14ac:dyDescent="0.25">
      <c r="A102" s="92">
        <v>22</v>
      </c>
      <c r="B102" s="448" t="s">
        <v>258</v>
      </c>
      <c r="C102" s="449"/>
      <c r="D102" s="449"/>
      <c r="E102" s="449"/>
      <c r="F102" s="449"/>
      <c r="G102" s="449"/>
      <c r="H102" s="449"/>
      <c r="I102" s="449"/>
      <c r="J102" s="449"/>
      <c r="K102" s="449"/>
      <c r="L102" s="449"/>
      <c r="M102" s="449"/>
      <c r="N102" s="449"/>
      <c r="O102" s="449"/>
      <c r="P102" s="449"/>
      <c r="Q102" s="449"/>
      <c r="R102" s="449"/>
      <c r="S102" s="449"/>
      <c r="T102" s="449"/>
      <c r="U102" s="449"/>
      <c r="V102" s="449"/>
      <c r="W102" s="449"/>
      <c r="X102" s="449"/>
      <c r="Y102" s="449"/>
      <c r="Z102" s="449"/>
      <c r="AA102" s="449"/>
      <c r="AB102" s="449"/>
      <c r="AC102" s="450"/>
    </row>
    <row r="103" spans="1:31" s="42" customFormat="1" x14ac:dyDescent="0.25">
      <c r="A103" s="92">
        <v>23</v>
      </c>
      <c r="B103" s="448" t="s">
        <v>259</v>
      </c>
      <c r="C103" s="449"/>
      <c r="D103" s="449"/>
      <c r="E103" s="449"/>
      <c r="F103" s="449"/>
      <c r="G103" s="449"/>
      <c r="H103" s="449"/>
      <c r="I103" s="449"/>
      <c r="J103" s="449"/>
      <c r="K103" s="449"/>
      <c r="L103" s="449"/>
      <c r="M103" s="449"/>
      <c r="N103" s="449"/>
      <c r="O103" s="449"/>
      <c r="P103" s="449"/>
      <c r="Q103" s="449"/>
      <c r="R103" s="449"/>
      <c r="S103" s="449"/>
      <c r="T103" s="449"/>
      <c r="U103" s="449"/>
      <c r="V103" s="449"/>
      <c r="W103" s="449"/>
      <c r="X103" s="449"/>
      <c r="Y103" s="449"/>
      <c r="Z103" s="449"/>
      <c r="AA103" s="449"/>
      <c r="AB103" s="449"/>
      <c r="AC103" s="450"/>
    </row>
    <row r="104" spans="1:31" s="42" customFormat="1" x14ac:dyDescent="0.25">
      <c r="A104" s="92">
        <v>24</v>
      </c>
      <c r="B104" s="448" t="s">
        <v>260</v>
      </c>
      <c r="C104" s="449"/>
      <c r="D104" s="449"/>
      <c r="E104" s="449"/>
      <c r="F104" s="449"/>
      <c r="G104" s="449"/>
      <c r="H104" s="449"/>
      <c r="I104" s="449"/>
      <c r="J104" s="449"/>
      <c r="K104" s="449"/>
      <c r="L104" s="449"/>
      <c r="M104" s="449"/>
      <c r="N104" s="449"/>
      <c r="O104" s="449"/>
      <c r="P104" s="449"/>
      <c r="Q104" s="449"/>
      <c r="R104" s="449"/>
      <c r="S104" s="449"/>
      <c r="T104" s="449"/>
      <c r="U104" s="449"/>
      <c r="V104" s="449"/>
      <c r="W104" s="449"/>
      <c r="X104" s="449"/>
      <c r="Y104" s="449"/>
      <c r="Z104" s="449"/>
      <c r="AA104" s="449"/>
      <c r="AB104" s="449"/>
      <c r="AC104" s="450"/>
    </row>
    <row r="105" spans="1:31" s="42" customFormat="1" x14ac:dyDescent="0.25">
      <c r="A105" s="92">
        <v>25</v>
      </c>
      <c r="B105" s="448" t="s">
        <v>261</v>
      </c>
      <c r="C105" s="449"/>
      <c r="D105" s="449"/>
      <c r="E105" s="449"/>
      <c r="F105" s="449"/>
      <c r="G105" s="449"/>
      <c r="H105" s="449"/>
      <c r="I105" s="449"/>
      <c r="J105" s="449"/>
      <c r="K105" s="449"/>
      <c r="L105" s="449"/>
      <c r="M105" s="449"/>
      <c r="N105" s="449"/>
      <c r="O105" s="449"/>
      <c r="P105" s="449"/>
      <c r="Q105" s="449"/>
      <c r="R105" s="449"/>
      <c r="S105" s="449"/>
      <c r="T105" s="449"/>
      <c r="U105" s="449"/>
      <c r="V105" s="449"/>
      <c r="W105" s="449"/>
      <c r="X105" s="449"/>
      <c r="Y105" s="449"/>
      <c r="Z105" s="449"/>
      <c r="AA105" s="449"/>
      <c r="AB105" s="449"/>
      <c r="AC105" s="450"/>
    </row>
    <row r="106" spans="1:31" s="42" customFormat="1" x14ac:dyDescent="0.25">
      <c r="A106" s="92">
        <v>26</v>
      </c>
      <c r="B106" s="448" t="s">
        <v>262</v>
      </c>
      <c r="C106" s="449"/>
      <c r="D106" s="449"/>
      <c r="E106" s="449"/>
      <c r="F106" s="449"/>
      <c r="G106" s="449"/>
      <c r="H106" s="449"/>
      <c r="I106" s="449"/>
      <c r="J106" s="449"/>
      <c r="K106" s="449"/>
      <c r="L106" s="449"/>
      <c r="M106" s="449"/>
      <c r="N106" s="449"/>
      <c r="O106" s="449"/>
      <c r="P106" s="449"/>
      <c r="Q106" s="449"/>
      <c r="R106" s="449"/>
      <c r="S106" s="449"/>
      <c r="T106" s="449"/>
      <c r="U106" s="449"/>
      <c r="V106" s="449"/>
      <c r="W106" s="449"/>
      <c r="X106" s="449"/>
      <c r="Y106" s="449"/>
      <c r="Z106" s="449"/>
      <c r="AA106" s="449"/>
      <c r="AB106" s="449"/>
      <c r="AC106" s="450"/>
    </row>
  </sheetData>
  <mergeCells count="56">
    <mergeCell ref="B80:AC80"/>
    <mergeCell ref="B81:AC81"/>
    <mergeCell ref="B82:AC82"/>
    <mergeCell ref="B94:AC94"/>
    <mergeCell ref="B95:AC95"/>
    <mergeCell ref="B89:AC89"/>
    <mergeCell ref="B85:AC85"/>
    <mergeCell ref="B92:AC92"/>
    <mergeCell ref="K4:K6"/>
    <mergeCell ref="L4:Q4"/>
    <mergeCell ref="B106:AC106"/>
    <mergeCell ref="B84:AC84"/>
    <mergeCell ref="B102:AC102"/>
    <mergeCell ref="B103:AC103"/>
    <mergeCell ref="B104:AC104"/>
    <mergeCell ref="B105:AC105"/>
    <mergeCell ref="B88:AC88"/>
    <mergeCell ref="B101:AC101"/>
    <mergeCell ref="B90:AC90"/>
    <mergeCell ref="B91:AC91"/>
    <mergeCell ref="B98:AC98"/>
    <mergeCell ref="B99:AC99"/>
    <mergeCell ref="B100:AC100"/>
    <mergeCell ref="B93:AC93"/>
    <mergeCell ref="T4:Y4"/>
    <mergeCell ref="Z4:AC4"/>
    <mergeCell ref="B96:AC96"/>
    <mergeCell ref="B97:AC97"/>
    <mergeCell ref="B86:AC86"/>
    <mergeCell ref="B87:AC87"/>
    <mergeCell ref="R5:S5"/>
    <mergeCell ref="T5:U5"/>
    <mergeCell ref="V5:W5"/>
    <mergeCell ref="X5:Y5"/>
    <mergeCell ref="B79:C79"/>
    <mergeCell ref="B83:AC83"/>
    <mergeCell ref="G4:G6"/>
    <mergeCell ref="H4:H6"/>
    <mergeCell ref="I4:I6"/>
    <mergeCell ref="J4:J6"/>
    <mergeCell ref="L5:M5"/>
    <mergeCell ref="N5:O5"/>
    <mergeCell ref="Z5:AA5"/>
    <mergeCell ref="AB5:AC5"/>
    <mergeCell ref="B1:AC1"/>
    <mergeCell ref="B2:B6"/>
    <mergeCell ref="C2:C6"/>
    <mergeCell ref="D2:K2"/>
    <mergeCell ref="L2:AC2"/>
    <mergeCell ref="P5:Q5"/>
    <mergeCell ref="D3:K3"/>
    <mergeCell ref="L3:S3"/>
    <mergeCell ref="T3:AC3"/>
    <mergeCell ref="D4:E5"/>
    <mergeCell ref="F4:F6"/>
    <mergeCell ref="R4:S4"/>
  </mergeCells>
  <pageMargins left="3.937007874015748E-2" right="3.937007874015748E-2" top="3.937007874015748E-2" bottom="3.937007874015748E-2" header="3.937007874015748E-2" footer="3.937007874015748E-2"/>
  <pageSetup scale="48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55A0-22C2-4AFD-AF37-03F0C21AC563}">
  <dimension ref="A1:AF107"/>
  <sheetViews>
    <sheetView zoomScale="82" zoomScaleNormal="82" workbookViewId="0">
      <pane xSplit="3" ySplit="7" topLeftCell="AE23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4.5" x14ac:dyDescent="0.35"/>
  <cols>
    <col min="1" max="1" width="5.453125" style="133" bestFit="1" customWidth="1"/>
    <col min="2" max="2" width="7" style="130" customWidth="1"/>
    <col min="3" max="3" width="44" style="130" bestFit="1" customWidth="1"/>
    <col min="4" max="5" width="8.1796875" style="131" bestFit="1" customWidth="1"/>
    <col min="6" max="6" width="8.453125" style="130" bestFit="1" customWidth="1"/>
    <col min="7" max="7" width="12.81640625" style="130" bestFit="1" customWidth="1"/>
    <col min="8" max="8" width="10.1796875" style="130" customWidth="1"/>
    <col min="9" max="9" width="10.453125" style="130" customWidth="1"/>
    <col min="10" max="11" width="11.1796875" style="130" customWidth="1"/>
    <col min="12" max="14" width="10.453125" style="130" bestFit="1" customWidth="1"/>
    <col min="15" max="15" width="11.453125" style="130" bestFit="1" customWidth="1"/>
    <col min="16" max="16" width="10.453125" style="130" bestFit="1" customWidth="1"/>
    <col min="17" max="17" width="9" style="130" customWidth="1"/>
    <col min="18" max="18" width="10.453125" style="130" bestFit="1" customWidth="1"/>
    <col min="19" max="19" width="9" style="130" bestFit="1" customWidth="1"/>
    <col min="20" max="21" width="10.453125" style="130" bestFit="1" customWidth="1"/>
    <col min="22" max="22" width="10.81640625" style="130" bestFit="1" customWidth="1"/>
    <col min="23" max="24" width="10.453125" style="130" bestFit="1" customWidth="1"/>
    <col min="25" max="25" width="9" style="130" bestFit="1" customWidth="1"/>
    <col min="26" max="26" width="10.453125" style="130" bestFit="1" customWidth="1"/>
    <col min="27" max="27" width="11.453125" style="130" bestFit="1" customWidth="1"/>
    <col min="28" max="28" width="10.453125" style="130" bestFit="1" customWidth="1"/>
    <col min="29" max="29" width="9" style="130" customWidth="1"/>
    <col min="30" max="30" width="12.1796875" style="130" customWidth="1"/>
    <col min="31" max="31" width="12" style="130" customWidth="1"/>
    <col min="32" max="16384" width="8.81640625" style="130"/>
  </cols>
  <sheetData>
    <row r="1" spans="1:32" x14ac:dyDescent="0.35">
      <c r="B1" s="407" t="s">
        <v>344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</row>
    <row r="2" spans="1:32" x14ac:dyDescent="0.35">
      <c r="B2" s="407" t="s">
        <v>220</v>
      </c>
      <c r="C2" s="407" t="s">
        <v>145</v>
      </c>
      <c r="D2" s="443" t="s">
        <v>221</v>
      </c>
      <c r="E2" s="443"/>
      <c r="F2" s="443"/>
      <c r="G2" s="443"/>
      <c r="H2" s="443"/>
      <c r="I2" s="443"/>
      <c r="J2" s="443"/>
      <c r="K2" s="443"/>
      <c r="L2" s="407" t="s">
        <v>222</v>
      </c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x14ac:dyDescent="0.35">
      <c r="B3" s="407"/>
      <c r="C3" s="407"/>
      <c r="D3" s="442" t="s">
        <v>223</v>
      </c>
      <c r="E3" s="442"/>
      <c r="F3" s="442"/>
      <c r="G3" s="442"/>
      <c r="H3" s="442"/>
      <c r="I3" s="442"/>
      <c r="J3" s="442"/>
      <c r="K3" s="442"/>
      <c r="L3" s="407" t="s">
        <v>224</v>
      </c>
      <c r="M3" s="407"/>
      <c r="N3" s="407"/>
      <c r="O3" s="407"/>
      <c r="P3" s="407"/>
      <c r="Q3" s="407"/>
      <c r="R3" s="407"/>
      <c r="S3" s="407"/>
      <c r="T3" s="407" t="s">
        <v>225</v>
      </c>
      <c r="U3" s="407"/>
      <c r="V3" s="407"/>
      <c r="W3" s="407"/>
      <c r="X3" s="407"/>
      <c r="Y3" s="407"/>
      <c r="Z3" s="407"/>
      <c r="AA3" s="407"/>
      <c r="AB3" s="407"/>
      <c r="AC3" s="407"/>
    </row>
    <row r="4" spans="1:32" x14ac:dyDescent="0.35">
      <c r="B4" s="407"/>
      <c r="C4" s="407"/>
      <c r="D4" s="442" t="s">
        <v>216</v>
      </c>
      <c r="E4" s="442"/>
      <c r="F4" s="442" t="s">
        <v>175</v>
      </c>
      <c r="G4" s="442" t="s">
        <v>176</v>
      </c>
      <c r="H4" s="442" t="s">
        <v>226</v>
      </c>
      <c r="I4" s="442" t="s">
        <v>227</v>
      </c>
      <c r="J4" s="442" t="s">
        <v>147</v>
      </c>
      <c r="K4" s="442" t="s">
        <v>148</v>
      </c>
      <c r="L4" s="407" t="s">
        <v>228</v>
      </c>
      <c r="M4" s="407"/>
      <c r="N4" s="407"/>
      <c r="O4" s="407"/>
      <c r="P4" s="407"/>
      <c r="Q4" s="407"/>
      <c r="R4" s="407" t="s">
        <v>229</v>
      </c>
      <c r="S4" s="407"/>
      <c r="T4" s="407" t="s">
        <v>228</v>
      </c>
      <c r="U4" s="407"/>
      <c r="V4" s="407"/>
      <c r="W4" s="407"/>
      <c r="X4" s="407"/>
      <c r="Y4" s="407"/>
      <c r="Z4" s="407" t="s">
        <v>229</v>
      </c>
      <c r="AA4" s="407"/>
      <c r="AB4" s="407"/>
      <c r="AC4" s="407"/>
    </row>
    <row r="5" spans="1:32" x14ac:dyDescent="0.35">
      <c r="B5" s="407"/>
      <c r="C5" s="407"/>
      <c r="D5" s="442"/>
      <c r="E5" s="442"/>
      <c r="F5" s="442"/>
      <c r="G5" s="442"/>
      <c r="H5" s="442"/>
      <c r="I5" s="442"/>
      <c r="J5" s="442"/>
      <c r="K5" s="442"/>
      <c r="L5" s="442" t="s">
        <v>230</v>
      </c>
      <c r="M5" s="442"/>
      <c r="N5" s="442" t="s">
        <v>231</v>
      </c>
      <c r="O5" s="442"/>
      <c r="P5" s="407" t="s">
        <v>141</v>
      </c>
      <c r="Q5" s="407"/>
      <c r="R5" s="407" t="s">
        <v>232</v>
      </c>
      <c r="S5" s="407"/>
      <c r="T5" s="442" t="s">
        <v>230</v>
      </c>
      <c r="U5" s="442"/>
      <c r="V5" s="442" t="s">
        <v>231</v>
      </c>
      <c r="W5" s="442"/>
      <c r="X5" s="407" t="s">
        <v>141</v>
      </c>
      <c r="Y5" s="407"/>
      <c r="Z5" s="442" t="s">
        <v>157</v>
      </c>
      <c r="AA5" s="442"/>
      <c r="AB5" s="442" t="s">
        <v>175</v>
      </c>
      <c r="AC5" s="442"/>
    </row>
    <row r="6" spans="1:32" s="143" customFormat="1" ht="29" x14ac:dyDescent="0.35">
      <c r="A6" s="145"/>
      <c r="B6" s="407"/>
      <c r="C6" s="407"/>
      <c r="D6" s="114" t="s">
        <v>149</v>
      </c>
      <c r="E6" s="116" t="s">
        <v>150</v>
      </c>
      <c r="F6" s="442"/>
      <c r="G6" s="442"/>
      <c r="H6" s="442"/>
      <c r="I6" s="442"/>
      <c r="J6" s="442"/>
      <c r="K6" s="442"/>
      <c r="L6" s="144" t="s">
        <v>233</v>
      </c>
      <c r="M6" s="144" t="s">
        <v>234</v>
      </c>
      <c r="N6" s="144" t="s">
        <v>233</v>
      </c>
      <c r="O6" s="144" t="s">
        <v>234</v>
      </c>
      <c r="P6" s="144" t="s">
        <v>233</v>
      </c>
      <c r="Q6" s="144" t="s">
        <v>234</v>
      </c>
      <c r="R6" s="144" t="s">
        <v>233</v>
      </c>
      <c r="S6" s="144" t="s">
        <v>234</v>
      </c>
      <c r="T6" s="144" t="s">
        <v>233</v>
      </c>
      <c r="U6" s="144" t="s">
        <v>234</v>
      </c>
      <c r="V6" s="144" t="s">
        <v>233</v>
      </c>
      <c r="W6" s="144" t="s">
        <v>234</v>
      </c>
      <c r="X6" s="144" t="s">
        <v>233</v>
      </c>
      <c r="Y6" s="144" t="s">
        <v>234</v>
      </c>
      <c r="Z6" s="144" t="s">
        <v>233</v>
      </c>
      <c r="AA6" s="144" t="s">
        <v>234</v>
      </c>
      <c r="AB6" s="144" t="s">
        <v>233</v>
      </c>
      <c r="AC6" s="144" t="s">
        <v>234</v>
      </c>
    </row>
    <row r="7" spans="1:32" x14ac:dyDescent="0.35">
      <c r="B7" s="115"/>
      <c r="C7" s="115"/>
      <c r="D7" s="114">
        <v>1</v>
      </c>
      <c r="E7" s="114">
        <v>2</v>
      </c>
      <c r="F7" s="114">
        <v>3</v>
      </c>
      <c r="G7" s="114">
        <v>4</v>
      </c>
      <c r="H7" s="114">
        <v>5</v>
      </c>
      <c r="I7" s="114">
        <v>6</v>
      </c>
      <c r="J7" s="114">
        <v>7</v>
      </c>
      <c r="K7" s="114">
        <v>8</v>
      </c>
      <c r="L7" s="114">
        <v>9</v>
      </c>
      <c r="M7" s="114">
        <v>10</v>
      </c>
      <c r="N7" s="114">
        <v>11</v>
      </c>
      <c r="O7" s="114">
        <v>12</v>
      </c>
      <c r="P7" s="114">
        <v>13</v>
      </c>
      <c r="Q7" s="114">
        <v>14</v>
      </c>
      <c r="R7" s="114">
        <v>15</v>
      </c>
      <c r="S7" s="114">
        <v>16</v>
      </c>
      <c r="T7" s="114">
        <v>17</v>
      </c>
      <c r="U7" s="114">
        <v>18</v>
      </c>
      <c r="V7" s="114">
        <v>19</v>
      </c>
      <c r="W7" s="114">
        <v>20</v>
      </c>
      <c r="X7" s="114">
        <v>21</v>
      </c>
      <c r="Y7" s="114">
        <v>22</v>
      </c>
      <c r="Z7" s="114">
        <v>23</v>
      </c>
      <c r="AA7" s="114">
        <v>24</v>
      </c>
      <c r="AB7" s="114">
        <v>25</v>
      </c>
      <c r="AC7" s="114">
        <v>26</v>
      </c>
    </row>
    <row r="8" spans="1:32" x14ac:dyDescent="0.35">
      <c r="B8" s="111" t="s">
        <v>8</v>
      </c>
      <c r="C8" s="111"/>
      <c r="D8" s="58"/>
      <c r="E8" s="5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2" x14ac:dyDescent="0.35">
      <c r="B9" s="111" t="s">
        <v>158</v>
      </c>
      <c r="C9" s="199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35">
      <c r="B10" s="92">
        <v>1</v>
      </c>
      <c r="C10" s="91" t="s">
        <v>16</v>
      </c>
      <c r="D10" s="33">
        <v>8254</v>
      </c>
      <c r="E10" s="33">
        <v>2291</v>
      </c>
      <c r="F10" s="33">
        <v>42009</v>
      </c>
      <c r="G10" s="33">
        <v>44875</v>
      </c>
      <c r="H10" s="33">
        <v>17062</v>
      </c>
      <c r="I10" s="33">
        <v>2030912</v>
      </c>
      <c r="J10" s="33">
        <v>2711000</v>
      </c>
      <c r="K10" s="33">
        <v>97443635</v>
      </c>
      <c r="L10" s="56">
        <v>5623715</v>
      </c>
      <c r="M10" s="56">
        <v>11957630.995999999</v>
      </c>
      <c r="N10" s="56">
        <v>3070545</v>
      </c>
      <c r="O10" s="56">
        <v>17509807.659000002</v>
      </c>
      <c r="P10" s="56">
        <v>0</v>
      </c>
      <c r="Q10" s="56">
        <v>0</v>
      </c>
      <c r="R10" s="56">
        <v>15943</v>
      </c>
      <c r="S10" s="56">
        <v>77757.7</v>
      </c>
      <c r="T10" s="56">
        <v>3859383</v>
      </c>
      <c r="U10" s="56">
        <v>8813177.4526500013</v>
      </c>
      <c r="V10" s="56">
        <v>604181</v>
      </c>
      <c r="W10" s="56">
        <v>3291760.7225400019</v>
      </c>
      <c r="X10" s="56">
        <v>10</v>
      </c>
      <c r="Y10" s="56">
        <v>33.99</v>
      </c>
      <c r="Z10" s="56">
        <v>23914732</v>
      </c>
      <c r="AA10" s="56">
        <v>114983813.448</v>
      </c>
      <c r="AB10" s="56">
        <v>323</v>
      </c>
      <c r="AC10" s="56">
        <v>306.45600000000002</v>
      </c>
      <c r="AE10" s="338">
        <f>Z10+AB10</f>
        <v>23915055</v>
      </c>
    </row>
    <row r="11" spans="1:32" x14ac:dyDescent="0.35">
      <c r="B11" s="92">
        <v>2</v>
      </c>
      <c r="C11" s="91" t="s">
        <v>35</v>
      </c>
      <c r="D11" s="33">
        <v>5330</v>
      </c>
      <c r="E11" s="33">
        <v>2904</v>
      </c>
      <c r="F11" s="33">
        <v>41599</v>
      </c>
      <c r="G11" s="33">
        <v>19608</v>
      </c>
      <c r="H11" s="33">
        <v>0</v>
      </c>
      <c r="I11" s="33">
        <v>1150943</v>
      </c>
      <c r="J11" s="33">
        <v>74540</v>
      </c>
      <c r="K11" s="33">
        <v>41126319</v>
      </c>
      <c r="L11" s="56">
        <v>141631</v>
      </c>
      <c r="M11" s="56">
        <v>569189.05189999996</v>
      </c>
      <c r="N11" s="56">
        <v>70041</v>
      </c>
      <c r="O11" s="56">
        <v>342684.58028000005</v>
      </c>
      <c r="P11" s="56">
        <v>0</v>
      </c>
      <c r="Q11" s="56">
        <v>0</v>
      </c>
      <c r="R11" s="56">
        <v>9636</v>
      </c>
      <c r="S11" s="56">
        <v>58482.718679999998</v>
      </c>
      <c r="T11" s="56">
        <v>2589745</v>
      </c>
      <c r="U11" s="56">
        <v>5384471.8419200005</v>
      </c>
      <c r="V11" s="56">
        <v>823684</v>
      </c>
      <c r="W11" s="56">
        <v>1487094.09286</v>
      </c>
      <c r="X11" s="56">
        <v>0</v>
      </c>
      <c r="Y11" s="56">
        <v>0</v>
      </c>
      <c r="Z11" s="56">
        <v>15532787</v>
      </c>
      <c r="AA11" s="56">
        <v>63589470.549230002</v>
      </c>
      <c r="AB11" s="56">
        <v>328</v>
      </c>
      <c r="AC11" s="56">
        <v>343.45</v>
      </c>
      <c r="AE11" s="338">
        <f t="shared" ref="AE11:AE72" si="0">Z11+AB11</f>
        <v>15533115</v>
      </c>
      <c r="AF11" s="338"/>
    </row>
    <row r="12" spans="1:32" s="38" customFormat="1" ht="16.5" customHeight="1" x14ac:dyDescent="0.35">
      <c r="A12" s="40"/>
      <c r="B12" s="92">
        <v>3</v>
      </c>
      <c r="C12" s="113" t="s">
        <v>40</v>
      </c>
      <c r="D12" s="68">
        <v>2096</v>
      </c>
      <c r="E12" s="68">
        <v>230</v>
      </c>
      <c r="F12" s="68">
        <v>1415</v>
      </c>
      <c r="G12" s="68">
        <v>3164</v>
      </c>
      <c r="H12" s="68">
        <v>355014</v>
      </c>
      <c r="I12" s="68">
        <v>908167</v>
      </c>
      <c r="J12" s="68">
        <v>31795</v>
      </c>
      <c r="K12" s="68">
        <v>13925267</v>
      </c>
      <c r="L12" s="56">
        <v>48122</v>
      </c>
      <c r="M12" s="56">
        <v>217752.55158</v>
      </c>
      <c r="N12" s="56">
        <v>21114</v>
      </c>
      <c r="O12" s="56">
        <v>114053.55266999998</v>
      </c>
      <c r="P12" s="56">
        <v>0</v>
      </c>
      <c r="Q12" s="56">
        <v>0</v>
      </c>
      <c r="R12" s="56">
        <v>922</v>
      </c>
      <c r="S12" s="56">
        <v>4433.5</v>
      </c>
      <c r="T12" s="56">
        <v>1208872</v>
      </c>
      <c r="U12" s="56">
        <v>2428869.3634000001</v>
      </c>
      <c r="V12" s="56">
        <v>299242</v>
      </c>
      <c r="W12" s="56">
        <v>791981.84005</v>
      </c>
      <c r="X12" s="56">
        <v>5863</v>
      </c>
      <c r="Y12" s="56">
        <v>66289.929310000007</v>
      </c>
      <c r="Z12" s="56">
        <v>5951744</v>
      </c>
      <c r="AA12" s="56">
        <v>26829376.618080001</v>
      </c>
      <c r="AB12" s="56">
        <v>0</v>
      </c>
      <c r="AC12" s="56">
        <v>0</v>
      </c>
      <c r="AE12" s="338">
        <f t="shared" si="0"/>
        <v>5951744</v>
      </c>
    </row>
    <row r="13" spans="1:32" x14ac:dyDescent="0.35">
      <c r="B13" s="92">
        <v>4</v>
      </c>
      <c r="C13" s="91" t="s">
        <v>23</v>
      </c>
      <c r="D13" s="33">
        <v>8331</v>
      </c>
      <c r="E13" s="33">
        <v>3924</v>
      </c>
      <c r="F13" s="33">
        <v>76879</v>
      </c>
      <c r="G13" s="33">
        <v>13167</v>
      </c>
      <c r="H13" s="33">
        <v>0</v>
      </c>
      <c r="I13" s="33">
        <v>2713847</v>
      </c>
      <c r="J13" s="33">
        <v>896529</v>
      </c>
      <c r="K13" s="33">
        <v>57659948</v>
      </c>
      <c r="L13" s="56">
        <v>1036806</v>
      </c>
      <c r="M13" s="56">
        <v>3890345.9689900004</v>
      </c>
      <c r="N13" s="56">
        <v>432932</v>
      </c>
      <c r="O13" s="56">
        <v>2456335.8809000002</v>
      </c>
      <c r="P13" s="56">
        <v>0</v>
      </c>
      <c r="Q13" s="56">
        <v>0</v>
      </c>
      <c r="R13" s="56">
        <v>97826</v>
      </c>
      <c r="S13" s="56">
        <v>535996.6</v>
      </c>
      <c r="T13" s="56">
        <v>6345542</v>
      </c>
      <c r="U13" s="56">
        <v>16948270.223759998</v>
      </c>
      <c r="V13" s="56">
        <v>1142164</v>
      </c>
      <c r="W13" s="56">
        <v>5413214.6064099995</v>
      </c>
      <c r="X13" s="56">
        <v>4221</v>
      </c>
      <c r="Y13" s="56">
        <v>66591.576990000001</v>
      </c>
      <c r="Z13" s="56">
        <v>31751647</v>
      </c>
      <c r="AA13" s="56">
        <v>150829458.352</v>
      </c>
      <c r="AB13" s="56">
        <v>389</v>
      </c>
      <c r="AC13" s="56">
        <v>322.93</v>
      </c>
      <c r="AE13" s="338">
        <f t="shared" si="0"/>
        <v>31752036</v>
      </c>
    </row>
    <row r="14" spans="1:32" x14ac:dyDescent="0.35">
      <c r="B14" s="92">
        <v>5</v>
      </c>
      <c r="C14" s="91" t="s">
        <v>49</v>
      </c>
      <c r="D14" s="33">
        <v>2857</v>
      </c>
      <c r="E14" s="33">
        <v>1144</v>
      </c>
      <c r="F14" s="33">
        <v>3131</v>
      </c>
      <c r="G14" s="33">
        <v>2605</v>
      </c>
      <c r="H14" s="33">
        <v>25333</v>
      </c>
      <c r="I14" s="33">
        <v>1503512</v>
      </c>
      <c r="J14" s="33">
        <v>0</v>
      </c>
      <c r="K14" s="33">
        <v>28970900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1544856</v>
      </c>
      <c r="U14" s="56">
        <v>3766335.43567</v>
      </c>
      <c r="V14" s="56">
        <v>235934</v>
      </c>
      <c r="W14" s="56">
        <v>845043.59600000002</v>
      </c>
      <c r="X14" s="56">
        <v>0</v>
      </c>
      <c r="Y14" s="56">
        <v>0</v>
      </c>
      <c r="Z14" s="56">
        <v>8653970</v>
      </c>
      <c r="AA14" s="56">
        <v>39463495.984999999</v>
      </c>
      <c r="AB14" s="56">
        <v>2094</v>
      </c>
      <c r="AC14" s="56">
        <v>2931.3609999999999</v>
      </c>
      <c r="AE14" s="338">
        <f t="shared" si="0"/>
        <v>8656064</v>
      </c>
    </row>
    <row r="15" spans="1:32" x14ac:dyDescent="0.35">
      <c r="B15" s="92">
        <v>6</v>
      </c>
      <c r="C15" s="91" t="s">
        <v>31</v>
      </c>
      <c r="D15" s="33">
        <v>4554</v>
      </c>
      <c r="E15" s="33">
        <v>610</v>
      </c>
      <c r="F15" s="33">
        <v>20817</v>
      </c>
      <c r="G15" s="33">
        <v>12442</v>
      </c>
      <c r="H15" s="33">
        <v>0</v>
      </c>
      <c r="I15" s="33">
        <v>2718207</v>
      </c>
      <c r="J15" s="33">
        <v>246302</v>
      </c>
      <c r="K15" s="33">
        <v>32475638</v>
      </c>
      <c r="L15" s="56">
        <v>213966</v>
      </c>
      <c r="M15" s="56">
        <v>958946.21433999995</v>
      </c>
      <c r="N15" s="56">
        <v>139308</v>
      </c>
      <c r="O15" s="56">
        <v>1220964.6140000001</v>
      </c>
      <c r="P15" s="56">
        <v>0</v>
      </c>
      <c r="Q15" s="56">
        <v>0</v>
      </c>
      <c r="R15" s="56">
        <v>5209</v>
      </c>
      <c r="S15" s="56">
        <v>38825.756999999998</v>
      </c>
      <c r="T15" s="56">
        <v>3362762</v>
      </c>
      <c r="U15" s="56">
        <v>7938718.2968100002</v>
      </c>
      <c r="V15" s="56">
        <v>790493</v>
      </c>
      <c r="W15" s="56">
        <v>2001224.9838699996</v>
      </c>
      <c r="X15" s="56">
        <v>172</v>
      </c>
      <c r="Y15" s="56">
        <v>564.72199999999998</v>
      </c>
      <c r="Z15" s="56">
        <v>20270761</v>
      </c>
      <c r="AA15" s="56">
        <v>95115194.404649988</v>
      </c>
      <c r="AB15" s="56">
        <v>1124</v>
      </c>
      <c r="AC15" s="56">
        <v>1087.1099999999999</v>
      </c>
      <c r="AE15" s="338">
        <f t="shared" si="0"/>
        <v>20271885</v>
      </c>
    </row>
    <row r="16" spans="1:32" x14ac:dyDescent="0.35">
      <c r="B16" s="92">
        <v>7</v>
      </c>
      <c r="C16" s="91" t="s">
        <v>37</v>
      </c>
      <c r="D16" s="33">
        <v>2765</v>
      </c>
      <c r="E16" s="33">
        <v>734</v>
      </c>
      <c r="F16" s="33">
        <v>0</v>
      </c>
      <c r="G16" s="33">
        <v>0</v>
      </c>
      <c r="H16" s="33">
        <v>0</v>
      </c>
      <c r="I16" s="33">
        <v>386922</v>
      </c>
      <c r="J16" s="33">
        <v>79141</v>
      </c>
      <c r="K16" s="33">
        <v>19001036</v>
      </c>
      <c r="L16" s="56">
        <v>71064</v>
      </c>
      <c r="M16" s="56">
        <v>210697.51149999999</v>
      </c>
      <c r="N16" s="56">
        <v>23316</v>
      </c>
      <c r="O16" s="56">
        <v>82986.581540000014</v>
      </c>
      <c r="P16" s="56">
        <v>0</v>
      </c>
      <c r="Q16" s="56">
        <v>0</v>
      </c>
      <c r="R16" s="56">
        <v>2605</v>
      </c>
      <c r="S16" s="56">
        <v>12806.6</v>
      </c>
      <c r="T16" s="56">
        <v>2456690</v>
      </c>
      <c r="U16" s="56">
        <v>5532368.62053</v>
      </c>
      <c r="V16" s="56">
        <v>522991</v>
      </c>
      <c r="W16" s="56">
        <v>1283594.3240999999</v>
      </c>
      <c r="X16" s="56">
        <v>0</v>
      </c>
      <c r="Y16" s="56">
        <v>0</v>
      </c>
      <c r="Z16" s="56">
        <v>12113306</v>
      </c>
      <c r="AA16" s="56">
        <v>50776579.147500001</v>
      </c>
      <c r="AB16" s="56">
        <v>0</v>
      </c>
      <c r="AC16" s="56">
        <v>0</v>
      </c>
      <c r="AE16" s="338">
        <f t="shared" si="0"/>
        <v>12113306</v>
      </c>
    </row>
    <row r="17" spans="2:31" x14ac:dyDescent="0.35">
      <c r="B17" s="92">
        <v>8</v>
      </c>
      <c r="C17" s="91" t="s">
        <v>50</v>
      </c>
      <c r="D17" s="33">
        <v>1039</v>
      </c>
      <c r="E17" s="33">
        <v>28</v>
      </c>
      <c r="F17" s="33">
        <v>772</v>
      </c>
      <c r="G17" s="33">
        <v>1318</v>
      </c>
      <c r="H17" s="33">
        <v>918</v>
      </c>
      <c r="I17" s="33">
        <v>128875</v>
      </c>
      <c r="J17" s="33">
        <v>0</v>
      </c>
      <c r="K17" s="33">
        <v>3610505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331368</v>
      </c>
      <c r="U17" s="56">
        <v>783206.69237000006</v>
      </c>
      <c r="V17" s="56">
        <v>124034</v>
      </c>
      <c r="W17" s="56">
        <v>384925.37304999999</v>
      </c>
      <c r="X17" s="56">
        <v>0</v>
      </c>
      <c r="Y17" s="56">
        <v>0</v>
      </c>
      <c r="Z17" s="56">
        <v>1447964</v>
      </c>
      <c r="AA17" s="56">
        <v>6863173.7999999998</v>
      </c>
      <c r="AB17" s="56">
        <v>0</v>
      </c>
      <c r="AC17" s="56">
        <v>0</v>
      </c>
      <c r="AE17" s="338">
        <f t="shared" si="0"/>
        <v>1447964</v>
      </c>
    </row>
    <row r="18" spans="2:31" x14ac:dyDescent="0.35">
      <c r="B18" s="92">
        <v>9</v>
      </c>
      <c r="C18" s="91" t="s">
        <v>27</v>
      </c>
      <c r="D18" s="33">
        <v>7815</v>
      </c>
      <c r="E18" s="33">
        <v>4289</v>
      </c>
      <c r="F18" s="33">
        <v>35366</v>
      </c>
      <c r="G18" s="33">
        <v>0</v>
      </c>
      <c r="H18" s="33">
        <v>676509</v>
      </c>
      <c r="I18" s="33">
        <v>691147</v>
      </c>
      <c r="J18" s="33">
        <v>529008</v>
      </c>
      <c r="K18" s="33">
        <v>40598369</v>
      </c>
      <c r="L18" s="56">
        <v>385321</v>
      </c>
      <c r="M18" s="56">
        <v>1584630.9897</v>
      </c>
      <c r="N18" s="56">
        <v>233655</v>
      </c>
      <c r="O18" s="56">
        <v>1403345.51349</v>
      </c>
      <c r="P18" s="56">
        <v>3</v>
      </c>
      <c r="Q18" s="56">
        <v>170</v>
      </c>
      <c r="R18" s="56">
        <v>8412</v>
      </c>
      <c r="S18" s="56">
        <v>25491.7572</v>
      </c>
      <c r="T18" s="56">
        <v>4495128</v>
      </c>
      <c r="U18" s="56">
        <v>11381472.455190001</v>
      </c>
      <c r="V18" s="56">
        <v>1547046</v>
      </c>
      <c r="W18" s="56">
        <v>4242908.4474600004</v>
      </c>
      <c r="X18" s="56">
        <v>0</v>
      </c>
      <c r="Y18" s="56">
        <v>0</v>
      </c>
      <c r="Z18" s="56">
        <v>25326100</v>
      </c>
      <c r="AA18" s="56">
        <v>126399762.33208001</v>
      </c>
      <c r="AB18" s="56">
        <v>0</v>
      </c>
      <c r="AC18" s="56">
        <v>0</v>
      </c>
      <c r="AE18" s="338">
        <f t="shared" si="0"/>
        <v>25326100</v>
      </c>
    </row>
    <row r="19" spans="2:31" x14ac:dyDescent="0.35">
      <c r="B19" s="92">
        <v>10</v>
      </c>
      <c r="C19" s="91" t="s">
        <v>9</v>
      </c>
      <c r="D19" s="33">
        <v>24172</v>
      </c>
      <c r="E19" s="33">
        <v>38272</v>
      </c>
      <c r="F19" s="33">
        <v>1419921</v>
      </c>
      <c r="G19" s="33">
        <v>52453</v>
      </c>
      <c r="H19" s="33">
        <v>917138</v>
      </c>
      <c r="I19" s="33">
        <v>4246469</v>
      </c>
      <c r="J19" s="33">
        <v>19336986</v>
      </c>
      <c r="K19" s="33">
        <v>233187477</v>
      </c>
      <c r="L19" s="56">
        <v>26815131</v>
      </c>
      <c r="M19" s="56">
        <v>105745519.92802</v>
      </c>
      <c r="N19" s="56">
        <v>36193727</v>
      </c>
      <c r="O19" s="56">
        <v>163036916.94202012</v>
      </c>
      <c r="P19" s="56">
        <v>0</v>
      </c>
      <c r="Q19" s="56">
        <v>0</v>
      </c>
      <c r="R19" s="56">
        <v>142465</v>
      </c>
      <c r="S19" s="56">
        <v>594986.73017000011</v>
      </c>
      <c r="T19" s="56">
        <v>33512287</v>
      </c>
      <c r="U19" s="56">
        <v>81836561.554859996</v>
      </c>
      <c r="V19" s="56">
        <v>8244821</v>
      </c>
      <c r="W19" s="56">
        <v>23134392.618179999</v>
      </c>
      <c r="X19" s="56">
        <v>995</v>
      </c>
      <c r="Y19" s="56">
        <v>13756.25136</v>
      </c>
      <c r="Z19" s="56">
        <v>159621644</v>
      </c>
      <c r="AA19" s="56">
        <v>820030055.08210003</v>
      </c>
      <c r="AB19" s="56">
        <v>18527</v>
      </c>
      <c r="AC19" s="56">
        <v>17506.49509</v>
      </c>
      <c r="AE19" s="338">
        <f t="shared" si="0"/>
        <v>159640171</v>
      </c>
    </row>
    <row r="20" spans="2:31" x14ac:dyDescent="0.35">
      <c r="B20" s="92">
        <v>11</v>
      </c>
      <c r="C20" s="91" t="s">
        <v>51</v>
      </c>
      <c r="D20" s="33">
        <v>2242</v>
      </c>
      <c r="E20" s="33">
        <v>230</v>
      </c>
      <c r="F20" s="33">
        <v>10823</v>
      </c>
      <c r="G20" s="33">
        <v>3568</v>
      </c>
      <c r="H20" s="33">
        <v>380</v>
      </c>
      <c r="I20" s="33">
        <v>1128867</v>
      </c>
      <c r="J20" s="33">
        <v>0</v>
      </c>
      <c r="K20" s="33">
        <v>12802523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1011824</v>
      </c>
      <c r="U20" s="56">
        <v>2493390.10035</v>
      </c>
      <c r="V20" s="56">
        <v>409434</v>
      </c>
      <c r="W20" s="56">
        <v>1015132.95461</v>
      </c>
      <c r="X20" s="56">
        <v>874</v>
      </c>
      <c r="Y20" s="56">
        <v>16267.999990000002</v>
      </c>
      <c r="Z20" s="56">
        <v>6574715</v>
      </c>
      <c r="AA20" s="56">
        <v>30237568.148729999</v>
      </c>
      <c r="AB20" s="56">
        <v>680</v>
      </c>
      <c r="AC20" s="56">
        <v>707.23699999999997</v>
      </c>
      <c r="AE20" s="338">
        <f t="shared" si="0"/>
        <v>6575395</v>
      </c>
    </row>
    <row r="21" spans="2:31" x14ac:dyDescent="0.35">
      <c r="B21" s="92">
        <v>12</v>
      </c>
      <c r="C21" s="91" t="s">
        <v>28</v>
      </c>
      <c r="D21" s="33">
        <v>7673</v>
      </c>
      <c r="E21" s="33">
        <v>2018</v>
      </c>
      <c r="F21" s="33">
        <v>47059</v>
      </c>
      <c r="G21" s="33">
        <v>8002</v>
      </c>
      <c r="H21" s="33">
        <v>279132</v>
      </c>
      <c r="I21" s="33">
        <v>285241</v>
      </c>
      <c r="J21" s="33">
        <v>767959</v>
      </c>
      <c r="K21" s="33">
        <v>55594735</v>
      </c>
      <c r="L21" s="56">
        <v>641331</v>
      </c>
      <c r="M21" s="56">
        <v>2759835.9167399998</v>
      </c>
      <c r="N21" s="56">
        <v>1411898</v>
      </c>
      <c r="O21" s="56">
        <v>3083889.1383400001</v>
      </c>
      <c r="P21" s="56">
        <v>0</v>
      </c>
      <c r="Q21" s="56">
        <v>0</v>
      </c>
      <c r="R21" s="56">
        <v>12896</v>
      </c>
      <c r="S21" s="56">
        <v>56672.843789999999</v>
      </c>
      <c r="T21" s="56">
        <v>5165894</v>
      </c>
      <c r="U21" s="56">
        <v>11660009.624640003</v>
      </c>
      <c r="V21" s="56">
        <v>2679526</v>
      </c>
      <c r="W21" s="56">
        <v>6323921.0323100006</v>
      </c>
      <c r="X21" s="56">
        <v>2612</v>
      </c>
      <c r="Y21" s="56">
        <v>10020.496999999999</v>
      </c>
      <c r="Z21" s="56">
        <v>45110782</v>
      </c>
      <c r="AA21" s="56">
        <v>133815920.09</v>
      </c>
      <c r="AB21" s="56">
        <v>1572</v>
      </c>
      <c r="AC21" s="56">
        <v>1829.09276</v>
      </c>
      <c r="AE21" s="338">
        <f t="shared" si="0"/>
        <v>45112354</v>
      </c>
    </row>
    <row r="22" spans="2:31" x14ac:dyDescent="0.35">
      <c r="B22" s="111" t="s">
        <v>6</v>
      </c>
      <c r="C22" s="199"/>
      <c r="D22" s="58"/>
      <c r="E22" s="58"/>
      <c r="F22" s="58"/>
      <c r="G22" s="58"/>
      <c r="H22" s="58"/>
      <c r="I22" s="58"/>
      <c r="J22" s="58"/>
      <c r="K22" s="58"/>
      <c r="L22" s="53"/>
      <c r="M22" s="53"/>
      <c r="N22" s="53"/>
      <c r="O22" s="53"/>
      <c r="P22" s="53"/>
      <c r="Q22" s="53"/>
      <c r="R22" s="53"/>
      <c r="S22" s="53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E22" s="338">
        <f t="shared" si="0"/>
        <v>0</v>
      </c>
    </row>
    <row r="23" spans="2:31" x14ac:dyDescent="0.35">
      <c r="B23" s="92">
        <v>13</v>
      </c>
      <c r="C23" s="91" t="s">
        <v>11</v>
      </c>
      <c r="D23" s="33">
        <v>6323</v>
      </c>
      <c r="E23" s="33">
        <v>8504</v>
      </c>
      <c r="F23" s="33">
        <v>1885629</v>
      </c>
      <c r="G23" s="33">
        <v>541</v>
      </c>
      <c r="H23" s="33">
        <v>817494</v>
      </c>
      <c r="I23" s="33">
        <v>86647597</v>
      </c>
      <c r="J23" s="33">
        <v>14612080</v>
      </c>
      <c r="K23" s="33">
        <v>36684421</v>
      </c>
      <c r="L23" s="56">
        <v>33380047</v>
      </c>
      <c r="M23" s="56">
        <v>80126190.961830139</v>
      </c>
      <c r="N23" s="56">
        <v>26499871</v>
      </c>
      <c r="O23" s="56">
        <v>124935680.49979968</v>
      </c>
      <c r="P23" s="56">
        <v>0</v>
      </c>
      <c r="Q23" s="56">
        <v>0</v>
      </c>
      <c r="R23" s="56">
        <v>87551</v>
      </c>
      <c r="S23" s="56">
        <v>404582.25799999997</v>
      </c>
      <c r="T23" s="56">
        <v>5169276</v>
      </c>
      <c r="U23" s="56">
        <v>16357131.776800005</v>
      </c>
      <c r="V23" s="56">
        <v>2297847</v>
      </c>
      <c r="W23" s="56">
        <v>12754080.423350018</v>
      </c>
      <c r="X23" s="56">
        <v>13860</v>
      </c>
      <c r="Y23" s="56">
        <v>361452.87083999999</v>
      </c>
      <c r="Z23" s="56">
        <v>18515631</v>
      </c>
      <c r="AA23" s="56">
        <v>115741105.56622</v>
      </c>
      <c r="AB23" s="56">
        <v>0</v>
      </c>
      <c r="AC23" s="56">
        <v>0</v>
      </c>
      <c r="AE23" s="338">
        <f t="shared" si="0"/>
        <v>18515631</v>
      </c>
    </row>
    <row r="24" spans="2:31" x14ac:dyDescent="0.35">
      <c r="B24" s="92">
        <v>14</v>
      </c>
      <c r="C24" s="91" t="s">
        <v>52</v>
      </c>
      <c r="D24" s="33">
        <v>433</v>
      </c>
      <c r="E24" s="33">
        <v>5</v>
      </c>
      <c r="F24" s="33">
        <v>61808</v>
      </c>
      <c r="G24" s="33">
        <v>0</v>
      </c>
      <c r="H24" s="33">
        <v>590</v>
      </c>
      <c r="I24" s="33">
        <v>0</v>
      </c>
      <c r="J24" s="33">
        <v>0</v>
      </c>
      <c r="K24" s="33">
        <v>5839090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270745</v>
      </c>
      <c r="U24" s="56">
        <v>853211.95755000017</v>
      </c>
      <c r="V24" s="56">
        <v>92189</v>
      </c>
      <c r="W24" s="56">
        <v>466749.04214999999</v>
      </c>
      <c r="X24" s="56">
        <v>0</v>
      </c>
      <c r="Y24" s="56">
        <v>0</v>
      </c>
      <c r="Z24" s="56">
        <v>2394039</v>
      </c>
      <c r="AA24" s="56">
        <v>13562436.594000001</v>
      </c>
      <c r="AB24" s="56">
        <v>146</v>
      </c>
      <c r="AC24" s="56">
        <v>139.4</v>
      </c>
      <c r="AE24" s="338">
        <f t="shared" si="0"/>
        <v>2394185</v>
      </c>
    </row>
    <row r="25" spans="2:31" x14ac:dyDescent="0.35">
      <c r="B25" s="92">
        <v>15</v>
      </c>
      <c r="C25" s="91" t="s">
        <v>41</v>
      </c>
      <c r="D25" s="33">
        <v>1154</v>
      </c>
      <c r="E25" s="33">
        <v>530</v>
      </c>
      <c r="F25" s="33">
        <v>6870</v>
      </c>
      <c r="G25" s="33">
        <v>70983</v>
      </c>
      <c r="H25" s="33">
        <v>0</v>
      </c>
      <c r="I25" s="33">
        <v>70994</v>
      </c>
      <c r="J25" s="33">
        <v>27572</v>
      </c>
      <c r="K25" s="33">
        <v>2853108</v>
      </c>
      <c r="L25" s="56">
        <v>49323</v>
      </c>
      <c r="M25" s="56">
        <v>222286.15704000834</v>
      </c>
      <c r="N25" s="56">
        <v>30000</v>
      </c>
      <c r="O25" s="56">
        <v>223018.05378000086</v>
      </c>
      <c r="P25" s="56">
        <v>0</v>
      </c>
      <c r="Q25" s="56">
        <v>0</v>
      </c>
      <c r="R25" s="56">
        <v>272</v>
      </c>
      <c r="S25" s="56">
        <v>1354</v>
      </c>
      <c r="T25" s="56">
        <v>432047</v>
      </c>
      <c r="U25" s="56">
        <v>1201281.2013800002</v>
      </c>
      <c r="V25" s="56">
        <v>47324</v>
      </c>
      <c r="W25" s="56">
        <v>156393.27145000003</v>
      </c>
      <c r="X25" s="56">
        <v>0</v>
      </c>
      <c r="Y25" s="56">
        <v>0</v>
      </c>
      <c r="Z25" s="56">
        <v>2598018</v>
      </c>
      <c r="AA25" s="56">
        <v>14420476.534290001</v>
      </c>
      <c r="AB25" s="56">
        <v>0</v>
      </c>
      <c r="AC25" s="56">
        <v>0</v>
      </c>
      <c r="AE25" s="338">
        <f t="shared" si="0"/>
        <v>2598018</v>
      </c>
    </row>
    <row r="26" spans="2:31" x14ac:dyDescent="0.35">
      <c r="B26" s="92">
        <v>16</v>
      </c>
      <c r="C26" s="91" t="s">
        <v>33</v>
      </c>
      <c r="D26" s="33">
        <v>715</v>
      </c>
      <c r="E26" s="33">
        <v>49</v>
      </c>
      <c r="F26" s="33">
        <v>0</v>
      </c>
      <c r="G26" s="33">
        <v>0</v>
      </c>
      <c r="H26" s="33">
        <v>12525</v>
      </c>
      <c r="I26" s="33">
        <v>0</v>
      </c>
      <c r="J26" s="33">
        <v>118639</v>
      </c>
      <c r="K26" s="33">
        <v>891137</v>
      </c>
      <c r="L26" s="56">
        <v>210688</v>
      </c>
      <c r="M26" s="56">
        <v>681213.01719999977</v>
      </c>
      <c r="N26" s="56">
        <v>855320</v>
      </c>
      <c r="O26" s="56">
        <v>1483850.244479971</v>
      </c>
      <c r="P26" s="56">
        <v>0</v>
      </c>
      <c r="Q26" s="56">
        <v>0</v>
      </c>
      <c r="R26" s="56">
        <v>0</v>
      </c>
      <c r="S26" s="56">
        <v>0</v>
      </c>
      <c r="T26" s="56">
        <v>169508</v>
      </c>
      <c r="U26" s="56">
        <v>367844.00705000001</v>
      </c>
      <c r="V26" s="56">
        <v>15340</v>
      </c>
      <c r="W26" s="56">
        <v>54646.428509999998</v>
      </c>
      <c r="X26" s="56">
        <v>10</v>
      </c>
      <c r="Y26" s="56">
        <v>84</v>
      </c>
      <c r="Z26" s="56">
        <v>447830</v>
      </c>
      <c r="AA26" s="56">
        <v>2218734.65</v>
      </c>
      <c r="AB26" s="56">
        <v>7</v>
      </c>
      <c r="AC26" s="56">
        <v>8.9</v>
      </c>
      <c r="AE26" s="338">
        <f t="shared" si="0"/>
        <v>447837</v>
      </c>
    </row>
    <row r="27" spans="2:31" x14ac:dyDescent="0.35">
      <c r="B27" s="92">
        <v>17</v>
      </c>
      <c r="C27" s="91" t="s">
        <v>45</v>
      </c>
      <c r="D27" s="33">
        <v>418</v>
      </c>
      <c r="E27" s="33">
        <v>5</v>
      </c>
      <c r="F27" s="33">
        <v>7991</v>
      </c>
      <c r="G27" s="33">
        <v>0</v>
      </c>
      <c r="H27" s="33">
        <v>14680</v>
      </c>
      <c r="I27" s="33">
        <v>0</v>
      </c>
      <c r="J27" s="33">
        <v>0</v>
      </c>
      <c r="K27" s="33">
        <v>970596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86015</v>
      </c>
      <c r="U27" s="56">
        <v>258288.21612999999</v>
      </c>
      <c r="V27" s="56">
        <v>42290</v>
      </c>
      <c r="W27" s="56">
        <v>182581.02413000001</v>
      </c>
      <c r="X27" s="56">
        <v>277</v>
      </c>
      <c r="Y27" s="56">
        <v>8641.8019999999997</v>
      </c>
      <c r="Z27" s="56">
        <v>278407</v>
      </c>
      <c r="AA27" s="56">
        <v>1489724.8827599999</v>
      </c>
      <c r="AB27" s="56">
        <v>0</v>
      </c>
      <c r="AC27" s="56">
        <v>0</v>
      </c>
      <c r="AE27" s="338">
        <f t="shared" si="0"/>
        <v>278407</v>
      </c>
    </row>
    <row r="28" spans="2:31" x14ac:dyDescent="0.35">
      <c r="B28" s="92">
        <v>18</v>
      </c>
      <c r="C28" s="91" t="s">
        <v>42</v>
      </c>
      <c r="D28" s="33">
        <v>241</v>
      </c>
      <c r="E28" s="33">
        <v>39</v>
      </c>
      <c r="F28" s="33">
        <v>1462</v>
      </c>
      <c r="G28" s="33">
        <v>0</v>
      </c>
      <c r="H28" s="33">
        <v>0</v>
      </c>
      <c r="I28" s="33">
        <v>34134</v>
      </c>
      <c r="J28" s="33">
        <v>12376</v>
      </c>
      <c r="K28" s="33">
        <v>547958</v>
      </c>
      <c r="L28" s="56">
        <v>25778</v>
      </c>
      <c r="M28" s="56">
        <v>58348.584340000001</v>
      </c>
      <c r="N28" s="56">
        <v>7085</v>
      </c>
      <c r="O28" s="56">
        <v>28282.362679999998</v>
      </c>
      <c r="P28" s="56">
        <v>0</v>
      </c>
      <c r="Q28" s="56">
        <v>0</v>
      </c>
      <c r="R28" s="56">
        <v>273</v>
      </c>
      <c r="S28" s="56">
        <v>947.2</v>
      </c>
      <c r="T28" s="56">
        <v>164835</v>
      </c>
      <c r="U28" s="56">
        <v>323458.77979</v>
      </c>
      <c r="V28" s="56">
        <v>7219</v>
      </c>
      <c r="W28" s="56">
        <v>24334.456180000005</v>
      </c>
      <c r="X28" s="56">
        <v>0</v>
      </c>
      <c r="Y28" s="56">
        <v>0</v>
      </c>
      <c r="Z28" s="56">
        <v>451442</v>
      </c>
      <c r="AA28" s="56">
        <v>1956005.4048400002</v>
      </c>
      <c r="AB28" s="56">
        <v>0</v>
      </c>
      <c r="AC28" s="56">
        <v>0</v>
      </c>
      <c r="AE28" s="338">
        <f t="shared" si="0"/>
        <v>451442</v>
      </c>
    </row>
    <row r="29" spans="2:31" x14ac:dyDescent="0.35">
      <c r="B29" s="92">
        <v>19</v>
      </c>
      <c r="C29" s="91" t="s">
        <v>20</v>
      </c>
      <c r="D29" s="33">
        <v>1714</v>
      </c>
      <c r="E29" s="33">
        <v>332</v>
      </c>
      <c r="F29" s="33">
        <v>21097</v>
      </c>
      <c r="G29" s="33">
        <v>589</v>
      </c>
      <c r="H29" s="33">
        <v>424</v>
      </c>
      <c r="I29" s="33">
        <v>5423102</v>
      </c>
      <c r="J29" s="33">
        <v>1017450</v>
      </c>
      <c r="K29" s="33">
        <v>13700144</v>
      </c>
      <c r="L29" s="56">
        <v>2171550</v>
      </c>
      <c r="M29" s="56">
        <v>6818678.8229999999</v>
      </c>
      <c r="N29" s="56">
        <v>1855272</v>
      </c>
      <c r="O29" s="56">
        <v>10150267.549139999</v>
      </c>
      <c r="P29" s="56">
        <v>0</v>
      </c>
      <c r="Q29" s="56">
        <v>0</v>
      </c>
      <c r="R29" s="56">
        <v>5256</v>
      </c>
      <c r="S29" s="56">
        <v>25411.587210000002</v>
      </c>
      <c r="T29" s="56">
        <v>3355465</v>
      </c>
      <c r="U29" s="56">
        <v>8360021.4699999997</v>
      </c>
      <c r="V29" s="56">
        <v>1326725</v>
      </c>
      <c r="W29" s="56">
        <v>5250160.3059999999</v>
      </c>
      <c r="X29" s="56">
        <v>2758</v>
      </c>
      <c r="Y29" s="56">
        <v>39680.33092</v>
      </c>
      <c r="Z29" s="56">
        <v>8060957</v>
      </c>
      <c r="AA29" s="56">
        <v>40528934.405000001</v>
      </c>
      <c r="AB29" s="56">
        <v>52</v>
      </c>
      <c r="AC29" s="56">
        <v>47.8</v>
      </c>
      <c r="AE29" s="338">
        <f t="shared" si="0"/>
        <v>8061009</v>
      </c>
    </row>
    <row r="30" spans="2:31" x14ac:dyDescent="0.35">
      <c r="B30" s="92">
        <v>20</v>
      </c>
      <c r="C30" s="91" t="s">
        <v>7</v>
      </c>
      <c r="D30" s="33">
        <v>12162</v>
      </c>
      <c r="E30" s="33">
        <v>8918</v>
      </c>
      <c r="F30" s="33">
        <v>1454501</v>
      </c>
      <c r="G30" s="33">
        <v>3328</v>
      </c>
      <c r="H30" s="33">
        <v>1918623</v>
      </c>
      <c r="I30" s="33">
        <v>641595</v>
      </c>
      <c r="J30" s="33">
        <v>21731989</v>
      </c>
      <c r="K30" s="33">
        <v>56762578</v>
      </c>
      <c r="L30" s="56">
        <v>63866074</v>
      </c>
      <c r="M30" s="56">
        <v>163965388.78171</v>
      </c>
      <c r="N30" s="56">
        <v>34693524</v>
      </c>
      <c r="O30" s="56">
        <v>279720236.90711999</v>
      </c>
      <c r="P30" s="56">
        <v>0</v>
      </c>
      <c r="Q30" s="56">
        <v>0</v>
      </c>
      <c r="R30" s="56">
        <v>210457</v>
      </c>
      <c r="S30" s="56">
        <v>1316490.2175399999</v>
      </c>
      <c r="T30" s="56">
        <v>11503550</v>
      </c>
      <c r="U30" s="56">
        <v>40189115.27057001</v>
      </c>
      <c r="V30" s="56">
        <v>7644044</v>
      </c>
      <c r="W30" s="56">
        <v>40033228.885309994</v>
      </c>
      <c r="X30" s="56">
        <v>77235</v>
      </c>
      <c r="Y30" s="56">
        <v>1162736.6035</v>
      </c>
      <c r="Z30" s="56">
        <v>34994001</v>
      </c>
      <c r="AA30" s="56">
        <v>226267618.123</v>
      </c>
      <c r="AB30" s="56">
        <v>1038</v>
      </c>
      <c r="AC30" s="56">
        <v>1050.9410500000001</v>
      </c>
      <c r="AE30" s="338">
        <f t="shared" si="0"/>
        <v>34995039</v>
      </c>
    </row>
    <row r="31" spans="2:31" x14ac:dyDescent="0.35">
      <c r="B31" s="92">
        <v>21</v>
      </c>
      <c r="C31" s="91" t="s">
        <v>10</v>
      </c>
      <c r="D31" s="33">
        <v>9929</v>
      </c>
      <c r="E31" s="33">
        <v>6618</v>
      </c>
      <c r="F31" s="33">
        <v>1764048</v>
      </c>
      <c r="G31" s="33">
        <v>6115</v>
      </c>
      <c r="H31" s="33">
        <v>592587</v>
      </c>
      <c r="I31" s="33">
        <v>3585961</v>
      </c>
      <c r="J31" s="33">
        <v>17413024</v>
      </c>
      <c r="K31" s="33">
        <v>32171188</v>
      </c>
      <c r="L31" s="56">
        <v>19340969</v>
      </c>
      <c r="M31" s="56">
        <v>95717131.53684026</v>
      </c>
      <c r="N31" s="56">
        <v>51503060</v>
      </c>
      <c r="O31" s="56">
        <v>249938875.60580909</v>
      </c>
      <c r="P31" s="56">
        <v>56</v>
      </c>
      <c r="Q31" s="56">
        <v>3105.5949999999998</v>
      </c>
      <c r="R31" s="56">
        <v>69402</v>
      </c>
      <c r="S31" s="56">
        <v>334028.84499999997</v>
      </c>
      <c r="T31" s="56">
        <v>7536755</v>
      </c>
      <c r="U31" s="56">
        <v>27997018.914080054</v>
      </c>
      <c r="V31" s="56">
        <v>3375684</v>
      </c>
      <c r="W31" s="56">
        <v>28829474.50894969</v>
      </c>
      <c r="X31" s="56">
        <v>7696</v>
      </c>
      <c r="Y31" s="56">
        <v>152643.2464</v>
      </c>
      <c r="Z31" s="56">
        <v>15997202</v>
      </c>
      <c r="AA31" s="56">
        <v>113140062.68000001</v>
      </c>
      <c r="AB31" s="56">
        <v>1</v>
      </c>
      <c r="AC31" s="56">
        <v>0.2</v>
      </c>
      <c r="AE31" s="338">
        <f t="shared" si="0"/>
        <v>15997203</v>
      </c>
    </row>
    <row r="32" spans="2:31" x14ac:dyDescent="0.35">
      <c r="B32" s="92">
        <v>22</v>
      </c>
      <c r="C32" s="91" t="s">
        <v>38</v>
      </c>
      <c r="D32" s="33">
        <v>2338</v>
      </c>
      <c r="E32" s="33">
        <v>936</v>
      </c>
      <c r="F32" s="33">
        <v>14413</v>
      </c>
      <c r="G32" s="33">
        <v>1619</v>
      </c>
      <c r="H32" s="33">
        <v>2285</v>
      </c>
      <c r="I32" s="33">
        <v>318956</v>
      </c>
      <c r="J32" s="33">
        <v>36985</v>
      </c>
      <c r="K32" s="33">
        <v>12071325</v>
      </c>
      <c r="L32" s="56">
        <v>75058</v>
      </c>
      <c r="M32" s="56">
        <v>291007.16291000001</v>
      </c>
      <c r="N32" s="56">
        <v>64171</v>
      </c>
      <c r="O32" s="56">
        <v>247520.44856999998</v>
      </c>
      <c r="P32" s="56">
        <v>0</v>
      </c>
      <c r="Q32" s="56">
        <v>0</v>
      </c>
      <c r="R32" s="56">
        <v>568</v>
      </c>
      <c r="S32" s="56">
        <v>3341.7</v>
      </c>
      <c r="T32" s="56">
        <v>1274199</v>
      </c>
      <c r="U32" s="56">
        <v>2987489.4674599925</v>
      </c>
      <c r="V32" s="56">
        <v>265141</v>
      </c>
      <c r="W32" s="56">
        <v>847307.62384999509</v>
      </c>
      <c r="X32" s="56">
        <v>0</v>
      </c>
      <c r="Y32" s="56">
        <v>0</v>
      </c>
      <c r="Z32" s="56">
        <v>5349166</v>
      </c>
      <c r="AA32" s="56">
        <v>26586814.97611</v>
      </c>
      <c r="AB32" s="56">
        <v>115</v>
      </c>
      <c r="AC32" s="56">
        <v>52.262</v>
      </c>
      <c r="AE32" s="338">
        <f t="shared" si="0"/>
        <v>5349281</v>
      </c>
    </row>
    <row r="33" spans="2:31" x14ac:dyDescent="0.35">
      <c r="B33" s="92">
        <v>23</v>
      </c>
      <c r="C33" s="91" t="s">
        <v>14</v>
      </c>
      <c r="D33" s="33">
        <v>899</v>
      </c>
      <c r="E33" s="33">
        <v>342</v>
      </c>
      <c r="F33" s="33">
        <v>46937</v>
      </c>
      <c r="G33" s="33">
        <v>7622</v>
      </c>
      <c r="H33" s="33">
        <v>0</v>
      </c>
      <c r="I33" s="33">
        <v>46935</v>
      </c>
      <c r="J33" s="33">
        <v>2892557</v>
      </c>
      <c r="K33" s="33">
        <v>6617788</v>
      </c>
      <c r="L33" s="56">
        <v>8385943</v>
      </c>
      <c r="M33" s="56">
        <v>18572623.759</v>
      </c>
      <c r="N33" s="56">
        <v>2049622</v>
      </c>
      <c r="O33" s="56">
        <v>13219375.768999999</v>
      </c>
      <c r="P33" s="56">
        <v>0</v>
      </c>
      <c r="Q33" s="56">
        <v>0</v>
      </c>
      <c r="R33" s="56">
        <v>27906</v>
      </c>
      <c r="S33" s="56">
        <v>123519.1</v>
      </c>
      <c r="T33" s="56">
        <v>687067</v>
      </c>
      <c r="U33" s="56">
        <v>2094726.3158900002</v>
      </c>
      <c r="V33" s="56">
        <v>286012</v>
      </c>
      <c r="W33" s="56">
        <v>2851176.3276399998</v>
      </c>
      <c r="X33" s="56">
        <v>0</v>
      </c>
      <c r="Y33" s="56">
        <v>0</v>
      </c>
      <c r="Z33" s="56">
        <v>4013855</v>
      </c>
      <c r="AA33" s="56">
        <v>19325089.465999998</v>
      </c>
      <c r="AB33" s="56">
        <v>0</v>
      </c>
      <c r="AC33" s="56">
        <v>0</v>
      </c>
      <c r="AE33" s="338">
        <f t="shared" si="0"/>
        <v>4013855</v>
      </c>
    </row>
    <row r="34" spans="2:31" x14ac:dyDescent="0.35">
      <c r="B34" s="92">
        <v>24</v>
      </c>
      <c r="C34" s="91" t="s">
        <v>15</v>
      </c>
      <c r="D34" s="33">
        <v>1875</v>
      </c>
      <c r="E34" s="33">
        <v>1125</v>
      </c>
      <c r="F34" s="33">
        <v>241466</v>
      </c>
      <c r="G34" s="33">
        <v>146</v>
      </c>
      <c r="H34" s="33">
        <v>59628</v>
      </c>
      <c r="I34" s="33">
        <v>6317571</v>
      </c>
      <c r="J34" s="33">
        <v>3003867</v>
      </c>
      <c r="K34" s="33">
        <v>11368894</v>
      </c>
      <c r="L34" s="56">
        <v>3849004</v>
      </c>
      <c r="M34" s="56">
        <v>24806323.329</v>
      </c>
      <c r="N34" s="56">
        <v>6265264</v>
      </c>
      <c r="O34" s="56">
        <v>55570631.376000002</v>
      </c>
      <c r="P34" s="56">
        <v>0</v>
      </c>
      <c r="Q34" s="56">
        <v>0</v>
      </c>
      <c r="R34" s="56">
        <v>25013</v>
      </c>
      <c r="S34" s="56">
        <v>129307.22100000001</v>
      </c>
      <c r="T34" s="56">
        <v>819976</v>
      </c>
      <c r="U34" s="56">
        <v>2297854.1669999999</v>
      </c>
      <c r="V34" s="56">
        <v>665552</v>
      </c>
      <c r="W34" s="56">
        <v>3507995.5759999999</v>
      </c>
      <c r="X34" s="56">
        <v>1032</v>
      </c>
      <c r="Y34" s="56">
        <v>88074.441099999996</v>
      </c>
      <c r="Z34" s="56">
        <v>4138377</v>
      </c>
      <c r="AA34" s="56">
        <v>24759537.0973</v>
      </c>
      <c r="AB34" s="56">
        <v>0</v>
      </c>
      <c r="AC34" s="56">
        <v>0</v>
      </c>
      <c r="AE34" s="338">
        <f t="shared" si="0"/>
        <v>4138377</v>
      </c>
    </row>
    <row r="35" spans="2:31" x14ac:dyDescent="0.35">
      <c r="B35" s="92">
        <v>25</v>
      </c>
      <c r="C35" s="91" t="s">
        <v>34</v>
      </c>
      <c r="D35" s="33">
        <v>946</v>
      </c>
      <c r="E35" s="33">
        <v>631</v>
      </c>
      <c r="F35" s="33">
        <v>14313</v>
      </c>
      <c r="G35" s="33">
        <v>942</v>
      </c>
      <c r="H35" s="33">
        <v>0</v>
      </c>
      <c r="I35" s="33">
        <v>500478</v>
      </c>
      <c r="J35" s="33">
        <v>121476</v>
      </c>
      <c r="K35" s="33">
        <v>4492118</v>
      </c>
      <c r="L35" s="56">
        <v>204052</v>
      </c>
      <c r="M35" s="56">
        <v>1681545.2692499999</v>
      </c>
      <c r="N35" s="56">
        <v>104032</v>
      </c>
      <c r="O35" s="56">
        <v>434217.74624000001</v>
      </c>
      <c r="P35" s="56">
        <v>0</v>
      </c>
      <c r="Q35" s="56">
        <v>0</v>
      </c>
      <c r="R35" s="56">
        <v>9835</v>
      </c>
      <c r="S35" s="56">
        <v>39894.438090000003</v>
      </c>
      <c r="T35" s="56">
        <v>989630</v>
      </c>
      <c r="U35" s="56">
        <v>2609588.4966600002</v>
      </c>
      <c r="V35" s="56">
        <v>1143154</v>
      </c>
      <c r="W35" s="56">
        <v>888723.00445999997</v>
      </c>
      <c r="X35" s="56">
        <v>0</v>
      </c>
      <c r="Y35" s="56">
        <v>0</v>
      </c>
      <c r="Z35" s="56">
        <v>5788676</v>
      </c>
      <c r="AA35" s="56">
        <v>30192933.383000001</v>
      </c>
      <c r="AB35" s="56">
        <v>0</v>
      </c>
      <c r="AC35" s="56">
        <v>0</v>
      </c>
      <c r="AE35" s="338">
        <f t="shared" si="0"/>
        <v>5788676</v>
      </c>
    </row>
    <row r="36" spans="2:31" x14ac:dyDescent="0.35">
      <c r="B36" s="92">
        <v>26</v>
      </c>
      <c r="C36" s="91" t="s">
        <v>53</v>
      </c>
      <c r="D36" s="33">
        <v>935</v>
      </c>
      <c r="E36" s="33">
        <v>572</v>
      </c>
      <c r="F36" s="33">
        <v>10273</v>
      </c>
      <c r="G36" s="33">
        <v>0</v>
      </c>
      <c r="H36" s="33">
        <v>0</v>
      </c>
      <c r="I36" s="33">
        <v>91406</v>
      </c>
      <c r="J36" s="33">
        <v>0</v>
      </c>
      <c r="K36" s="33">
        <v>5396904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845669</v>
      </c>
      <c r="U36" s="56">
        <v>1724862.4501700001</v>
      </c>
      <c r="V36" s="56">
        <v>71154</v>
      </c>
      <c r="W36" s="56">
        <v>211296.50202000001</v>
      </c>
      <c r="X36" s="56">
        <v>0</v>
      </c>
      <c r="Y36" s="56">
        <v>0</v>
      </c>
      <c r="Z36" s="56">
        <v>3842371</v>
      </c>
      <c r="AA36" s="56">
        <v>18265107.164999999</v>
      </c>
      <c r="AB36" s="56">
        <v>0</v>
      </c>
      <c r="AC36" s="56">
        <v>0</v>
      </c>
      <c r="AE36" s="338">
        <f t="shared" si="0"/>
        <v>3842371</v>
      </c>
    </row>
    <row r="37" spans="2:31" x14ac:dyDescent="0.35">
      <c r="B37" s="92">
        <v>27</v>
      </c>
      <c r="C37" s="91" t="s">
        <v>43</v>
      </c>
      <c r="D37" s="33">
        <v>1467</v>
      </c>
      <c r="E37" s="33">
        <v>779</v>
      </c>
      <c r="F37" s="33">
        <v>9126</v>
      </c>
      <c r="G37" s="33">
        <v>0</v>
      </c>
      <c r="H37" s="33">
        <v>0</v>
      </c>
      <c r="I37" s="33">
        <v>41523</v>
      </c>
      <c r="J37" s="33">
        <v>10266</v>
      </c>
      <c r="K37" s="33">
        <v>4899678</v>
      </c>
      <c r="L37" s="56">
        <v>27455</v>
      </c>
      <c r="M37" s="56">
        <v>182718.20767999941</v>
      </c>
      <c r="N37" s="56">
        <v>10843</v>
      </c>
      <c r="O37" s="56">
        <v>144152.57019999999</v>
      </c>
      <c r="P37" s="56">
        <v>0</v>
      </c>
      <c r="Q37" s="56">
        <v>0</v>
      </c>
      <c r="R37" s="56">
        <v>719</v>
      </c>
      <c r="S37" s="56">
        <v>5393.3</v>
      </c>
      <c r="T37" s="56">
        <v>1074373</v>
      </c>
      <c r="U37" s="56">
        <v>2758802.7782600014</v>
      </c>
      <c r="V37" s="56">
        <v>171730</v>
      </c>
      <c r="W37" s="56">
        <v>1128766.6199500002</v>
      </c>
      <c r="X37" s="56">
        <v>0</v>
      </c>
      <c r="Y37" s="56">
        <v>0</v>
      </c>
      <c r="Z37" s="56">
        <v>4432762</v>
      </c>
      <c r="AA37" s="56">
        <v>21604279.521690004</v>
      </c>
      <c r="AB37" s="56">
        <v>0</v>
      </c>
      <c r="AC37" s="56">
        <v>0</v>
      </c>
      <c r="AE37" s="338">
        <f t="shared" si="0"/>
        <v>4432762</v>
      </c>
    </row>
    <row r="38" spans="2:31" x14ac:dyDescent="0.35">
      <c r="B38" s="92">
        <v>28</v>
      </c>
      <c r="C38" s="91" t="s">
        <v>13</v>
      </c>
      <c r="D38" s="33">
        <v>1811</v>
      </c>
      <c r="E38" s="33">
        <v>1476</v>
      </c>
      <c r="F38" s="33">
        <v>75594</v>
      </c>
      <c r="G38" s="33">
        <v>953</v>
      </c>
      <c r="H38" s="33">
        <v>124540</v>
      </c>
      <c r="I38" s="33">
        <v>571358</v>
      </c>
      <c r="J38" s="33">
        <v>5474497</v>
      </c>
      <c r="K38" s="33">
        <v>34441642</v>
      </c>
      <c r="L38" s="56">
        <v>12244666</v>
      </c>
      <c r="M38" s="56">
        <v>26249704.931000002</v>
      </c>
      <c r="N38" s="56">
        <v>4692023</v>
      </c>
      <c r="O38" s="56">
        <v>42103518.393759996</v>
      </c>
      <c r="P38" s="56">
        <v>0</v>
      </c>
      <c r="Q38" s="56">
        <v>0</v>
      </c>
      <c r="R38" s="56">
        <v>36126</v>
      </c>
      <c r="S38" s="56">
        <v>166097.42559999999</v>
      </c>
      <c r="T38" s="56">
        <v>2305369</v>
      </c>
      <c r="U38" s="56">
        <v>5428025.0870000003</v>
      </c>
      <c r="V38" s="56">
        <v>2074584</v>
      </c>
      <c r="W38" s="56">
        <v>6535836.6370000001</v>
      </c>
      <c r="X38" s="56">
        <v>0</v>
      </c>
      <c r="Y38" s="56">
        <v>0</v>
      </c>
      <c r="Z38" s="56">
        <v>11348425</v>
      </c>
      <c r="AA38" s="56">
        <v>53422591.182459995</v>
      </c>
      <c r="AB38" s="56">
        <v>0</v>
      </c>
      <c r="AC38" s="56">
        <v>0</v>
      </c>
      <c r="AE38" s="338">
        <f t="shared" si="0"/>
        <v>11348425</v>
      </c>
    </row>
    <row r="39" spans="2:31" x14ac:dyDescent="0.35">
      <c r="B39" s="92">
        <v>29</v>
      </c>
      <c r="C39" s="91" t="s">
        <v>54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268000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15672</v>
      </c>
      <c r="U39" s="56">
        <v>29921.962639999998</v>
      </c>
      <c r="V39" s="56">
        <v>4738</v>
      </c>
      <c r="W39" s="56">
        <v>15963.014260000004</v>
      </c>
      <c r="X39" s="56">
        <v>0</v>
      </c>
      <c r="Y39" s="56">
        <v>0</v>
      </c>
      <c r="Z39" s="56">
        <v>70603</v>
      </c>
      <c r="AA39" s="56">
        <v>331238.71100000001</v>
      </c>
      <c r="AB39" s="56">
        <v>20</v>
      </c>
      <c r="AC39" s="56">
        <v>17</v>
      </c>
      <c r="AE39" s="338">
        <f t="shared" si="0"/>
        <v>70623</v>
      </c>
    </row>
    <row r="40" spans="2:31" x14ac:dyDescent="0.35">
      <c r="B40" s="92">
        <v>30</v>
      </c>
      <c r="C40" s="91" t="s">
        <v>12</v>
      </c>
      <c r="D40" s="33">
        <v>364</v>
      </c>
      <c r="E40" s="33">
        <v>36</v>
      </c>
      <c r="F40" s="33">
        <v>1506057</v>
      </c>
      <c r="G40" s="33">
        <v>0</v>
      </c>
      <c r="H40" s="33">
        <v>3429</v>
      </c>
      <c r="I40" s="33">
        <v>134443</v>
      </c>
      <c r="J40" s="33">
        <v>5280469</v>
      </c>
      <c r="K40" s="33">
        <v>1530020</v>
      </c>
      <c r="L40" s="56">
        <v>5678016</v>
      </c>
      <c r="M40" s="56">
        <v>28240278.622900002</v>
      </c>
      <c r="N40" s="56">
        <v>4869535</v>
      </c>
      <c r="O40" s="56">
        <v>46719505.403050005</v>
      </c>
      <c r="P40" s="56">
        <v>0</v>
      </c>
      <c r="Q40" s="56">
        <v>0</v>
      </c>
      <c r="R40" s="56">
        <v>43721</v>
      </c>
      <c r="S40" s="56">
        <v>176122.52774000002</v>
      </c>
      <c r="T40" s="56">
        <v>174853</v>
      </c>
      <c r="U40" s="56">
        <v>477991.20351000002</v>
      </c>
      <c r="V40" s="56">
        <v>97866</v>
      </c>
      <c r="W40" s="56">
        <v>643515.49863000005</v>
      </c>
      <c r="X40" s="56">
        <v>53</v>
      </c>
      <c r="Y40" s="56">
        <v>1665.828</v>
      </c>
      <c r="Z40" s="56">
        <v>548850</v>
      </c>
      <c r="AA40" s="56">
        <v>2858606.2379999999</v>
      </c>
      <c r="AB40" s="56">
        <v>0</v>
      </c>
      <c r="AC40" s="56">
        <v>0</v>
      </c>
      <c r="AE40" s="338">
        <f t="shared" si="0"/>
        <v>548850</v>
      </c>
    </row>
    <row r="41" spans="2:31" x14ac:dyDescent="0.35">
      <c r="B41" s="92">
        <v>31</v>
      </c>
      <c r="C41" s="91" t="s">
        <v>30</v>
      </c>
      <c r="D41" s="33">
        <v>911</v>
      </c>
      <c r="E41" s="33">
        <v>382</v>
      </c>
      <c r="F41" s="33">
        <v>17971</v>
      </c>
      <c r="G41" s="33">
        <v>0</v>
      </c>
      <c r="H41" s="33">
        <v>34612</v>
      </c>
      <c r="I41" s="33">
        <v>95812</v>
      </c>
      <c r="J41" s="33">
        <v>398453</v>
      </c>
      <c r="K41" s="33">
        <v>3723644</v>
      </c>
      <c r="L41" s="56">
        <v>713066</v>
      </c>
      <c r="M41" s="56">
        <v>2698912.6573600001</v>
      </c>
      <c r="N41" s="56">
        <v>740591</v>
      </c>
      <c r="O41" s="56">
        <v>5274622.4889700003</v>
      </c>
      <c r="P41" s="56">
        <v>0</v>
      </c>
      <c r="Q41" s="56">
        <v>0</v>
      </c>
      <c r="R41" s="56">
        <v>0</v>
      </c>
      <c r="S41" s="56">
        <v>0</v>
      </c>
      <c r="T41" s="56">
        <v>1177988</v>
      </c>
      <c r="U41" s="56">
        <v>2983142.6714900001</v>
      </c>
      <c r="V41" s="56">
        <v>194652</v>
      </c>
      <c r="W41" s="56">
        <v>951804.29226999998</v>
      </c>
      <c r="X41" s="56">
        <v>0</v>
      </c>
      <c r="Y41" s="56">
        <v>0</v>
      </c>
      <c r="Z41" s="56">
        <v>2921028</v>
      </c>
      <c r="AA41" s="56">
        <v>14444116.972479999</v>
      </c>
      <c r="AB41" s="56">
        <v>0</v>
      </c>
      <c r="AC41" s="56">
        <v>0</v>
      </c>
      <c r="AE41" s="338">
        <f t="shared" si="0"/>
        <v>2921028</v>
      </c>
    </row>
    <row r="42" spans="2:31" x14ac:dyDescent="0.35">
      <c r="B42" s="92">
        <v>32</v>
      </c>
      <c r="C42" s="91" t="s">
        <v>39</v>
      </c>
      <c r="D42" s="33">
        <v>505</v>
      </c>
      <c r="E42" s="33">
        <v>656</v>
      </c>
      <c r="F42" s="33">
        <v>2316</v>
      </c>
      <c r="G42" s="33">
        <v>0</v>
      </c>
      <c r="H42" s="33">
        <v>0</v>
      </c>
      <c r="I42" s="33">
        <v>147869</v>
      </c>
      <c r="J42" s="33">
        <v>32287</v>
      </c>
      <c r="K42" s="33">
        <v>2325486</v>
      </c>
      <c r="L42" s="56">
        <v>44120</v>
      </c>
      <c r="M42" s="56">
        <v>194466.86009999999</v>
      </c>
      <c r="N42" s="56">
        <v>17871</v>
      </c>
      <c r="O42" s="56">
        <v>114205.38486000001</v>
      </c>
      <c r="P42" s="56">
        <v>0</v>
      </c>
      <c r="Q42" s="56">
        <v>0</v>
      </c>
      <c r="R42" s="56">
        <v>2274</v>
      </c>
      <c r="S42" s="56">
        <v>8559.6</v>
      </c>
      <c r="T42" s="56">
        <v>357803</v>
      </c>
      <c r="U42" s="56">
        <v>951666.84284000006</v>
      </c>
      <c r="V42" s="56">
        <v>39180</v>
      </c>
      <c r="W42" s="56">
        <v>140153.55950999999</v>
      </c>
      <c r="X42" s="56">
        <v>72</v>
      </c>
      <c r="Y42" s="56">
        <v>211.27</v>
      </c>
      <c r="Z42" s="56">
        <v>4869856</v>
      </c>
      <c r="AA42" s="56">
        <v>21036513.5</v>
      </c>
      <c r="AB42" s="56">
        <v>0</v>
      </c>
      <c r="AC42" s="56">
        <v>0</v>
      </c>
      <c r="AE42" s="338">
        <f t="shared" si="0"/>
        <v>4869856</v>
      </c>
    </row>
    <row r="43" spans="2:31" x14ac:dyDescent="0.35">
      <c r="B43" s="92">
        <v>33</v>
      </c>
      <c r="C43" s="91" t="s">
        <v>17</v>
      </c>
      <c r="D43" s="33">
        <v>1147</v>
      </c>
      <c r="E43" s="33">
        <v>163</v>
      </c>
      <c r="F43" s="33">
        <v>75979</v>
      </c>
      <c r="G43" s="33">
        <v>94656</v>
      </c>
      <c r="H43" s="33">
        <v>286338</v>
      </c>
      <c r="I43" s="33">
        <v>456909188</v>
      </c>
      <c r="J43" s="33">
        <v>2218965</v>
      </c>
      <c r="K43" s="33">
        <v>5012466</v>
      </c>
      <c r="L43" s="56">
        <v>6161999</v>
      </c>
      <c r="M43" s="56">
        <v>14285104.95913</v>
      </c>
      <c r="N43" s="56">
        <v>1109515</v>
      </c>
      <c r="O43" s="56">
        <v>13187910.483629998</v>
      </c>
      <c r="P43" s="56">
        <v>0</v>
      </c>
      <c r="Q43" s="56">
        <v>0</v>
      </c>
      <c r="R43" s="56">
        <v>18409</v>
      </c>
      <c r="S43" s="56">
        <v>92137.5</v>
      </c>
      <c r="T43" s="56">
        <v>622875</v>
      </c>
      <c r="U43" s="56">
        <v>1638946.6660699944</v>
      </c>
      <c r="V43" s="56">
        <v>183897</v>
      </c>
      <c r="W43" s="56">
        <v>963228.10061000544</v>
      </c>
      <c r="X43" s="56">
        <v>55</v>
      </c>
      <c r="Y43" s="56">
        <v>993.08299999999997</v>
      </c>
      <c r="Z43" s="56">
        <v>2397506</v>
      </c>
      <c r="AA43" s="56">
        <v>12259739.384</v>
      </c>
      <c r="AB43" s="56">
        <v>186</v>
      </c>
      <c r="AC43" s="56">
        <v>186.5</v>
      </c>
      <c r="AE43" s="338">
        <f t="shared" si="0"/>
        <v>2397692</v>
      </c>
    </row>
    <row r="44" spans="2:31" x14ac:dyDescent="0.35">
      <c r="B44" s="194" t="s">
        <v>18</v>
      </c>
      <c r="C44" s="199"/>
      <c r="D44" s="58"/>
      <c r="E44" s="58"/>
      <c r="F44" s="58"/>
      <c r="G44" s="58"/>
      <c r="H44" s="58"/>
      <c r="I44" s="58"/>
      <c r="J44" s="58"/>
      <c r="K44" s="58"/>
      <c r="L44" s="53"/>
      <c r="M44" s="53"/>
      <c r="N44" s="53"/>
      <c r="O44" s="53"/>
      <c r="P44" s="53"/>
      <c r="Q44" s="53"/>
      <c r="R44" s="53"/>
      <c r="S44" s="53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338">
        <f t="shared" si="0"/>
        <v>0</v>
      </c>
    </row>
    <row r="45" spans="2:31" x14ac:dyDescent="0.35">
      <c r="B45" s="92">
        <v>34</v>
      </c>
      <c r="C45" s="91" t="s">
        <v>19</v>
      </c>
      <c r="D45" s="33">
        <v>0</v>
      </c>
      <c r="E45" s="33">
        <v>0</v>
      </c>
      <c r="F45" s="33">
        <v>50288</v>
      </c>
      <c r="G45" s="33">
        <v>0</v>
      </c>
      <c r="H45" s="33">
        <v>0</v>
      </c>
      <c r="I45" s="33">
        <v>0</v>
      </c>
      <c r="J45" s="33">
        <v>1384863</v>
      </c>
      <c r="K45" s="33">
        <v>0</v>
      </c>
      <c r="L45" s="56">
        <v>1368767</v>
      </c>
      <c r="M45" s="56">
        <v>11383377.158</v>
      </c>
      <c r="N45" s="56">
        <v>3966179</v>
      </c>
      <c r="O45" s="56">
        <v>35574542.685000002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338">
        <f t="shared" si="0"/>
        <v>0</v>
      </c>
    </row>
    <row r="46" spans="2:31" x14ac:dyDescent="0.35">
      <c r="B46" s="92">
        <v>35</v>
      </c>
      <c r="C46" s="91" t="s">
        <v>55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38">
        <f t="shared" si="0"/>
        <v>0</v>
      </c>
    </row>
    <row r="47" spans="2:31" x14ac:dyDescent="0.35">
      <c r="B47" s="92">
        <v>36</v>
      </c>
      <c r="C47" s="91" t="s">
        <v>56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553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1452</v>
      </c>
      <c r="U47" s="56">
        <v>4882.9113299999999</v>
      </c>
      <c r="V47" s="56">
        <v>124</v>
      </c>
      <c r="W47" s="56">
        <v>3536.99413</v>
      </c>
      <c r="X47" s="56">
        <v>0</v>
      </c>
      <c r="Y47" s="56">
        <v>0</v>
      </c>
      <c r="Z47" s="56">
        <v>1483</v>
      </c>
      <c r="AA47" s="56">
        <v>7988.3</v>
      </c>
      <c r="AB47" s="56">
        <v>0</v>
      </c>
      <c r="AC47" s="56">
        <v>0</v>
      </c>
      <c r="AE47" s="338">
        <f t="shared" si="0"/>
        <v>1483</v>
      </c>
    </row>
    <row r="48" spans="2:31" x14ac:dyDescent="0.35">
      <c r="B48" s="92">
        <v>37</v>
      </c>
      <c r="C48" s="91" t="s">
        <v>57</v>
      </c>
      <c r="D48" s="33">
        <v>0</v>
      </c>
      <c r="E48" s="33">
        <v>0</v>
      </c>
      <c r="F48" s="33">
        <v>0</v>
      </c>
      <c r="G48" s="33">
        <v>0</v>
      </c>
      <c r="H48" s="33">
        <v>1</v>
      </c>
      <c r="I48" s="33">
        <v>0</v>
      </c>
      <c r="J48" s="33">
        <v>0</v>
      </c>
      <c r="K48" s="33">
        <v>789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123</v>
      </c>
      <c r="U48" s="56">
        <v>197.81629000000001</v>
      </c>
      <c r="V48" s="56">
        <v>40</v>
      </c>
      <c r="W48" s="56">
        <v>133.79518999999999</v>
      </c>
      <c r="X48" s="56">
        <v>0</v>
      </c>
      <c r="Y48" s="56">
        <v>0</v>
      </c>
      <c r="Z48" s="56">
        <v>412</v>
      </c>
      <c r="AA48" s="56">
        <v>3789.5</v>
      </c>
      <c r="AB48" s="56">
        <v>0</v>
      </c>
      <c r="AC48" s="56">
        <v>0</v>
      </c>
      <c r="AE48" s="338">
        <f t="shared" si="0"/>
        <v>412</v>
      </c>
    </row>
    <row r="49" spans="1:31" x14ac:dyDescent="0.35">
      <c r="B49" s="92">
        <v>38</v>
      </c>
      <c r="C49" s="91" t="s">
        <v>32</v>
      </c>
      <c r="D49" s="33">
        <v>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208285</v>
      </c>
      <c r="K49" s="33">
        <v>0</v>
      </c>
      <c r="L49" s="56">
        <v>150462</v>
      </c>
      <c r="M49" s="56">
        <v>933582.14569999825</v>
      </c>
      <c r="N49" s="56">
        <v>269611</v>
      </c>
      <c r="O49" s="56">
        <v>5216228.6190698501</v>
      </c>
      <c r="P49" s="56">
        <v>0</v>
      </c>
      <c r="Q49" s="56">
        <v>0</v>
      </c>
      <c r="R49" s="56">
        <v>467</v>
      </c>
      <c r="S49" s="56">
        <v>3957.6</v>
      </c>
      <c r="T49" s="56">
        <v>0</v>
      </c>
      <c r="U49" s="56">
        <v>0</v>
      </c>
      <c r="V49" s="56">
        <v>0</v>
      </c>
      <c r="W49" s="56">
        <v>0</v>
      </c>
      <c r="X49" s="56">
        <v>0</v>
      </c>
      <c r="Y49" s="56">
        <v>0</v>
      </c>
      <c r="Z49" s="56">
        <v>0</v>
      </c>
      <c r="AA49" s="56">
        <v>0</v>
      </c>
      <c r="AB49" s="56">
        <v>0</v>
      </c>
      <c r="AC49" s="56">
        <v>0</v>
      </c>
      <c r="AE49" s="338">
        <f t="shared" si="0"/>
        <v>0</v>
      </c>
    </row>
    <row r="50" spans="1:31" x14ac:dyDescent="0.35">
      <c r="B50" s="92">
        <v>39</v>
      </c>
      <c r="C50" s="91" t="s">
        <v>29</v>
      </c>
      <c r="D50" s="33">
        <v>440</v>
      </c>
      <c r="E50" s="33">
        <v>340</v>
      </c>
      <c r="F50" s="33">
        <v>551</v>
      </c>
      <c r="G50" s="33">
        <v>93</v>
      </c>
      <c r="H50" s="33">
        <v>0</v>
      </c>
      <c r="I50" s="33">
        <v>6583</v>
      </c>
      <c r="J50" s="33">
        <v>514296</v>
      </c>
      <c r="K50" s="33">
        <v>1732726</v>
      </c>
      <c r="L50" s="56">
        <v>532130</v>
      </c>
      <c r="M50" s="56">
        <v>2418689.0107300002</v>
      </c>
      <c r="N50" s="56">
        <v>283653</v>
      </c>
      <c r="O50" s="56">
        <v>2434832.2977899997</v>
      </c>
      <c r="P50" s="56">
        <v>0</v>
      </c>
      <c r="Q50" s="56">
        <v>0</v>
      </c>
      <c r="R50" s="56">
        <v>4092</v>
      </c>
      <c r="S50" s="56">
        <v>11969.3</v>
      </c>
      <c r="T50" s="56">
        <v>227631</v>
      </c>
      <c r="U50" s="56">
        <v>547492.72542000003</v>
      </c>
      <c r="V50" s="56">
        <v>146354</v>
      </c>
      <c r="W50" s="56">
        <v>347732.20462000009</v>
      </c>
      <c r="X50" s="56">
        <v>0</v>
      </c>
      <c r="Y50" s="56">
        <v>0</v>
      </c>
      <c r="Z50" s="56">
        <v>823875</v>
      </c>
      <c r="AA50" s="56">
        <v>4324648.5719999997</v>
      </c>
      <c r="AB50" s="56">
        <v>0</v>
      </c>
      <c r="AC50" s="56">
        <v>0</v>
      </c>
      <c r="AE50" s="338">
        <f t="shared" si="0"/>
        <v>823875</v>
      </c>
    </row>
    <row r="51" spans="1:31" x14ac:dyDescent="0.35">
      <c r="B51" s="92">
        <v>40</v>
      </c>
      <c r="C51" s="91" t="s">
        <v>58</v>
      </c>
      <c r="D51" s="33">
        <v>13</v>
      </c>
      <c r="E51" s="33">
        <v>2</v>
      </c>
      <c r="F51" s="33">
        <v>0</v>
      </c>
      <c r="G51" s="33">
        <v>0</v>
      </c>
      <c r="H51" s="33">
        <v>0</v>
      </c>
      <c r="I51" s="33">
        <v>10</v>
      </c>
      <c r="J51" s="33">
        <v>0</v>
      </c>
      <c r="K51" s="33">
        <v>112218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0</v>
      </c>
      <c r="S51" s="56">
        <v>0</v>
      </c>
      <c r="T51" s="56">
        <v>27146</v>
      </c>
      <c r="U51" s="56">
        <v>88679.333909999943</v>
      </c>
      <c r="V51" s="56">
        <v>12133</v>
      </c>
      <c r="W51" s="56">
        <v>52683.037209999522</v>
      </c>
      <c r="X51" s="56">
        <v>0</v>
      </c>
      <c r="Y51" s="56">
        <v>0</v>
      </c>
      <c r="Z51" s="56">
        <v>28445</v>
      </c>
      <c r="AA51" s="56">
        <v>172198.25399999999</v>
      </c>
      <c r="AB51" s="56">
        <v>0</v>
      </c>
      <c r="AC51" s="56">
        <v>0</v>
      </c>
      <c r="AE51" s="338">
        <f t="shared" si="0"/>
        <v>28445</v>
      </c>
    </row>
    <row r="52" spans="1:31" x14ac:dyDescent="0.35">
      <c r="B52" s="92">
        <v>41</v>
      </c>
      <c r="C52" s="91" t="s">
        <v>59</v>
      </c>
      <c r="D52" s="33">
        <v>2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22105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1711</v>
      </c>
      <c r="U52" s="56">
        <v>6022.6657500000001</v>
      </c>
      <c r="V52" s="56">
        <v>218</v>
      </c>
      <c r="W52" s="56">
        <v>561.11833999999999</v>
      </c>
      <c r="X52" s="56">
        <v>0</v>
      </c>
      <c r="Y52" s="56">
        <v>0</v>
      </c>
      <c r="Z52" s="56">
        <v>2395</v>
      </c>
      <c r="AA52" s="56">
        <v>14086.1</v>
      </c>
      <c r="AB52" s="56">
        <v>0</v>
      </c>
      <c r="AC52" s="56">
        <v>0</v>
      </c>
      <c r="AE52" s="338">
        <f t="shared" si="0"/>
        <v>2395</v>
      </c>
    </row>
    <row r="53" spans="1:31" x14ac:dyDescent="0.35">
      <c r="B53" s="92">
        <v>42</v>
      </c>
      <c r="C53" s="91" t="s">
        <v>25</v>
      </c>
      <c r="D53" s="33">
        <v>46</v>
      </c>
      <c r="E53" s="33">
        <v>27</v>
      </c>
      <c r="F53" s="33">
        <v>0</v>
      </c>
      <c r="G53" s="33">
        <v>0</v>
      </c>
      <c r="H53" s="33">
        <v>0</v>
      </c>
      <c r="I53" s="33">
        <v>0</v>
      </c>
      <c r="J53" s="33">
        <v>718457</v>
      </c>
      <c r="K53" s="33">
        <v>754217</v>
      </c>
      <c r="L53" s="56">
        <v>891336</v>
      </c>
      <c r="M53" s="56">
        <v>3196190.9693499138</v>
      </c>
      <c r="N53" s="56">
        <v>1422825</v>
      </c>
      <c r="O53" s="56">
        <v>8261953.5844512191</v>
      </c>
      <c r="P53" s="56">
        <v>0</v>
      </c>
      <c r="Q53" s="56">
        <v>0</v>
      </c>
      <c r="R53" s="56">
        <v>2307</v>
      </c>
      <c r="S53" s="56">
        <v>16045.650310000003</v>
      </c>
      <c r="T53" s="56">
        <v>250412</v>
      </c>
      <c r="U53" s="56">
        <v>1182847.8008299998</v>
      </c>
      <c r="V53" s="56">
        <v>0</v>
      </c>
      <c r="W53" s="56">
        <v>0</v>
      </c>
      <c r="X53" s="56">
        <v>0</v>
      </c>
      <c r="Y53" s="56">
        <v>0</v>
      </c>
      <c r="Z53" s="56">
        <v>218140</v>
      </c>
      <c r="AA53" s="56">
        <v>1295947.8596999999</v>
      </c>
      <c r="AB53" s="56">
        <v>0</v>
      </c>
      <c r="AC53" s="56">
        <v>0</v>
      </c>
      <c r="AE53" s="338">
        <f t="shared" si="0"/>
        <v>218140</v>
      </c>
    </row>
    <row r="54" spans="1:31" x14ac:dyDescent="0.35">
      <c r="B54" s="92">
        <v>43</v>
      </c>
      <c r="C54" s="91" t="s">
        <v>60</v>
      </c>
      <c r="D54" s="33">
        <v>1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1503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862</v>
      </c>
      <c r="U54" s="56">
        <v>2756.9839999999999</v>
      </c>
      <c r="V54" s="56">
        <v>61</v>
      </c>
      <c r="W54" s="56">
        <v>202.089</v>
      </c>
      <c r="X54" s="56">
        <v>0</v>
      </c>
      <c r="Y54" s="56">
        <v>0</v>
      </c>
      <c r="Z54" s="56">
        <v>297</v>
      </c>
      <c r="AA54" s="56">
        <v>1902.2</v>
      </c>
      <c r="AB54" s="56">
        <v>0</v>
      </c>
      <c r="AC54" s="56">
        <v>0</v>
      </c>
      <c r="AE54" s="338">
        <f t="shared" si="0"/>
        <v>297</v>
      </c>
    </row>
    <row r="55" spans="1:31" x14ac:dyDescent="0.35">
      <c r="B55" s="92">
        <v>44</v>
      </c>
      <c r="C55" s="91" t="s">
        <v>61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393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484</v>
      </c>
      <c r="U55" s="56">
        <v>1342.1337100000001</v>
      </c>
      <c r="V55" s="56">
        <v>209</v>
      </c>
      <c r="W55" s="56">
        <v>432.48203999999998</v>
      </c>
      <c r="X55" s="56">
        <v>0</v>
      </c>
      <c r="Y55" s="56">
        <v>0</v>
      </c>
      <c r="Z55" s="56">
        <v>91</v>
      </c>
      <c r="AA55" s="56">
        <v>626</v>
      </c>
      <c r="AB55" s="56">
        <v>0</v>
      </c>
      <c r="AC55" s="56">
        <v>0</v>
      </c>
      <c r="AE55" s="338">
        <f t="shared" si="0"/>
        <v>91</v>
      </c>
    </row>
    <row r="56" spans="1:31" x14ac:dyDescent="0.35">
      <c r="A56" s="133" t="s">
        <v>159</v>
      </c>
      <c r="B56" s="92">
        <v>45</v>
      </c>
      <c r="C56" s="91" t="s">
        <v>26</v>
      </c>
      <c r="D56" s="33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622949</v>
      </c>
      <c r="K56" s="33">
        <v>794288</v>
      </c>
      <c r="L56" s="56">
        <v>260146</v>
      </c>
      <c r="M56" s="56">
        <v>389674.06529999978</v>
      </c>
      <c r="N56" s="56">
        <v>463654</v>
      </c>
      <c r="O56" s="56">
        <v>1017104.9819199974</v>
      </c>
      <c r="P56" s="56">
        <v>0</v>
      </c>
      <c r="Q56" s="56">
        <v>0</v>
      </c>
      <c r="R56" s="56">
        <v>5504</v>
      </c>
      <c r="S56" s="56">
        <v>22281.793759999997</v>
      </c>
      <c r="T56" s="56">
        <v>8579</v>
      </c>
      <c r="U56" s="56">
        <v>22480.947740000003</v>
      </c>
      <c r="V56" s="56">
        <v>10095</v>
      </c>
      <c r="W56" s="56">
        <v>31473.097590000001</v>
      </c>
      <c r="X56" s="56">
        <v>0</v>
      </c>
      <c r="Y56" s="56">
        <v>0</v>
      </c>
      <c r="Z56" s="56">
        <v>32202</v>
      </c>
      <c r="AA56" s="56">
        <v>92316.712499999994</v>
      </c>
      <c r="AB56" s="56">
        <v>0</v>
      </c>
      <c r="AC56" s="56">
        <v>0</v>
      </c>
      <c r="AE56" s="338">
        <f t="shared" si="0"/>
        <v>32202</v>
      </c>
    </row>
    <row r="57" spans="1:31" x14ac:dyDescent="0.35">
      <c r="B57" s="92">
        <v>46</v>
      </c>
      <c r="C57" s="199" t="s">
        <v>24</v>
      </c>
      <c r="D57" s="33">
        <v>102</v>
      </c>
      <c r="E57" s="33">
        <v>62</v>
      </c>
      <c r="F57" s="33">
        <v>0</v>
      </c>
      <c r="G57" s="33">
        <v>0</v>
      </c>
      <c r="H57" s="33">
        <v>0</v>
      </c>
      <c r="I57" s="33">
        <v>0</v>
      </c>
      <c r="J57" s="33">
        <v>1033383</v>
      </c>
      <c r="K57" s="33">
        <v>1109120</v>
      </c>
      <c r="L57" s="56">
        <v>1363664</v>
      </c>
      <c r="M57" s="56">
        <v>4698435.1743956348</v>
      </c>
      <c r="N57" s="56">
        <v>1458495</v>
      </c>
      <c r="O57" s="56">
        <v>7328807.7629982242</v>
      </c>
      <c r="P57" s="56">
        <v>0</v>
      </c>
      <c r="Q57" s="56">
        <v>0</v>
      </c>
      <c r="R57" s="56">
        <v>2712</v>
      </c>
      <c r="S57" s="56">
        <v>17541.047099999836</v>
      </c>
      <c r="T57" s="56">
        <v>363445</v>
      </c>
      <c r="U57" s="56">
        <v>1159371.9216499999</v>
      </c>
      <c r="V57" s="56">
        <v>162160</v>
      </c>
      <c r="W57" s="56">
        <v>622512.72481000039</v>
      </c>
      <c r="X57" s="56">
        <v>26</v>
      </c>
      <c r="Y57" s="56">
        <v>416.69900000000001</v>
      </c>
      <c r="Z57" s="56">
        <v>616510</v>
      </c>
      <c r="AA57" s="56">
        <v>3153608.7313000048</v>
      </c>
      <c r="AB57" s="56">
        <v>0</v>
      </c>
      <c r="AC57" s="56">
        <v>0</v>
      </c>
      <c r="AE57" s="338">
        <f t="shared" si="0"/>
        <v>616510</v>
      </c>
    </row>
    <row r="58" spans="1:31" x14ac:dyDescent="0.35">
      <c r="B58" s="92">
        <v>47</v>
      </c>
      <c r="C58" s="199" t="s">
        <v>62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1218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1996</v>
      </c>
      <c r="U58" s="56">
        <v>7342.0380199999991</v>
      </c>
      <c r="V58" s="56">
        <v>920</v>
      </c>
      <c r="W58" s="56">
        <v>2991.1617800000031</v>
      </c>
      <c r="X58" s="56">
        <v>0</v>
      </c>
      <c r="Y58" s="56">
        <v>0</v>
      </c>
      <c r="Z58" s="56">
        <v>641</v>
      </c>
      <c r="AA58" s="56">
        <v>4564.8999999999996</v>
      </c>
      <c r="AB58" s="56">
        <v>0</v>
      </c>
      <c r="AC58" s="56">
        <v>0</v>
      </c>
      <c r="AE58" s="338">
        <f t="shared" si="0"/>
        <v>641</v>
      </c>
    </row>
    <row r="59" spans="1:31" x14ac:dyDescent="0.35">
      <c r="B59" s="111" t="s">
        <v>63</v>
      </c>
      <c r="C59" s="199"/>
      <c r="D59" s="33"/>
      <c r="E59" s="33"/>
      <c r="F59" s="33"/>
      <c r="G59" s="33"/>
      <c r="H59" s="33"/>
      <c r="I59" s="33"/>
      <c r="J59" s="33"/>
      <c r="K59" s="33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E59" s="338">
        <f t="shared" si="0"/>
        <v>0</v>
      </c>
    </row>
    <row r="60" spans="1:31" s="138" customFormat="1" x14ac:dyDescent="0.35">
      <c r="A60" s="140"/>
      <c r="B60" s="96">
        <v>48</v>
      </c>
      <c r="C60" s="99" t="s">
        <v>64</v>
      </c>
      <c r="D60" s="62">
        <v>0</v>
      </c>
      <c r="E60" s="62">
        <v>0</v>
      </c>
      <c r="F60" s="62">
        <v>0</v>
      </c>
      <c r="G60" s="62">
        <v>132073</v>
      </c>
      <c r="H60" s="62">
        <v>0</v>
      </c>
      <c r="I60" s="62">
        <v>2859700</v>
      </c>
      <c r="J60" s="62">
        <v>0</v>
      </c>
      <c r="K60" s="62">
        <v>3587055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46693</v>
      </c>
      <c r="U60" s="60">
        <v>30034.062379999999</v>
      </c>
      <c r="V60" s="60">
        <v>224967</v>
      </c>
      <c r="W60" s="60">
        <v>318845.41470999998</v>
      </c>
      <c r="X60" s="60">
        <v>0</v>
      </c>
      <c r="Y60" s="60">
        <v>0</v>
      </c>
      <c r="Z60" s="60">
        <v>239994</v>
      </c>
      <c r="AA60" s="60">
        <v>989982.56512000004</v>
      </c>
      <c r="AB60" s="60">
        <v>0</v>
      </c>
      <c r="AC60" s="60">
        <v>0</v>
      </c>
      <c r="AE60" s="338">
        <f t="shared" si="0"/>
        <v>239994</v>
      </c>
    </row>
    <row r="61" spans="1:31" s="138" customFormat="1" x14ac:dyDescent="0.35">
      <c r="A61" s="140"/>
      <c r="B61" s="96">
        <v>49</v>
      </c>
      <c r="C61" s="99" t="s">
        <v>65</v>
      </c>
      <c r="D61" s="62">
        <v>0</v>
      </c>
      <c r="E61" s="62">
        <v>0</v>
      </c>
      <c r="F61" s="62">
        <v>0</v>
      </c>
      <c r="G61" s="62">
        <v>430689</v>
      </c>
      <c r="H61" s="62">
        <v>0</v>
      </c>
      <c r="I61" s="62">
        <v>10963</v>
      </c>
      <c r="J61" s="62">
        <v>0</v>
      </c>
      <c r="K61" s="62">
        <v>9687625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149155</v>
      </c>
      <c r="U61" s="60">
        <v>283702.79868000001</v>
      </c>
      <c r="V61" s="60">
        <v>9849</v>
      </c>
      <c r="W61" s="60">
        <v>16898.17757</v>
      </c>
      <c r="X61" s="60">
        <v>0</v>
      </c>
      <c r="Y61" s="60">
        <v>0</v>
      </c>
      <c r="Z61" s="60">
        <v>2222163</v>
      </c>
      <c r="AA61" s="60">
        <v>7158606.2300000004</v>
      </c>
      <c r="AB61" s="60">
        <v>78</v>
      </c>
      <c r="AC61" s="60">
        <v>47.4</v>
      </c>
      <c r="AE61" s="338">
        <f t="shared" si="0"/>
        <v>2222241</v>
      </c>
    </row>
    <row r="62" spans="1:31" s="138" customFormat="1" x14ac:dyDescent="0.35">
      <c r="A62" s="140"/>
      <c r="B62" s="96">
        <v>50</v>
      </c>
      <c r="C62" s="99" t="s">
        <v>66</v>
      </c>
      <c r="D62" s="62">
        <v>0</v>
      </c>
      <c r="E62" s="62">
        <v>0</v>
      </c>
      <c r="F62" s="62">
        <v>0</v>
      </c>
      <c r="G62" s="62">
        <v>187381</v>
      </c>
      <c r="H62" s="62">
        <v>0</v>
      </c>
      <c r="I62" s="62">
        <v>1213670</v>
      </c>
      <c r="J62" s="62">
        <v>0</v>
      </c>
      <c r="K62" s="62">
        <v>18062909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249696</v>
      </c>
      <c r="W62" s="60">
        <v>97150.671849999999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E62" s="338">
        <f t="shared" si="0"/>
        <v>0</v>
      </c>
    </row>
    <row r="63" spans="1:31" s="138" customFormat="1" x14ac:dyDescent="0.35">
      <c r="A63" s="140"/>
      <c r="B63" s="96">
        <v>51</v>
      </c>
      <c r="C63" s="99" t="s">
        <v>67</v>
      </c>
      <c r="D63" s="62">
        <v>0</v>
      </c>
      <c r="E63" s="62">
        <v>0</v>
      </c>
      <c r="F63" s="62">
        <v>0</v>
      </c>
      <c r="G63" s="62">
        <v>0</v>
      </c>
      <c r="H63" s="62">
        <v>0</v>
      </c>
      <c r="I63" s="62">
        <v>630</v>
      </c>
      <c r="J63" s="62">
        <v>0</v>
      </c>
      <c r="K63" s="62">
        <v>96774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8</v>
      </c>
      <c r="U63" s="60">
        <v>2.2260800000000001</v>
      </c>
      <c r="V63" s="60">
        <v>5028</v>
      </c>
      <c r="W63" s="60">
        <v>14685.64313</v>
      </c>
      <c r="X63" s="60">
        <v>4</v>
      </c>
      <c r="Y63" s="60">
        <v>0.37260000000000004</v>
      </c>
      <c r="Z63" s="60">
        <v>8</v>
      </c>
      <c r="AA63" s="60">
        <v>12</v>
      </c>
      <c r="AB63" s="60">
        <v>0</v>
      </c>
      <c r="AC63" s="60">
        <v>0</v>
      </c>
      <c r="AE63" s="338">
        <f t="shared" si="0"/>
        <v>8</v>
      </c>
    </row>
    <row r="64" spans="1:31" s="138" customFormat="1" x14ac:dyDescent="0.35">
      <c r="A64" s="140"/>
      <c r="B64" s="96">
        <v>52</v>
      </c>
      <c r="C64" s="99" t="s">
        <v>68</v>
      </c>
      <c r="D64" s="62">
        <v>0</v>
      </c>
      <c r="E64" s="62">
        <v>0</v>
      </c>
      <c r="F64" s="62">
        <v>0</v>
      </c>
      <c r="G64" s="62">
        <v>364780</v>
      </c>
      <c r="H64" s="62">
        <v>0</v>
      </c>
      <c r="I64" s="62">
        <v>0</v>
      </c>
      <c r="J64" s="62">
        <v>0</v>
      </c>
      <c r="K64" s="62">
        <v>1300205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9570</v>
      </c>
      <c r="U64" s="60">
        <v>11289.2</v>
      </c>
      <c r="V64" s="60">
        <v>36601</v>
      </c>
      <c r="W64" s="60">
        <v>31979.059960000002</v>
      </c>
      <c r="X64" s="60">
        <v>0</v>
      </c>
      <c r="Y64" s="60">
        <v>0</v>
      </c>
      <c r="Z64" s="60">
        <v>439079</v>
      </c>
      <c r="AA64" s="60">
        <v>759250.03</v>
      </c>
      <c r="AB64" s="60">
        <v>0</v>
      </c>
      <c r="AC64" s="60">
        <v>0</v>
      </c>
      <c r="AE64" s="338">
        <f t="shared" si="0"/>
        <v>439079</v>
      </c>
    </row>
    <row r="65" spans="1:31" s="138" customFormat="1" x14ac:dyDescent="0.35">
      <c r="A65" s="140"/>
      <c r="B65" s="96">
        <v>53</v>
      </c>
      <c r="C65" s="200" t="s">
        <v>69</v>
      </c>
      <c r="D65" s="62">
        <v>0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30620714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366</v>
      </c>
      <c r="U65" s="60">
        <v>357.64699999999999</v>
      </c>
      <c r="V65" s="60">
        <v>1060</v>
      </c>
      <c r="W65" s="60">
        <v>584.66300000000001</v>
      </c>
      <c r="X65" s="60">
        <v>0</v>
      </c>
      <c r="Y65" s="60">
        <v>0</v>
      </c>
      <c r="Z65" s="60">
        <v>227</v>
      </c>
      <c r="AA65" s="60">
        <v>669.9</v>
      </c>
      <c r="AB65" s="60">
        <v>0</v>
      </c>
      <c r="AC65" s="60">
        <v>0</v>
      </c>
      <c r="AE65" s="338">
        <f t="shared" si="0"/>
        <v>227</v>
      </c>
    </row>
    <row r="66" spans="1:31" x14ac:dyDescent="0.35">
      <c r="B66" s="111" t="s">
        <v>21</v>
      </c>
      <c r="C66" s="199"/>
      <c r="D66" s="58"/>
      <c r="E66" s="58"/>
      <c r="F66" s="58"/>
      <c r="G66" s="58"/>
      <c r="H66" s="58"/>
      <c r="I66" s="58"/>
      <c r="J66" s="58"/>
      <c r="K66" s="58"/>
      <c r="L66" s="53"/>
      <c r="M66" s="53"/>
      <c r="N66" s="53"/>
      <c r="O66" s="53"/>
      <c r="P66" s="53"/>
      <c r="Q66" s="53"/>
      <c r="R66" s="53"/>
      <c r="S66" s="53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E66" s="338">
        <f t="shared" si="0"/>
        <v>0</v>
      </c>
    </row>
    <row r="67" spans="1:31" x14ac:dyDescent="0.35">
      <c r="B67" s="92">
        <v>54</v>
      </c>
      <c r="C67" s="91" t="s">
        <v>22</v>
      </c>
      <c r="D67" s="33">
        <v>691</v>
      </c>
      <c r="E67" s="33">
        <v>5</v>
      </c>
      <c r="F67" s="33">
        <v>0</v>
      </c>
      <c r="G67" s="33">
        <v>841</v>
      </c>
      <c r="H67" s="33">
        <v>0</v>
      </c>
      <c r="I67" s="33">
        <v>320495</v>
      </c>
      <c r="J67" s="33">
        <v>1009484</v>
      </c>
      <c r="K67" s="33">
        <v>8612706</v>
      </c>
      <c r="L67" s="56">
        <v>1122044</v>
      </c>
      <c r="M67" s="56">
        <v>7132994.0587200001</v>
      </c>
      <c r="N67" s="56">
        <v>1855851</v>
      </c>
      <c r="O67" s="56">
        <v>11274756.497970002</v>
      </c>
      <c r="P67" s="56">
        <v>389</v>
      </c>
      <c r="Q67" s="56">
        <v>185.21600000000001</v>
      </c>
      <c r="R67" s="56">
        <v>4814</v>
      </c>
      <c r="S67" s="56">
        <v>28630.2</v>
      </c>
      <c r="T67" s="56">
        <v>224286</v>
      </c>
      <c r="U67" s="56">
        <v>546319.18653999234</v>
      </c>
      <c r="V67" s="56">
        <v>212393</v>
      </c>
      <c r="W67" s="56">
        <v>934496.19167003466</v>
      </c>
      <c r="X67" s="56">
        <v>158</v>
      </c>
      <c r="Y67" s="56">
        <v>2143.9140000000002</v>
      </c>
      <c r="Z67" s="56">
        <v>1723650</v>
      </c>
      <c r="AA67" s="56">
        <v>9223909.6699999999</v>
      </c>
      <c r="AB67" s="56">
        <v>128</v>
      </c>
      <c r="AC67" s="56">
        <v>129.80000000000001</v>
      </c>
      <c r="AE67" s="338">
        <f t="shared" si="0"/>
        <v>1723778</v>
      </c>
    </row>
    <row r="68" spans="1:31" x14ac:dyDescent="0.35">
      <c r="B68" s="92">
        <v>55</v>
      </c>
      <c r="C68" s="91" t="s">
        <v>70</v>
      </c>
      <c r="D68" s="33">
        <v>177</v>
      </c>
      <c r="E68" s="33">
        <v>2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245620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27246</v>
      </c>
      <c r="U68" s="56">
        <v>78305.109040000127</v>
      </c>
      <c r="V68" s="56">
        <v>3985</v>
      </c>
      <c r="W68" s="56">
        <v>21071.749560000026</v>
      </c>
      <c r="X68" s="56">
        <v>0</v>
      </c>
      <c r="Y68" s="56">
        <v>0</v>
      </c>
      <c r="Z68" s="56">
        <v>118206</v>
      </c>
      <c r="AA68" s="56">
        <v>657501.17500000005</v>
      </c>
      <c r="AB68" s="56">
        <v>0</v>
      </c>
      <c r="AC68" s="56">
        <v>0</v>
      </c>
      <c r="AE68" s="338">
        <f t="shared" si="0"/>
        <v>118206</v>
      </c>
    </row>
    <row r="69" spans="1:31" x14ac:dyDescent="0.35">
      <c r="B69" s="92">
        <v>56</v>
      </c>
      <c r="C69" s="91" t="s">
        <v>47</v>
      </c>
      <c r="D69" s="33">
        <v>367</v>
      </c>
      <c r="E69" s="33">
        <v>4</v>
      </c>
      <c r="F69" s="33">
        <v>3172</v>
      </c>
      <c r="G69" s="33">
        <v>320</v>
      </c>
      <c r="H69" s="33">
        <v>47595</v>
      </c>
      <c r="I69" s="33">
        <v>0</v>
      </c>
      <c r="J69" s="33">
        <v>0</v>
      </c>
      <c r="K69" s="33">
        <v>1743552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137102</v>
      </c>
      <c r="U69" s="56">
        <v>316655.93536</v>
      </c>
      <c r="V69" s="56">
        <v>40156</v>
      </c>
      <c r="W69" s="56">
        <v>170563.23263999997</v>
      </c>
      <c r="X69" s="56">
        <v>0</v>
      </c>
      <c r="Y69" s="56">
        <v>0</v>
      </c>
      <c r="Z69" s="56">
        <v>2739879</v>
      </c>
      <c r="AA69" s="56">
        <v>7366840.8049999997</v>
      </c>
      <c r="AB69" s="56">
        <v>0</v>
      </c>
      <c r="AC69" s="56">
        <v>0</v>
      </c>
      <c r="AE69" s="338">
        <f t="shared" si="0"/>
        <v>2739879</v>
      </c>
    </row>
    <row r="70" spans="1:31" x14ac:dyDescent="0.35">
      <c r="B70" s="92">
        <v>57</v>
      </c>
      <c r="C70" s="91" t="s">
        <v>44</v>
      </c>
      <c r="D70" s="33">
        <v>632</v>
      </c>
      <c r="E70" s="33">
        <v>2</v>
      </c>
      <c r="F70" s="33">
        <v>0</v>
      </c>
      <c r="G70" s="33">
        <v>5492</v>
      </c>
      <c r="H70" s="33">
        <v>0</v>
      </c>
      <c r="I70" s="33">
        <v>0</v>
      </c>
      <c r="J70" s="33">
        <v>0</v>
      </c>
      <c r="K70" s="33">
        <v>5728432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165982</v>
      </c>
      <c r="U70" s="56">
        <v>295007.07378999999</v>
      </c>
      <c r="V70" s="56">
        <v>11885</v>
      </c>
      <c r="W70" s="56">
        <v>33621.328390000002</v>
      </c>
      <c r="X70" s="56">
        <v>0</v>
      </c>
      <c r="Y70" s="56">
        <v>0</v>
      </c>
      <c r="Z70" s="56">
        <v>858133</v>
      </c>
      <c r="AA70" s="56">
        <v>4040873.827</v>
      </c>
      <c r="AB70" s="56">
        <v>10</v>
      </c>
      <c r="AC70" s="56">
        <v>10.1</v>
      </c>
      <c r="AE70" s="338">
        <f t="shared" si="0"/>
        <v>858143</v>
      </c>
    </row>
    <row r="71" spans="1:31" x14ac:dyDescent="0.35">
      <c r="B71" s="92">
        <v>58</v>
      </c>
      <c r="C71" s="91" t="s">
        <v>71</v>
      </c>
      <c r="D71" s="33">
        <v>59</v>
      </c>
      <c r="E71" s="33">
        <v>2</v>
      </c>
      <c r="F71" s="33">
        <v>0</v>
      </c>
      <c r="G71" s="33">
        <v>136</v>
      </c>
      <c r="H71" s="33">
        <v>0</v>
      </c>
      <c r="I71" s="33">
        <v>501755</v>
      </c>
      <c r="J71" s="33">
        <v>0</v>
      </c>
      <c r="K71" s="33">
        <v>3460744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46176</v>
      </c>
      <c r="U71" s="56">
        <v>96626.264519999997</v>
      </c>
      <c r="V71" s="56">
        <v>7861</v>
      </c>
      <c r="W71" s="56">
        <v>22746.013059999997</v>
      </c>
      <c r="X71" s="56">
        <v>0</v>
      </c>
      <c r="Y71" s="56">
        <v>0</v>
      </c>
      <c r="Z71" s="56">
        <v>405321</v>
      </c>
      <c r="AA71" s="56">
        <v>1935607.35402</v>
      </c>
      <c r="AB71" s="56">
        <v>0</v>
      </c>
      <c r="AC71" s="56">
        <v>0</v>
      </c>
      <c r="AE71" s="338">
        <f t="shared" si="0"/>
        <v>405321</v>
      </c>
    </row>
    <row r="72" spans="1:31" x14ac:dyDescent="0.35">
      <c r="B72" s="92">
        <v>59</v>
      </c>
      <c r="C72" s="91" t="s">
        <v>72</v>
      </c>
      <c r="D72" s="33">
        <v>19</v>
      </c>
      <c r="E72" s="33">
        <v>1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466306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7327</v>
      </c>
      <c r="U72" s="56">
        <v>8677.3850500000008</v>
      </c>
      <c r="V72" s="56">
        <v>0</v>
      </c>
      <c r="W72" s="56">
        <v>0</v>
      </c>
      <c r="X72" s="56">
        <v>0</v>
      </c>
      <c r="Y72" s="56">
        <v>0</v>
      </c>
      <c r="Z72" s="56">
        <v>89618</v>
      </c>
      <c r="AA72" s="56">
        <v>258183.9</v>
      </c>
      <c r="AB72" s="56">
        <v>0</v>
      </c>
      <c r="AC72" s="56">
        <v>0</v>
      </c>
      <c r="AE72" s="341">
        <f t="shared" si="0"/>
        <v>89618</v>
      </c>
    </row>
    <row r="73" spans="1:31" x14ac:dyDescent="0.35">
      <c r="B73" s="92">
        <v>60</v>
      </c>
      <c r="C73" s="91" t="s">
        <v>73</v>
      </c>
      <c r="D73" s="33">
        <v>0</v>
      </c>
      <c r="E73" s="33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75397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3853</v>
      </c>
      <c r="U73" s="56">
        <v>10014.346089999999</v>
      </c>
      <c r="V73" s="56">
        <v>2886</v>
      </c>
      <c r="W73" s="56">
        <v>14102.735710000001</v>
      </c>
      <c r="X73" s="56">
        <v>0</v>
      </c>
      <c r="Y73" s="56">
        <v>0</v>
      </c>
      <c r="Z73" s="56">
        <v>28790</v>
      </c>
      <c r="AA73" s="56">
        <v>154567.75</v>
      </c>
      <c r="AB73" s="56">
        <v>0</v>
      </c>
      <c r="AC73" s="56">
        <v>0</v>
      </c>
    </row>
    <row r="74" spans="1:31" x14ac:dyDescent="0.35">
      <c r="B74" s="92">
        <v>61</v>
      </c>
      <c r="C74" s="91" t="s">
        <v>46</v>
      </c>
      <c r="D74" s="33">
        <v>0</v>
      </c>
      <c r="E74" s="33">
        <v>0</v>
      </c>
      <c r="F74" s="33">
        <v>0</v>
      </c>
      <c r="G74" s="33">
        <v>67</v>
      </c>
      <c r="H74" s="33">
        <v>0</v>
      </c>
      <c r="I74" s="33">
        <v>0</v>
      </c>
      <c r="J74" s="33">
        <v>0</v>
      </c>
      <c r="K74" s="33">
        <v>776044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22259</v>
      </c>
      <c r="U74" s="56">
        <v>27654.414000000001</v>
      </c>
      <c r="V74" s="56">
        <v>1126</v>
      </c>
      <c r="W74" s="56">
        <v>4068.8939999999998</v>
      </c>
      <c r="X74" s="56">
        <v>0</v>
      </c>
      <c r="Y74" s="56">
        <v>0</v>
      </c>
      <c r="Z74" s="56">
        <v>97436</v>
      </c>
      <c r="AA74" s="56">
        <v>363623.57400000002</v>
      </c>
      <c r="AB74" s="56">
        <v>0</v>
      </c>
      <c r="AC74" s="56">
        <v>0</v>
      </c>
    </row>
    <row r="75" spans="1:31" x14ac:dyDescent="0.35">
      <c r="B75" s="92">
        <v>62</v>
      </c>
      <c r="C75" s="91" t="s">
        <v>74</v>
      </c>
      <c r="D75" s="33">
        <v>606</v>
      </c>
      <c r="E75" s="33">
        <v>3</v>
      </c>
      <c r="F75" s="33">
        <v>0</v>
      </c>
      <c r="G75" s="33">
        <v>0</v>
      </c>
      <c r="H75" s="33">
        <v>0</v>
      </c>
      <c r="I75" s="33">
        <v>607668</v>
      </c>
      <c r="J75" s="33">
        <v>0</v>
      </c>
      <c r="K75" s="33">
        <v>10737106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181345</v>
      </c>
      <c r="U75" s="56">
        <v>331375.58325000003</v>
      </c>
      <c r="V75" s="56">
        <v>55031</v>
      </c>
      <c r="W75" s="56">
        <v>166839.53214</v>
      </c>
      <c r="X75" s="56">
        <v>0</v>
      </c>
      <c r="Y75" s="56">
        <v>0</v>
      </c>
      <c r="Z75" s="56">
        <v>3326231</v>
      </c>
      <c r="AA75" s="56">
        <v>12928314.755999999</v>
      </c>
      <c r="AB75" s="56">
        <v>14</v>
      </c>
      <c r="AC75" s="56">
        <v>9.9</v>
      </c>
    </row>
    <row r="76" spans="1:31" x14ac:dyDescent="0.35">
      <c r="B76" s="92">
        <v>63</v>
      </c>
      <c r="C76" s="91" t="s">
        <v>75</v>
      </c>
      <c r="D76" s="33">
        <v>232</v>
      </c>
      <c r="E76" s="33"/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28420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4516</v>
      </c>
      <c r="U76" s="56">
        <v>6184.4154900000003</v>
      </c>
      <c r="V76" s="56">
        <v>180</v>
      </c>
      <c r="W76" s="56">
        <v>300.58824000000004</v>
      </c>
      <c r="X76" s="56">
        <v>0</v>
      </c>
      <c r="Y76" s="56">
        <v>0</v>
      </c>
      <c r="Z76" s="56">
        <v>14368</v>
      </c>
      <c r="AA76" s="56">
        <v>53070.9</v>
      </c>
      <c r="AB76" s="56">
        <v>0</v>
      </c>
      <c r="AC76" s="56">
        <v>0</v>
      </c>
    </row>
    <row r="77" spans="1:31" x14ac:dyDescent="0.35">
      <c r="B77" s="92">
        <v>64</v>
      </c>
      <c r="C77" s="91" t="s">
        <v>36</v>
      </c>
      <c r="D77" s="33">
        <v>320</v>
      </c>
      <c r="E77" s="33">
        <v>7</v>
      </c>
      <c r="F77" s="33">
        <v>0</v>
      </c>
      <c r="G77" s="33">
        <v>650</v>
      </c>
      <c r="H77" s="33">
        <v>0</v>
      </c>
      <c r="I77" s="33">
        <v>38220</v>
      </c>
      <c r="J77" s="33">
        <v>508</v>
      </c>
      <c r="K77" s="33">
        <v>1738622</v>
      </c>
      <c r="L77" s="56">
        <v>381</v>
      </c>
      <c r="M77" s="56">
        <v>1446.4000100000001</v>
      </c>
      <c r="N77" s="56">
        <v>349</v>
      </c>
      <c r="O77" s="56">
        <v>2570.3975099999998</v>
      </c>
      <c r="P77" s="56">
        <v>512</v>
      </c>
      <c r="Q77" s="56">
        <v>80.088999999999999</v>
      </c>
      <c r="R77" s="56">
        <v>0</v>
      </c>
      <c r="S77" s="56">
        <v>0</v>
      </c>
      <c r="T77" s="56">
        <v>32398</v>
      </c>
      <c r="U77" s="56">
        <v>76926.604309999995</v>
      </c>
      <c r="V77" s="56">
        <v>12847</v>
      </c>
      <c r="W77" s="56">
        <v>91591.353560001546</v>
      </c>
      <c r="X77" s="56">
        <v>13</v>
      </c>
      <c r="Y77" s="56">
        <v>300.31799999999998</v>
      </c>
      <c r="Z77" s="56">
        <v>257696</v>
      </c>
      <c r="AA77" s="56">
        <v>1368733.3425199999</v>
      </c>
      <c r="AB77" s="56">
        <v>0</v>
      </c>
      <c r="AC77" s="56">
        <v>0</v>
      </c>
    </row>
    <row r="78" spans="1:31" s="132" customFormat="1" x14ac:dyDescent="0.35">
      <c r="A78" s="137"/>
      <c r="B78" s="111" t="s">
        <v>76</v>
      </c>
      <c r="C78" s="111" t="s">
        <v>76</v>
      </c>
      <c r="D78" s="11">
        <f t="shared" ref="D78:AC78" si="1">SUM(D10:D77)</f>
        <v>127123</v>
      </c>
      <c r="E78" s="11">
        <f t="shared" si="1"/>
        <v>89229</v>
      </c>
      <c r="F78" s="11">
        <f t="shared" si="1"/>
        <v>8971653</v>
      </c>
      <c r="G78" s="11">
        <f t="shared" si="1"/>
        <v>1471218</v>
      </c>
      <c r="H78" s="11">
        <f t="shared" si="1"/>
        <v>6186837</v>
      </c>
      <c r="I78" s="11">
        <f t="shared" si="1"/>
        <v>585031725</v>
      </c>
      <c r="J78" s="11">
        <f t="shared" si="1"/>
        <v>104568437</v>
      </c>
      <c r="K78" s="11">
        <f t="shared" si="1"/>
        <v>980461898</v>
      </c>
      <c r="L78" s="11">
        <f t="shared" si="1"/>
        <v>197093825</v>
      </c>
      <c r="M78" s="11">
        <f t="shared" si="1"/>
        <v>622840861.7312659</v>
      </c>
      <c r="N78" s="11">
        <f t="shared" si="1"/>
        <v>186684752</v>
      </c>
      <c r="O78" s="11">
        <f t="shared" si="1"/>
        <v>1103857652.5760384</v>
      </c>
      <c r="P78" s="11">
        <f t="shared" si="1"/>
        <v>960</v>
      </c>
      <c r="Q78" s="11">
        <f t="shared" si="1"/>
        <v>3540.8999999999996</v>
      </c>
      <c r="R78" s="11">
        <f t="shared" si="1"/>
        <v>853592</v>
      </c>
      <c r="S78" s="11">
        <f t="shared" si="1"/>
        <v>4333066.7181899995</v>
      </c>
      <c r="T78" s="11">
        <f t="shared" si="1"/>
        <v>106860144</v>
      </c>
      <c r="U78" s="11">
        <f t="shared" si="1"/>
        <v>285999790.89472026</v>
      </c>
      <c r="V78" s="11">
        <f t="shared" si="1"/>
        <v>38677737</v>
      </c>
      <c r="W78" s="11">
        <f t="shared" si="1"/>
        <v>159654413.6475696</v>
      </c>
      <c r="X78" s="11">
        <f t="shared" si="1"/>
        <v>117996</v>
      </c>
      <c r="Y78" s="11">
        <f t="shared" si="1"/>
        <v>1992569.7460100001</v>
      </c>
      <c r="Z78" s="11">
        <f t="shared" si="1"/>
        <v>504014444</v>
      </c>
      <c r="AA78" s="11">
        <f t="shared" si="1"/>
        <v>2489676959.302681</v>
      </c>
      <c r="AB78" s="11">
        <f t="shared" si="1"/>
        <v>26832</v>
      </c>
      <c r="AC78" s="11">
        <f t="shared" si="1"/>
        <v>26734.334900000005</v>
      </c>
    </row>
    <row r="79" spans="1:31" s="132" customFormat="1" x14ac:dyDescent="0.35">
      <c r="A79" s="137"/>
      <c r="B79" s="111"/>
      <c r="C79" s="1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spans="1:31" x14ac:dyDescent="0.35">
      <c r="A80" s="136"/>
      <c r="B80" s="121"/>
      <c r="C80" s="121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/>
      <c r="AB80" s="263"/>
      <c r="AC80" s="263"/>
    </row>
    <row r="81" spans="1:30" x14ac:dyDescent="0.35">
      <c r="A81" s="190" t="s">
        <v>235</v>
      </c>
      <c r="B81" s="436" t="s">
        <v>236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x14ac:dyDescent="0.35">
      <c r="A82" s="135">
        <v>1</v>
      </c>
      <c r="B82" s="436" t="s">
        <v>314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x14ac:dyDescent="0.35">
      <c r="A83" s="135">
        <v>2</v>
      </c>
      <c r="B83" s="436" t="s">
        <v>315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134" customFormat="1" x14ac:dyDescent="0.35">
      <c r="A84" s="135">
        <v>3</v>
      </c>
      <c r="B84" s="436" t="s">
        <v>239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134" customFormat="1" x14ac:dyDescent="0.35">
      <c r="A85" s="135">
        <v>4</v>
      </c>
      <c r="B85" s="436" t="s">
        <v>240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134" customFormat="1" x14ac:dyDescent="0.35">
      <c r="A86" s="135">
        <v>5</v>
      </c>
      <c r="B86" s="436" t="s">
        <v>241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134" customFormat="1" x14ac:dyDescent="0.35">
      <c r="A87" s="135">
        <v>6</v>
      </c>
      <c r="B87" s="436" t="s">
        <v>242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134" customFormat="1" x14ac:dyDescent="0.35">
      <c r="A88" s="135">
        <v>7</v>
      </c>
      <c r="B88" s="436" t="s">
        <v>243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134" customFormat="1" x14ac:dyDescent="0.35">
      <c r="A89" s="135">
        <v>8</v>
      </c>
      <c r="B89" s="436" t="s">
        <v>244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s="134" customFormat="1" x14ac:dyDescent="0.35">
      <c r="A90" s="135">
        <v>9</v>
      </c>
      <c r="B90" s="436" t="s">
        <v>245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  <c r="AD90" s="46"/>
    </row>
    <row r="91" spans="1:30" s="134" customFormat="1" x14ac:dyDescent="0.35">
      <c r="A91" s="135">
        <v>10</v>
      </c>
      <c r="B91" s="436" t="s">
        <v>246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s="134" customFormat="1" x14ac:dyDescent="0.35">
      <c r="A92" s="135">
        <v>11</v>
      </c>
      <c r="B92" s="436" t="s">
        <v>247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  <c r="AD92" s="46"/>
    </row>
    <row r="93" spans="1:30" s="134" customFormat="1" x14ac:dyDescent="0.35">
      <c r="A93" s="135">
        <v>12</v>
      </c>
      <c r="B93" s="436" t="s">
        <v>248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134" customFormat="1" x14ac:dyDescent="0.35">
      <c r="A94" s="135">
        <v>13</v>
      </c>
      <c r="B94" s="436" t="s">
        <v>249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134" customFormat="1" x14ac:dyDescent="0.35">
      <c r="A95" s="135">
        <v>14</v>
      </c>
      <c r="B95" s="436" t="s">
        <v>250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134" customFormat="1" x14ac:dyDescent="0.35">
      <c r="A96" s="135">
        <v>15</v>
      </c>
      <c r="B96" s="436" t="s">
        <v>251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134" customFormat="1" x14ac:dyDescent="0.35">
      <c r="A97" s="135">
        <v>16</v>
      </c>
      <c r="B97" s="436" t="s">
        <v>252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134" customFormat="1" x14ac:dyDescent="0.35">
      <c r="A98" s="135">
        <v>17</v>
      </c>
      <c r="B98" s="436" t="s">
        <v>253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134" customFormat="1" x14ac:dyDescent="0.35">
      <c r="A99" s="135">
        <v>18</v>
      </c>
      <c r="B99" s="436" t="s">
        <v>254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134" customFormat="1" x14ac:dyDescent="0.35">
      <c r="A100" s="135">
        <v>19</v>
      </c>
      <c r="B100" s="436" t="s">
        <v>255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134" customFormat="1" x14ac:dyDescent="0.35">
      <c r="A101" s="127">
        <v>20</v>
      </c>
      <c r="B101" s="436" t="s">
        <v>256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  <c r="AD101" s="44"/>
      <c r="AE101" s="44"/>
    </row>
    <row r="102" spans="1:31" s="134" customFormat="1" x14ac:dyDescent="0.35">
      <c r="A102" s="135">
        <v>21</v>
      </c>
      <c r="B102" s="436" t="s">
        <v>257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134" customFormat="1" x14ac:dyDescent="0.35">
      <c r="A103" s="135">
        <v>22</v>
      </c>
      <c r="B103" s="436" t="s">
        <v>258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134" customFormat="1" x14ac:dyDescent="0.35">
      <c r="A104" s="135">
        <v>23</v>
      </c>
      <c r="B104" s="436" t="s">
        <v>259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1:31" s="134" customFormat="1" x14ac:dyDescent="0.35">
      <c r="A105" s="135">
        <v>24</v>
      </c>
      <c r="B105" s="436" t="s">
        <v>260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  <row r="106" spans="1:31" s="134" customFormat="1" x14ac:dyDescent="0.35">
      <c r="A106" s="135">
        <v>25</v>
      </c>
      <c r="B106" s="436" t="s">
        <v>261</v>
      </c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</row>
    <row r="107" spans="1:31" s="134" customFormat="1" x14ac:dyDescent="0.35">
      <c r="A107" s="135">
        <v>26</v>
      </c>
      <c r="B107" s="436" t="s">
        <v>262</v>
      </c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  <c r="AB107" s="436"/>
      <c r="AC107" s="436"/>
    </row>
  </sheetData>
  <mergeCells count="55"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L4:Q4"/>
    <mergeCell ref="Z5:AA5"/>
    <mergeCell ref="R4:S4"/>
    <mergeCell ref="T4:Y4"/>
    <mergeCell ref="Z4:AC4"/>
    <mergeCell ref="T5:U5"/>
    <mergeCell ref="B100:AC100"/>
    <mergeCell ref="B101:AC101"/>
    <mergeCell ref="AB5:AC5"/>
    <mergeCell ref="B81:AC81"/>
    <mergeCell ref="B82:AC82"/>
    <mergeCell ref="B83:AC83"/>
    <mergeCell ref="B89:AC89"/>
    <mergeCell ref="L5:M5"/>
    <mergeCell ref="G4:G6"/>
    <mergeCell ref="H4:H6"/>
    <mergeCell ref="I4:I6"/>
    <mergeCell ref="B85:AC85"/>
    <mergeCell ref="B86:AC86"/>
    <mergeCell ref="B87:AC87"/>
    <mergeCell ref="B88:AC88"/>
    <mergeCell ref="R5:S5"/>
    <mergeCell ref="V5:W5"/>
    <mergeCell ref="X5:Y5"/>
    <mergeCell ref="B84:AC84"/>
    <mergeCell ref="P5:Q5"/>
    <mergeCell ref="J4:J6"/>
    <mergeCell ref="K4:K6"/>
    <mergeCell ref="N5:O5"/>
    <mergeCell ref="B99:AC99"/>
    <mergeCell ref="B107:AC107"/>
    <mergeCell ref="B90:AC90"/>
    <mergeCell ref="B103:AC103"/>
    <mergeCell ref="B104:AC104"/>
    <mergeCell ref="B105:AC105"/>
    <mergeCell ref="B106:AC106"/>
    <mergeCell ref="B102:AC102"/>
    <mergeCell ref="B91:AC91"/>
    <mergeCell ref="B92:AC92"/>
    <mergeCell ref="B93:AC93"/>
    <mergeCell ref="B94:AC94"/>
    <mergeCell ref="B95:AC95"/>
    <mergeCell ref="B96:AC96"/>
    <mergeCell ref="B97:AC97"/>
    <mergeCell ref="B98:AC98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DC95-120A-4144-B45E-E845470025A0}">
  <dimension ref="A2:AF107"/>
  <sheetViews>
    <sheetView topLeftCell="A68" zoomScaleNormal="100" workbookViewId="0">
      <selection activeCell="AE72" sqref="AE72"/>
    </sheetView>
  </sheetViews>
  <sheetFormatPr defaultColWidth="8.81640625" defaultRowHeight="12.5" x14ac:dyDescent="0.25"/>
  <cols>
    <col min="1" max="1" width="5.1796875" style="40" bestFit="1" customWidth="1"/>
    <col min="2" max="2" width="8.81640625" style="38" customWidth="1"/>
    <col min="3" max="3" width="44" style="38" bestFit="1" customWidth="1"/>
    <col min="4" max="4" width="9.453125" style="39" customWidth="1"/>
    <col min="5" max="5" width="9.1796875" style="39" customWidth="1"/>
    <col min="6" max="6" width="9.81640625" style="38" customWidth="1"/>
    <col min="7" max="7" width="9.1796875" style="38" customWidth="1"/>
    <col min="8" max="8" width="10.453125" style="38" customWidth="1"/>
    <col min="9" max="10" width="11.453125" style="38" customWidth="1"/>
    <col min="11" max="12" width="12.1796875" style="38" customWidth="1"/>
    <col min="13" max="13" width="14" style="38" bestFit="1" customWidth="1"/>
    <col min="14" max="14" width="12.81640625" style="38" bestFit="1" customWidth="1"/>
    <col min="15" max="15" width="14.81640625" style="38" bestFit="1" customWidth="1"/>
    <col min="16" max="16" width="10.81640625" style="38" customWidth="1"/>
    <col min="17" max="17" width="10" style="38" bestFit="1" customWidth="1"/>
    <col min="18" max="18" width="10" style="38" customWidth="1"/>
    <col min="19" max="19" width="12.1796875" style="38" bestFit="1" customWidth="1"/>
    <col min="20" max="20" width="11.453125" style="38" bestFit="1" customWidth="1"/>
    <col min="21" max="21" width="12.453125" style="38" bestFit="1" customWidth="1"/>
    <col min="22" max="22" width="12.1796875" style="38" bestFit="1" customWidth="1"/>
    <col min="23" max="23" width="12.453125" style="38" bestFit="1" customWidth="1"/>
    <col min="24" max="24" width="10.81640625" style="38" customWidth="1"/>
    <col min="25" max="25" width="12" style="38" bestFit="1" customWidth="1"/>
    <col min="26" max="26" width="12.81640625" style="38" customWidth="1"/>
    <col min="27" max="27" width="13.81640625" style="38" bestFit="1" customWidth="1"/>
    <col min="28" max="28" width="12.1796875" style="38" customWidth="1"/>
    <col min="29" max="29" width="12.1796875" style="38" bestFit="1" customWidth="1"/>
    <col min="30" max="30" width="12.1796875" style="38" customWidth="1"/>
    <col min="31" max="31" width="12" style="38" customWidth="1"/>
    <col min="32" max="16384" width="8.81640625" style="38"/>
  </cols>
  <sheetData>
    <row r="2" spans="1:32" ht="13" x14ac:dyDescent="0.25">
      <c r="B2" s="407" t="s">
        <v>345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07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07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32" ht="13" x14ac:dyDescent="0.25">
      <c r="B5" s="407"/>
      <c r="C5" s="407"/>
      <c r="D5" s="442" t="s">
        <v>216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32" ht="13" x14ac:dyDescent="0.25">
      <c r="B6" s="407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32" s="73" customFormat="1" ht="39" x14ac:dyDescent="0.35">
      <c r="A7" s="75"/>
      <c r="B7" s="407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02" t="s">
        <v>233</v>
      </c>
      <c r="M7" s="102" t="s">
        <v>234</v>
      </c>
      <c r="N7" s="102" t="s">
        <v>233</v>
      </c>
      <c r="O7" s="102" t="s">
        <v>234</v>
      </c>
      <c r="P7" s="102" t="s">
        <v>233</v>
      </c>
      <c r="Q7" s="102" t="s">
        <v>234</v>
      </c>
      <c r="R7" s="102" t="s">
        <v>233</v>
      </c>
      <c r="S7" s="102" t="s">
        <v>234</v>
      </c>
      <c r="T7" s="102" t="s">
        <v>233</v>
      </c>
      <c r="U7" s="102" t="s">
        <v>234</v>
      </c>
      <c r="V7" s="102" t="s">
        <v>233</v>
      </c>
      <c r="W7" s="102" t="s">
        <v>234</v>
      </c>
      <c r="X7" s="102" t="s">
        <v>233</v>
      </c>
      <c r="Y7" s="102" t="s">
        <v>234</v>
      </c>
      <c r="Z7" s="102" t="s">
        <v>233</v>
      </c>
      <c r="AA7" s="102" t="s">
        <v>234</v>
      </c>
      <c r="AB7" s="102" t="s">
        <v>233</v>
      </c>
      <c r="AC7" s="102" t="s">
        <v>234</v>
      </c>
    </row>
    <row r="8" spans="1:32" ht="13" x14ac:dyDescent="0.2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32" ht="13" x14ac:dyDescent="0.2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ht="13" x14ac:dyDescent="0.25">
      <c r="B10" s="111" t="s">
        <v>158</v>
      </c>
      <c r="C10" s="110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38">
        <f>Z10+AB10</f>
        <v>0</v>
      </c>
    </row>
    <row r="11" spans="1:32" x14ac:dyDescent="0.25">
      <c r="B11" s="92">
        <v>1</v>
      </c>
      <c r="C11" s="91" t="s">
        <v>16</v>
      </c>
      <c r="D11" s="33">
        <v>8258</v>
      </c>
      <c r="E11" s="33">
        <v>2219</v>
      </c>
      <c r="F11" s="33">
        <v>43119</v>
      </c>
      <c r="G11" s="33">
        <v>45133</v>
      </c>
      <c r="H11" s="33">
        <v>18203</v>
      </c>
      <c r="I11" s="33">
        <v>2078059</v>
      </c>
      <c r="J11" s="33">
        <v>2788335</v>
      </c>
      <c r="K11" s="33">
        <v>98130715</v>
      </c>
      <c r="L11" s="56">
        <v>5973002</v>
      </c>
      <c r="M11" s="56">
        <v>12085062.915999999</v>
      </c>
      <c r="N11" s="56">
        <v>3052659</v>
      </c>
      <c r="O11" s="56">
        <v>16860736.851</v>
      </c>
      <c r="P11" s="56">
        <v>0</v>
      </c>
      <c r="Q11" s="56">
        <v>0</v>
      </c>
      <c r="R11" s="56">
        <v>14140</v>
      </c>
      <c r="S11" s="56">
        <v>68998.293900000004</v>
      </c>
      <c r="T11" s="56">
        <v>3779112</v>
      </c>
      <c r="U11" s="56">
        <v>8763998.8297600001</v>
      </c>
      <c r="V11" s="56">
        <v>456988</v>
      </c>
      <c r="W11" s="56">
        <v>2820801.8818399999</v>
      </c>
      <c r="X11" s="56">
        <v>21</v>
      </c>
      <c r="Y11" s="56">
        <v>79.599999999999994</v>
      </c>
      <c r="Z11" s="56">
        <v>24342240</v>
      </c>
      <c r="AA11" s="56">
        <v>116100856.84999999</v>
      </c>
      <c r="AB11" s="56">
        <v>265</v>
      </c>
      <c r="AC11" s="56">
        <v>256.053</v>
      </c>
      <c r="AE11" s="38">
        <f t="shared" ref="AE11:AE72" si="0">Z11+AB11</f>
        <v>24342505</v>
      </c>
      <c r="AF11" s="10"/>
    </row>
    <row r="12" spans="1:32" x14ac:dyDescent="0.25">
      <c r="B12" s="92">
        <v>2</v>
      </c>
      <c r="C12" s="91" t="s">
        <v>35</v>
      </c>
      <c r="D12" s="33">
        <v>5330</v>
      </c>
      <c r="E12" s="33">
        <v>2904</v>
      </c>
      <c r="F12" s="33">
        <v>18804</v>
      </c>
      <c r="G12" s="33">
        <v>19608</v>
      </c>
      <c r="H12" s="33">
        <v>0</v>
      </c>
      <c r="I12" s="33">
        <v>1167259</v>
      </c>
      <c r="J12" s="33">
        <v>74313</v>
      </c>
      <c r="K12" s="33">
        <v>40503878</v>
      </c>
      <c r="L12" s="56">
        <v>135746</v>
      </c>
      <c r="M12" s="56">
        <v>550423.24529999983</v>
      </c>
      <c r="N12" s="56">
        <v>67670</v>
      </c>
      <c r="O12" s="56">
        <v>308939.05690999998</v>
      </c>
      <c r="P12" s="56">
        <v>0</v>
      </c>
      <c r="Q12" s="56">
        <v>0</v>
      </c>
      <c r="R12" s="56">
        <v>9323</v>
      </c>
      <c r="S12" s="56">
        <v>54076.60701</v>
      </c>
      <c r="T12" s="56">
        <v>2513472</v>
      </c>
      <c r="U12" s="56">
        <v>5372892.5589199997</v>
      </c>
      <c r="V12" s="56">
        <v>753454</v>
      </c>
      <c r="W12" s="56">
        <v>1256555.4024100001</v>
      </c>
      <c r="X12" s="56">
        <v>0</v>
      </c>
      <c r="Y12" s="56">
        <v>0</v>
      </c>
      <c r="Z12" s="56">
        <v>15723258</v>
      </c>
      <c r="AA12" s="56">
        <v>63972154.848999999</v>
      </c>
      <c r="AB12" s="56">
        <v>324</v>
      </c>
      <c r="AC12" s="56">
        <v>340.03500000000003</v>
      </c>
      <c r="AE12" s="38">
        <f t="shared" si="0"/>
        <v>15723582</v>
      </c>
    </row>
    <row r="13" spans="1:32" x14ac:dyDescent="0.25">
      <c r="B13" s="92">
        <v>3</v>
      </c>
      <c r="C13" s="113" t="s">
        <v>40</v>
      </c>
      <c r="D13" s="68">
        <v>2115</v>
      </c>
      <c r="E13" s="68">
        <v>235</v>
      </c>
      <c r="F13" s="68">
        <v>1413</v>
      </c>
      <c r="G13" s="68">
        <v>2052</v>
      </c>
      <c r="H13" s="68">
        <v>355014</v>
      </c>
      <c r="I13" s="68">
        <v>909287</v>
      </c>
      <c r="J13" s="68">
        <v>31697</v>
      </c>
      <c r="K13" s="68">
        <v>14140607</v>
      </c>
      <c r="L13" s="56">
        <v>44450</v>
      </c>
      <c r="M13" s="56">
        <v>196165.37479000009</v>
      </c>
      <c r="N13" s="56">
        <v>19790</v>
      </c>
      <c r="O13" s="56">
        <v>101200.90805</v>
      </c>
      <c r="P13" s="56">
        <v>0</v>
      </c>
      <c r="Q13" s="56">
        <v>0</v>
      </c>
      <c r="R13" s="56">
        <v>816</v>
      </c>
      <c r="S13" s="56">
        <v>3994.3999999999996</v>
      </c>
      <c r="T13" s="56">
        <v>1207550</v>
      </c>
      <c r="U13" s="56">
        <v>2555985.7056799997</v>
      </c>
      <c r="V13" s="56">
        <v>269229</v>
      </c>
      <c r="W13" s="56">
        <v>665095.92348</v>
      </c>
      <c r="X13" s="56">
        <v>6390</v>
      </c>
      <c r="Y13" s="56">
        <v>65928.252039999992</v>
      </c>
      <c r="Z13" s="56">
        <v>6279493</v>
      </c>
      <c r="AA13" s="56">
        <v>28224845.190549999</v>
      </c>
      <c r="AB13" s="56">
        <v>0</v>
      </c>
      <c r="AC13" s="56">
        <v>0</v>
      </c>
      <c r="AE13" s="38">
        <f t="shared" si="0"/>
        <v>6279493</v>
      </c>
    </row>
    <row r="14" spans="1:32" x14ac:dyDescent="0.25">
      <c r="B14" s="92">
        <v>4</v>
      </c>
      <c r="C14" s="91" t="s">
        <v>23</v>
      </c>
      <c r="D14" s="33">
        <v>8329</v>
      </c>
      <c r="E14" s="33">
        <v>3886</v>
      </c>
      <c r="F14" s="33">
        <v>75113</v>
      </c>
      <c r="G14" s="33">
        <v>13173</v>
      </c>
      <c r="H14" s="33">
        <v>0</v>
      </c>
      <c r="I14" s="33">
        <v>2774087</v>
      </c>
      <c r="J14" s="33">
        <v>922625</v>
      </c>
      <c r="K14" s="33">
        <v>58077451</v>
      </c>
      <c r="L14" s="56">
        <v>1057769</v>
      </c>
      <c r="M14" s="56">
        <v>3983200.5504200002</v>
      </c>
      <c r="N14" s="56">
        <v>431241</v>
      </c>
      <c r="O14" s="56">
        <v>2383228.9563000002</v>
      </c>
      <c r="P14" s="56">
        <v>0</v>
      </c>
      <c r="Q14" s="56">
        <v>0</v>
      </c>
      <c r="R14" s="56">
        <v>97342</v>
      </c>
      <c r="S14" s="56">
        <v>535362.5</v>
      </c>
      <c r="T14" s="56">
        <v>6376570</v>
      </c>
      <c r="U14" s="56">
        <v>18429874.479680002</v>
      </c>
      <c r="V14" s="56">
        <v>1032468</v>
      </c>
      <c r="W14" s="56">
        <v>4283658.5190700004</v>
      </c>
      <c r="X14" s="56">
        <v>4042</v>
      </c>
      <c r="Y14" s="56">
        <v>64103.51</v>
      </c>
      <c r="Z14" s="56">
        <v>32246039</v>
      </c>
      <c r="AA14" s="56">
        <v>153242856.89300001</v>
      </c>
      <c r="AB14" s="56">
        <v>341</v>
      </c>
      <c r="AC14" s="56">
        <v>292.55500000000001</v>
      </c>
      <c r="AE14" s="38">
        <f t="shared" si="0"/>
        <v>32246380</v>
      </c>
    </row>
    <row r="15" spans="1:32" x14ac:dyDescent="0.25">
      <c r="B15" s="92">
        <v>5</v>
      </c>
      <c r="C15" s="91" t="s">
        <v>49</v>
      </c>
      <c r="D15" s="33">
        <v>2857</v>
      </c>
      <c r="E15" s="33">
        <v>1144</v>
      </c>
      <c r="F15" s="33">
        <v>3230</v>
      </c>
      <c r="G15" s="33">
        <v>2691</v>
      </c>
      <c r="H15" s="33">
        <v>26973</v>
      </c>
      <c r="I15" s="33">
        <v>1588839</v>
      </c>
      <c r="J15" s="33">
        <v>0</v>
      </c>
      <c r="K15" s="33">
        <v>29574663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1366613</v>
      </c>
      <c r="U15" s="56">
        <v>3761109.9049999998</v>
      </c>
      <c r="V15" s="56">
        <v>213660</v>
      </c>
      <c r="W15" s="56">
        <v>778315.88595999999</v>
      </c>
      <c r="X15" s="56">
        <v>0</v>
      </c>
      <c r="Y15" s="56">
        <v>0</v>
      </c>
      <c r="Z15" s="56">
        <v>8901181</v>
      </c>
      <c r="AA15" s="56">
        <v>40551628.788000003</v>
      </c>
      <c r="AB15" s="56">
        <v>2479</v>
      </c>
      <c r="AC15" s="56">
        <v>2863.7190000000001</v>
      </c>
      <c r="AE15" s="38">
        <f t="shared" si="0"/>
        <v>8903660</v>
      </c>
    </row>
    <row r="16" spans="1:32" x14ac:dyDescent="0.25">
      <c r="B16" s="92">
        <v>6</v>
      </c>
      <c r="C16" s="91" t="s">
        <v>31</v>
      </c>
      <c r="D16" s="33">
        <v>4590</v>
      </c>
      <c r="E16" s="33">
        <v>612</v>
      </c>
      <c r="F16" s="33">
        <v>20985</v>
      </c>
      <c r="G16" s="33">
        <v>12735</v>
      </c>
      <c r="H16" s="33">
        <v>0</v>
      </c>
      <c r="I16" s="33">
        <v>2739585</v>
      </c>
      <c r="J16" s="33">
        <v>256683</v>
      </c>
      <c r="K16" s="33">
        <v>32568181</v>
      </c>
      <c r="L16" s="56">
        <v>227253</v>
      </c>
      <c r="M16" s="56">
        <v>1015871.2666800001</v>
      </c>
      <c r="N16" s="56">
        <v>144758</v>
      </c>
      <c r="O16" s="56">
        <v>1222793.68319</v>
      </c>
      <c r="P16" s="56">
        <v>0</v>
      </c>
      <c r="Q16" s="56">
        <v>0</v>
      </c>
      <c r="R16" s="56">
        <v>5026</v>
      </c>
      <c r="S16" s="56">
        <v>37830.449999999997</v>
      </c>
      <c r="T16" s="56">
        <v>3367445</v>
      </c>
      <c r="U16" s="56">
        <v>8354426.2627900001</v>
      </c>
      <c r="V16" s="56">
        <v>748767</v>
      </c>
      <c r="W16" s="56">
        <v>1678344.37</v>
      </c>
      <c r="X16" s="56">
        <v>259</v>
      </c>
      <c r="Y16" s="56">
        <v>834.69799999999998</v>
      </c>
      <c r="Z16" s="56">
        <v>20322373</v>
      </c>
      <c r="AA16" s="56">
        <v>95594989.331970006</v>
      </c>
      <c r="AB16" s="56">
        <v>1084</v>
      </c>
      <c r="AC16" s="56">
        <v>1042.8</v>
      </c>
      <c r="AE16" s="38">
        <f t="shared" si="0"/>
        <v>20323457</v>
      </c>
    </row>
    <row r="17" spans="2:31" x14ac:dyDescent="0.25">
      <c r="B17" s="92">
        <v>7</v>
      </c>
      <c r="C17" s="91" t="s">
        <v>37</v>
      </c>
      <c r="D17" s="33">
        <v>2763</v>
      </c>
      <c r="E17" s="33">
        <v>737</v>
      </c>
      <c r="F17" s="33">
        <v>0</v>
      </c>
      <c r="G17" s="33">
        <v>0</v>
      </c>
      <c r="H17" s="33">
        <v>0</v>
      </c>
      <c r="I17" s="33">
        <v>393106</v>
      </c>
      <c r="J17" s="33">
        <v>79002</v>
      </c>
      <c r="K17" s="33">
        <v>19337496</v>
      </c>
      <c r="L17" s="56">
        <v>71467</v>
      </c>
      <c r="M17" s="56">
        <v>210550.60181999998</v>
      </c>
      <c r="N17" s="56">
        <v>22704</v>
      </c>
      <c r="O17" s="56">
        <v>80411.906329999998</v>
      </c>
      <c r="P17" s="56">
        <v>0</v>
      </c>
      <c r="Q17" s="56">
        <v>0</v>
      </c>
      <c r="R17" s="56">
        <v>2384</v>
      </c>
      <c r="S17" s="56">
        <v>11996.335050000002</v>
      </c>
      <c r="T17" s="56">
        <v>2534520</v>
      </c>
      <c r="U17" s="56">
        <v>5903578.8248100001</v>
      </c>
      <c r="V17" s="56">
        <v>484826</v>
      </c>
      <c r="W17" s="56">
        <v>1116445.19854</v>
      </c>
      <c r="X17" s="56">
        <v>0</v>
      </c>
      <c r="Y17" s="56">
        <v>0</v>
      </c>
      <c r="Z17" s="56">
        <v>12423736</v>
      </c>
      <c r="AA17" s="56">
        <v>52329106.008550003</v>
      </c>
      <c r="AB17" s="56">
        <v>0</v>
      </c>
      <c r="AC17" s="56">
        <v>0</v>
      </c>
      <c r="AE17" s="38">
        <f t="shared" si="0"/>
        <v>12423736</v>
      </c>
    </row>
    <row r="18" spans="2:31" x14ac:dyDescent="0.25">
      <c r="B18" s="92">
        <v>8</v>
      </c>
      <c r="C18" s="91" t="s">
        <v>50</v>
      </c>
      <c r="D18" s="33">
        <v>1044</v>
      </c>
      <c r="E18" s="33">
        <v>28</v>
      </c>
      <c r="F18" s="33">
        <v>815</v>
      </c>
      <c r="G18" s="33">
        <v>1412</v>
      </c>
      <c r="H18" s="33">
        <v>961</v>
      </c>
      <c r="I18" s="33">
        <v>132673</v>
      </c>
      <c r="J18" s="33">
        <v>0</v>
      </c>
      <c r="K18" s="33">
        <v>3581764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322231</v>
      </c>
      <c r="U18" s="56">
        <v>755303.58344000007</v>
      </c>
      <c r="V18" s="56">
        <v>115952</v>
      </c>
      <c r="W18" s="56">
        <v>312534.82980000001</v>
      </c>
      <c r="X18" s="56">
        <v>0</v>
      </c>
      <c r="Y18" s="56">
        <v>0</v>
      </c>
      <c r="Z18" s="56">
        <v>1474060</v>
      </c>
      <c r="AA18" s="56">
        <v>6958233.7000000002</v>
      </c>
      <c r="AB18" s="56">
        <v>0</v>
      </c>
      <c r="AC18" s="56">
        <v>0</v>
      </c>
      <c r="AE18" s="38">
        <f t="shared" si="0"/>
        <v>1474060</v>
      </c>
    </row>
    <row r="19" spans="2:31" x14ac:dyDescent="0.25">
      <c r="B19" s="92">
        <v>9</v>
      </c>
      <c r="C19" s="91" t="s">
        <v>27</v>
      </c>
      <c r="D19" s="33">
        <v>7827</v>
      </c>
      <c r="E19" s="33">
        <v>4256</v>
      </c>
      <c r="F19" s="33">
        <v>34543</v>
      </c>
      <c r="G19" s="33">
        <v>0</v>
      </c>
      <c r="H19" s="33">
        <v>676712</v>
      </c>
      <c r="I19" s="33">
        <v>573360</v>
      </c>
      <c r="J19" s="33">
        <v>532414</v>
      </c>
      <c r="K19" s="33">
        <v>40877319</v>
      </c>
      <c r="L19" s="56">
        <v>378114</v>
      </c>
      <c r="M19" s="56">
        <v>1537322.0760900001</v>
      </c>
      <c r="N19" s="56">
        <v>242712</v>
      </c>
      <c r="O19" s="56">
        <v>1356212.2986199998</v>
      </c>
      <c r="P19" s="56">
        <v>5</v>
      </c>
      <c r="Q19" s="56">
        <v>464.98984000000002</v>
      </c>
      <c r="R19" s="56">
        <v>7925</v>
      </c>
      <c r="S19" s="56">
        <v>23594.2</v>
      </c>
      <c r="T19" s="56">
        <v>4411726</v>
      </c>
      <c r="U19" s="56">
        <v>11115678.275450001</v>
      </c>
      <c r="V19" s="56">
        <v>1398691</v>
      </c>
      <c r="W19" s="56">
        <v>3563665.0170900002</v>
      </c>
      <c r="X19" s="56">
        <v>0</v>
      </c>
      <c r="Y19" s="56">
        <v>0</v>
      </c>
      <c r="Z19" s="56">
        <v>25652025</v>
      </c>
      <c r="AA19" s="56">
        <v>127276881.34085001</v>
      </c>
      <c r="AB19" s="56">
        <v>0</v>
      </c>
      <c r="AC19" s="56">
        <v>0</v>
      </c>
      <c r="AE19" s="38">
        <f t="shared" si="0"/>
        <v>25652025</v>
      </c>
    </row>
    <row r="20" spans="2:31" x14ac:dyDescent="0.25">
      <c r="B20" s="92">
        <v>10</v>
      </c>
      <c r="C20" s="91" t="s">
        <v>9</v>
      </c>
      <c r="D20" s="33">
        <v>24233</v>
      </c>
      <c r="E20" s="33">
        <v>38048</v>
      </c>
      <c r="F20" s="33">
        <v>1444312</v>
      </c>
      <c r="G20" s="33">
        <v>46870</v>
      </c>
      <c r="H20" s="33">
        <v>927847</v>
      </c>
      <c r="I20" s="33">
        <v>4317614</v>
      </c>
      <c r="J20" s="33">
        <v>19447459</v>
      </c>
      <c r="K20" s="33">
        <v>233923363</v>
      </c>
      <c r="L20" s="56">
        <v>26875475</v>
      </c>
      <c r="M20" s="56">
        <v>107324946.83637996</v>
      </c>
      <c r="N20" s="56">
        <v>37101963</v>
      </c>
      <c r="O20" s="56">
        <v>157476091.60789999</v>
      </c>
      <c r="P20" s="56">
        <v>0</v>
      </c>
      <c r="Q20" s="56">
        <v>0</v>
      </c>
      <c r="R20" s="56">
        <v>138019</v>
      </c>
      <c r="S20" s="56">
        <v>585806.58569000009</v>
      </c>
      <c r="T20" s="56">
        <v>33451124</v>
      </c>
      <c r="U20" s="56">
        <v>83536368.552359998</v>
      </c>
      <c r="V20" s="56">
        <v>7538011</v>
      </c>
      <c r="W20" s="56">
        <v>20631863.90786</v>
      </c>
      <c r="X20" s="56">
        <v>961</v>
      </c>
      <c r="Y20" s="56">
        <v>13703.603710000001</v>
      </c>
      <c r="Z20" s="56">
        <v>163361151</v>
      </c>
      <c r="AA20" s="56">
        <v>843961631.44690001</v>
      </c>
      <c r="AB20" s="56">
        <v>20296</v>
      </c>
      <c r="AC20" s="56">
        <v>19163.362990000001</v>
      </c>
      <c r="AE20" s="38">
        <f t="shared" si="0"/>
        <v>163381447</v>
      </c>
    </row>
    <row r="21" spans="2:31" x14ac:dyDescent="0.25">
      <c r="B21" s="92">
        <v>11</v>
      </c>
      <c r="C21" s="91" t="s">
        <v>51</v>
      </c>
      <c r="D21" s="33">
        <v>2242</v>
      </c>
      <c r="E21" s="33">
        <v>230</v>
      </c>
      <c r="F21" s="33">
        <v>10891</v>
      </c>
      <c r="G21" s="33">
        <v>3568</v>
      </c>
      <c r="H21" s="33">
        <v>345</v>
      </c>
      <c r="I21" s="33">
        <v>1148877</v>
      </c>
      <c r="J21" s="33">
        <v>0</v>
      </c>
      <c r="K21" s="33">
        <v>12705341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972869</v>
      </c>
      <c r="U21" s="56">
        <v>2437609.0827100002</v>
      </c>
      <c r="V21" s="56">
        <v>368286</v>
      </c>
      <c r="W21" s="56">
        <v>855295.84605999989</v>
      </c>
      <c r="X21" s="56">
        <v>773</v>
      </c>
      <c r="Y21" s="56">
        <v>13740.632230000001</v>
      </c>
      <c r="Z21" s="56">
        <v>6510865</v>
      </c>
      <c r="AA21" s="56">
        <v>29849549.895669997</v>
      </c>
      <c r="AB21" s="56">
        <v>541</v>
      </c>
      <c r="AC21" s="56">
        <v>570.90965999999992</v>
      </c>
      <c r="AE21" s="38">
        <f t="shared" si="0"/>
        <v>6511406</v>
      </c>
    </row>
    <row r="22" spans="2:31" x14ac:dyDescent="0.25">
      <c r="B22" s="92">
        <v>12</v>
      </c>
      <c r="C22" s="91" t="s">
        <v>28</v>
      </c>
      <c r="D22" s="33">
        <v>7672</v>
      </c>
      <c r="E22" s="33">
        <v>2019</v>
      </c>
      <c r="F22" s="33">
        <v>48180</v>
      </c>
      <c r="G22" s="33">
        <v>8007</v>
      </c>
      <c r="H22" s="33">
        <v>285567</v>
      </c>
      <c r="I22" s="33">
        <v>285714</v>
      </c>
      <c r="J22" s="33">
        <v>758275</v>
      </c>
      <c r="K22" s="33">
        <v>55908898</v>
      </c>
      <c r="L22" s="56">
        <v>641832</v>
      </c>
      <c r="M22" s="56">
        <v>2802457.3548699999</v>
      </c>
      <c r="N22" s="56">
        <v>1469047</v>
      </c>
      <c r="O22" s="56">
        <v>3054847.22223</v>
      </c>
      <c r="P22" s="56">
        <v>0</v>
      </c>
      <c r="Q22" s="56">
        <v>0</v>
      </c>
      <c r="R22" s="56">
        <v>12363</v>
      </c>
      <c r="S22" s="56">
        <v>53515.515479999995</v>
      </c>
      <c r="T22" s="56">
        <v>5115992</v>
      </c>
      <c r="U22" s="56">
        <v>11713521.746990003</v>
      </c>
      <c r="V22" s="56">
        <v>2440976</v>
      </c>
      <c r="W22" s="56">
        <v>5388655.3155699996</v>
      </c>
      <c r="X22" s="56">
        <v>2839</v>
      </c>
      <c r="Y22" s="56">
        <v>11488.355</v>
      </c>
      <c r="Z22" s="56">
        <v>45725842</v>
      </c>
      <c r="AA22" s="56">
        <v>134686879.25099999</v>
      </c>
      <c r="AB22" s="56">
        <v>1419</v>
      </c>
      <c r="AC22" s="56">
        <v>1932.1959999999999</v>
      </c>
      <c r="AE22" s="38">
        <f t="shared" si="0"/>
        <v>45727261</v>
      </c>
    </row>
    <row r="23" spans="2:31" ht="13" x14ac:dyDescent="0.25">
      <c r="B23" s="111" t="s">
        <v>6</v>
      </c>
      <c r="C23" s="110"/>
      <c r="D23" s="58"/>
      <c r="E23" s="58"/>
      <c r="F23" s="58"/>
      <c r="G23" s="58"/>
      <c r="H23" s="58"/>
      <c r="I23" s="58"/>
      <c r="J23" s="58"/>
      <c r="K23" s="58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38">
        <f t="shared" si="0"/>
        <v>0</v>
      </c>
    </row>
    <row r="24" spans="2:31" x14ac:dyDescent="0.25">
      <c r="B24" s="92">
        <v>13</v>
      </c>
      <c r="C24" s="91" t="s">
        <v>11</v>
      </c>
      <c r="D24" s="33">
        <v>6343</v>
      </c>
      <c r="E24" s="33">
        <v>8422</v>
      </c>
      <c r="F24" s="33">
        <v>1894894</v>
      </c>
      <c r="G24" s="33">
        <v>541</v>
      </c>
      <c r="H24" s="33">
        <v>759232</v>
      </c>
      <c r="I24" s="33">
        <v>88435333</v>
      </c>
      <c r="J24" s="33">
        <v>14739214</v>
      </c>
      <c r="K24" s="33">
        <v>37304729</v>
      </c>
      <c r="L24" s="56">
        <v>32890148</v>
      </c>
      <c r="M24" s="56">
        <v>77247413.847970232</v>
      </c>
      <c r="N24" s="56">
        <v>26684275</v>
      </c>
      <c r="O24" s="56">
        <v>118644333.81737986</v>
      </c>
      <c r="P24" s="56">
        <v>0</v>
      </c>
      <c r="Q24" s="56">
        <v>0</v>
      </c>
      <c r="R24" s="56">
        <v>85967</v>
      </c>
      <c r="S24" s="56">
        <v>402425.5</v>
      </c>
      <c r="T24" s="56">
        <v>5241714</v>
      </c>
      <c r="U24" s="56">
        <v>17117882.111210011</v>
      </c>
      <c r="V24" s="56">
        <v>2281571</v>
      </c>
      <c r="W24" s="56">
        <v>11950234.779190006</v>
      </c>
      <c r="X24" s="56">
        <v>13084</v>
      </c>
      <c r="Y24" s="56">
        <v>335860.34399999998</v>
      </c>
      <c r="Z24" s="56">
        <v>18866207</v>
      </c>
      <c r="AA24" s="56">
        <v>117299637.3178</v>
      </c>
      <c r="AB24" s="56">
        <v>0</v>
      </c>
      <c r="AC24" s="56">
        <v>0</v>
      </c>
      <c r="AE24" s="38">
        <f t="shared" si="0"/>
        <v>18866207</v>
      </c>
    </row>
    <row r="25" spans="2:31" x14ac:dyDescent="0.25">
      <c r="B25" s="92">
        <v>14</v>
      </c>
      <c r="C25" s="91" t="s">
        <v>52</v>
      </c>
      <c r="D25" s="33">
        <v>433</v>
      </c>
      <c r="E25" s="33">
        <v>5</v>
      </c>
      <c r="F25" s="33">
        <v>66070</v>
      </c>
      <c r="G25" s="33">
        <v>0</v>
      </c>
      <c r="H25" s="33">
        <v>3046</v>
      </c>
      <c r="I25" s="33">
        <v>0</v>
      </c>
      <c r="J25" s="33">
        <v>0</v>
      </c>
      <c r="K25" s="33">
        <v>5909330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262822</v>
      </c>
      <c r="U25" s="56">
        <v>833862.7374300001</v>
      </c>
      <c r="V25" s="56">
        <v>89223</v>
      </c>
      <c r="W25" s="56">
        <v>444283.04345</v>
      </c>
      <c r="X25" s="56">
        <v>0</v>
      </c>
      <c r="Y25" s="56">
        <v>0</v>
      </c>
      <c r="Z25" s="56">
        <v>2452880</v>
      </c>
      <c r="AA25" s="56">
        <v>14137307.064999999</v>
      </c>
      <c r="AB25" s="56">
        <v>79</v>
      </c>
      <c r="AC25" s="56">
        <v>78.2</v>
      </c>
      <c r="AE25" s="38">
        <f t="shared" si="0"/>
        <v>2452959</v>
      </c>
    </row>
    <row r="26" spans="2:31" x14ac:dyDescent="0.25">
      <c r="B26" s="92">
        <v>15</v>
      </c>
      <c r="C26" s="91" t="s">
        <v>41</v>
      </c>
      <c r="D26" s="33">
        <v>1161</v>
      </c>
      <c r="E26" s="33">
        <v>518</v>
      </c>
      <c r="F26" s="33">
        <v>6967</v>
      </c>
      <c r="G26" s="33">
        <v>79947</v>
      </c>
      <c r="H26" s="33">
        <v>0</v>
      </c>
      <c r="I26" s="33">
        <v>74294</v>
      </c>
      <c r="J26" s="33">
        <v>27238</v>
      </c>
      <c r="K26" s="33">
        <v>2864617</v>
      </c>
      <c r="L26" s="56">
        <v>55494</v>
      </c>
      <c r="M26" s="56">
        <v>230980.07779999997</v>
      </c>
      <c r="N26" s="56">
        <v>22864</v>
      </c>
      <c r="O26" s="56">
        <v>238699.35884</v>
      </c>
      <c r="P26" s="56">
        <v>0</v>
      </c>
      <c r="Q26" s="56">
        <v>0</v>
      </c>
      <c r="R26" s="56">
        <v>284</v>
      </c>
      <c r="S26" s="56">
        <v>1706</v>
      </c>
      <c r="T26" s="56">
        <v>541993</v>
      </c>
      <c r="U26" s="56">
        <v>1570593.8600800002</v>
      </c>
      <c r="V26" s="56">
        <v>40818</v>
      </c>
      <c r="W26" s="56">
        <v>132716.96982</v>
      </c>
      <c r="X26" s="56">
        <v>0</v>
      </c>
      <c r="Y26" s="56">
        <v>0</v>
      </c>
      <c r="Z26" s="56">
        <v>2588124</v>
      </c>
      <c r="AA26" s="56">
        <v>14323117.677649999</v>
      </c>
      <c r="AB26" s="56">
        <v>0</v>
      </c>
      <c r="AC26" s="56">
        <v>0</v>
      </c>
      <c r="AE26" s="38">
        <f t="shared" si="0"/>
        <v>2588124</v>
      </c>
    </row>
    <row r="27" spans="2:31" x14ac:dyDescent="0.25">
      <c r="B27" s="92">
        <v>16</v>
      </c>
      <c r="C27" s="91" t="s">
        <v>33</v>
      </c>
      <c r="D27" s="33">
        <v>720</v>
      </c>
      <c r="E27" s="33">
        <v>48</v>
      </c>
      <c r="F27" s="33">
        <v>0</v>
      </c>
      <c r="G27" s="33">
        <v>0</v>
      </c>
      <c r="H27" s="33">
        <v>13362</v>
      </c>
      <c r="I27" s="33">
        <v>0</v>
      </c>
      <c r="J27" s="33">
        <v>127534</v>
      </c>
      <c r="K27" s="33">
        <v>896327</v>
      </c>
      <c r="L27" s="56">
        <v>226470</v>
      </c>
      <c r="M27" s="56">
        <v>702712.66991999839</v>
      </c>
      <c r="N27" s="56">
        <v>988609</v>
      </c>
      <c r="O27" s="56">
        <v>1466967.5147299762</v>
      </c>
      <c r="P27" s="56">
        <v>0</v>
      </c>
      <c r="Q27" s="56">
        <v>0</v>
      </c>
      <c r="R27" s="56">
        <v>0</v>
      </c>
      <c r="S27" s="56">
        <v>0</v>
      </c>
      <c r="T27" s="56">
        <v>171442</v>
      </c>
      <c r="U27" s="56">
        <v>374246.10099000001</v>
      </c>
      <c r="V27" s="56">
        <v>14845</v>
      </c>
      <c r="W27" s="56">
        <v>50001.787270000001</v>
      </c>
      <c r="X27" s="56">
        <v>6</v>
      </c>
      <c r="Y27" s="56">
        <v>45</v>
      </c>
      <c r="Z27" s="56">
        <v>454795</v>
      </c>
      <c r="AA27" s="56">
        <v>2283818.9</v>
      </c>
      <c r="AB27" s="56">
        <v>3</v>
      </c>
      <c r="AC27" s="56">
        <v>3.4</v>
      </c>
      <c r="AE27" s="38">
        <f t="shared" si="0"/>
        <v>454798</v>
      </c>
    </row>
    <row r="28" spans="2:31" x14ac:dyDescent="0.25">
      <c r="B28" s="92">
        <v>17</v>
      </c>
      <c r="C28" s="91" t="s">
        <v>45</v>
      </c>
      <c r="D28" s="33">
        <v>420</v>
      </c>
      <c r="E28" s="33">
        <v>5</v>
      </c>
      <c r="F28" s="33">
        <v>7982</v>
      </c>
      <c r="G28" s="33">
        <v>0</v>
      </c>
      <c r="H28" s="33">
        <v>15191</v>
      </c>
      <c r="I28" s="33">
        <v>0</v>
      </c>
      <c r="J28" s="33">
        <v>1</v>
      </c>
      <c r="K28" s="33">
        <v>995965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86139</v>
      </c>
      <c r="U28" s="56">
        <v>257398.65476000003</v>
      </c>
      <c r="V28" s="56">
        <v>40219</v>
      </c>
      <c r="W28" s="56">
        <v>160743.50294999999</v>
      </c>
      <c r="X28" s="56">
        <v>261</v>
      </c>
      <c r="Y28" s="56">
        <v>8655.3109999999997</v>
      </c>
      <c r="Z28" s="56">
        <v>287543</v>
      </c>
      <c r="AA28" s="56">
        <v>1519351.061</v>
      </c>
      <c r="AB28" s="56">
        <v>0</v>
      </c>
      <c r="AC28" s="56">
        <v>0</v>
      </c>
      <c r="AE28" s="38">
        <f t="shared" si="0"/>
        <v>287543</v>
      </c>
    </row>
    <row r="29" spans="2:31" x14ac:dyDescent="0.25">
      <c r="B29" s="92">
        <v>18</v>
      </c>
      <c r="C29" s="91" t="s">
        <v>42</v>
      </c>
      <c r="D29" s="33">
        <v>241</v>
      </c>
      <c r="E29" s="33">
        <v>39</v>
      </c>
      <c r="F29" s="33">
        <v>1451</v>
      </c>
      <c r="G29" s="33">
        <v>0</v>
      </c>
      <c r="H29" s="33">
        <v>0</v>
      </c>
      <c r="I29" s="33">
        <v>34503</v>
      </c>
      <c r="J29" s="33">
        <v>12705</v>
      </c>
      <c r="K29" s="33">
        <v>547300</v>
      </c>
      <c r="L29" s="56">
        <v>26083</v>
      </c>
      <c r="M29" s="56">
        <v>62583.573830000001</v>
      </c>
      <c r="N29" s="56">
        <v>6515</v>
      </c>
      <c r="O29" s="56">
        <v>25786.905070000001</v>
      </c>
      <c r="P29" s="56">
        <v>0</v>
      </c>
      <c r="Q29" s="56">
        <v>0</v>
      </c>
      <c r="R29" s="56">
        <v>254</v>
      </c>
      <c r="S29" s="56">
        <v>930</v>
      </c>
      <c r="T29" s="56">
        <v>165283</v>
      </c>
      <c r="U29" s="56">
        <v>343200.22217999998</v>
      </c>
      <c r="V29" s="56">
        <v>6876</v>
      </c>
      <c r="W29" s="56">
        <v>19760.927929999998</v>
      </c>
      <c r="X29" s="56">
        <v>0</v>
      </c>
      <c r="Y29" s="56">
        <v>0</v>
      </c>
      <c r="Z29" s="56">
        <v>458480</v>
      </c>
      <c r="AA29" s="56">
        <v>2009857.3906400001</v>
      </c>
      <c r="AB29" s="56">
        <v>0</v>
      </c>
      <c r="AC29" s="56">
        <v>0</v>
      </c>
      <c r="AE29" s="38">
        <f t="shared" si="0"/>
        <v>458480</v>
      </c>
    </row>
    <row r="30" spans="2:31" x14ac:dyDescent="0.25">
      <c r="B30" s="92">
        <v>19</v>
      </c>
      <c r="C30" s="91" t="s">
        <v>20</v>
      </c>
      <c r="D30" s="33">
        <v>1715</v>
      </c>
      <c r="E30" s="33">
        <v>335</v>
      </c>
      <c r="F30" s="33">
        <v>21375</v>
      </c>
      <c r="G30" s="33">
        <v>589</v>
      </c>
      <c r="H30" s="33">
        <v>144</v>
      </c>
      <c r="I30" s="33">
        <v>5492087</v>
      </c>
      <c r="J30" s="33">
        <v>1031201</v>
      </c>
      <c r="K30" s="33">
        <v>13742386</v>
      </c>
      <c r="L30" s="56">
        <v>2290048</v>
      </c>
      <c r="M30" s="56">
        <v>6844962.4960000003</v>
      </c>
      <c r="N30" s="56">
        <v>1801732</v>
      </c>
      <c r="O30" s="56">
        <v>9409919.7551600002</v>
      </c>
      <c r="P30" s="56">
        <v>0</v>
      </c>
      <c r="Q30" s="56">
        <v>0</v>
      </c>
      <c r="R30" s="56">
        <v>5494</v>
      </c>
      <c r="S30" s="56">
        <v>26054.5</v>
      </c>
      <c r="T30" s="56">
        <v>3363127</v>
      </c>
      <c r="U30" s="56">
        <v>8669314.8499999996</v>
      </c>
      <c r="V30" s="56">
        <v>1266833</v>
      </c>
      <c r="W30" s="56">
        <v>4748436.1940000001</v>
      </c>
      <c r="X30" s="56">
        <v>2817</v>
      </c>
      <c r="Y30" s="56">
        <v>41101.404900000001</v>
      </c>
      <c r="Z30" s="56">
        <v>8200473</v>
      </c>
      <c r="AA30" s="56">
        <v>41627412.714000002</v>
      </c>
      <c r="AB30" s="56">
        <v>51</v>
      </c>
      <c r="AC30" s="56">
        <v>46.8</v>
      </c>
      <c r="AE30" s="38">
        <f t="shared" si="0"/>
        <v>8200524</v>
      </c>
    </row>
    <row r="31" spans="2:31" x14ac:dyDescent="0.25">
      <c r="B31" s="92">
        <v>20</v>
      </c>
      <c r="C31" s="91" t="s">
        <v>7</v>
      </c>
      <c r="D31" s="33">
        <v>12211</v>
      </c>
      <c r="E31" s="33">
        <v>8820</v>
      </c>
      <c r="F31" s="33">
        <v>1637589</v>
      </c>
      <c r="G31" s="33">
        <v>3191</v>
      </c>
      <c r="H31" s="33">
        <v>2148760</v>
      </c>
      <c r="I31" s="33">
        <v>697778</v>
      </c>
      <c r="J31" s="33">
        <v>21973579</v>
      </c>
      <c r="K31" s="33">
        <v>56795898</v>
      </c>
      <c r="L31" s="56">
        <v>67635189</v>
      </c>
      <c r="M31" s="56">
        <v>168122680.25828001</v>
      </c>
      <c r="N31" s="56">
        <v>33303505</v>
      </c>
      <c r="O31" s="56">
        <v>266285778.53079003</v>
      </c>
      <c r="P31" s="56">
        <v>0</v>
      </c>
      <c r="Q31" s="56">
        <v>0</v>
      </c>
      <c r="R31" s="56">
        <v>213887</v>
      </c>
      <c r="S31" s="56">
        <v>1344006.5611399999</v>
      </c>
      <c r="T31" s="56">
        <v>11413950</v>
      </c>
      <c r="U31" s="56">
        <v>41634889.223360002</v>
      </c>
      <c r="V31" s="56">
        <v>7284782</v>
      </c>
      <c r="W31" s="56">
        <v>36757915.802740008</v>
      </c>
      <c r="X31" s="56">
        <v>74478</v>
      </c>
      <c r="Y31" s="56">
        <v>1096426.94946</v>
      </c>
      <c r="Z31" s="56">
        <v>36003084</v>
      </c>
      <c r="AA31" s="56">
        <v>232866241.43399999</v>
      </c>
      <c r="AB31" s="56">
        <v>941</v>
      </c>
      <c r="AC31" s="56">
        <v>1034.5170000000001</v>
      </c>
      <c r="AE31" s="38">
        <f t="shared" si="0"/>
        <v>36004025</v>
      </c>
    </row>
    <row r="32" spans="2:31" x14ac:dyDescent="0.25">
      <c r="B32" s="92">
        <v>21</v>
      </c>
      <c r="C32" s="91" t="s">
        <v>10</v>
      </c>
      <c r="D32" s="33">
        <v>9920</v>
      </c>
      <c r="E32" s="33">
        <v>6153</v>
      </c>
      <c r="F32" s="33">
        <v>1794238</v>
      </c>
      <c r="G32" s="33">
        <v>6114</v>
      </c>
      <c r="H32" s="33">
        <v>593685</v>
      </c>
      <c r="I32" s="33">
        <v>3608881</v>
      </c>
      <c r="J32" s="33">
        <v>17558265</v>
      </c>
      <c r="K32" s="33">
        <v>32047827</v>
      </c>
      <c r="L32" s="56">
        <v>19964326</v>
      </c>
      <c r="M32" s="56">
        <v>100011311.52271992</v>
      </c>
      <c r="N32" s="56">
        <v>52474251</v>
      </c>
      <c r="O32" s="56">
        <v>225413468.87248653</v>
      </c>
      <c r="P32" s="56">
        <v>54</v>
      </c>
      <c r="Q32" s="56">
        <v>2715.9839999999999</v>
      </c>
      <c r="R32" s="56">
        <v>69904</v>
      </c>
      <c r="S32" s="56">
        <v>340395.1</v>
      </c>
      <c r="T32" s="56">
        <v>7414394</v>
      </c>
      <c r="U32" s="56">
        <v>28525715.375440471</v>
      </c>
      <c r="V32" s="56">
        <v>3140724</v>
      </c>
      <c r="W32" s="56">
        <v>22691755.369439859</v>
      </c>
      <c r="X32" s="56">
        <v>6801</v>
      </c>
      <c r="Y32" s="56">
        <v>137003.5289</v>
      </c>
      <c r="Z32" s="56">
        <v>16532925</v>
      </c>
      <c r="AA32" s="56">
        <v>116444005.78</v>
      </c>
      <c r="AB32" s="56">
        <v>1</v>
      </c>
      <c r="AC32" s="56">
        <v>0.25600000000000001</v>
      </c>
      <c r="AE32" s="38">
        <f t="shared" si="0"/>
        <v>16532926</v>
      </c>
    </row>
    <row r="33" spans="2:31" x14ac:dyDescent="0.25">
      <c r="B33" s="92">
        <v>22</v>
      </c>
      <c r="C33" s="91" t="s">
        <v>38</v>
      </c>
      <c r="D33" s="33">
        <v>2344</v>
      </c>
      <c r="E33" s="33">
        <v>912</v>
      </c>
      <c r="F33" s="33">
        <v>13322</v>
      </c>
      <c r="G33" s="33">
        <v>1013</v>
      </c>
      <c r="H33" s="33">
        <v>2285</v>
      </c>
      <c r="I33" s="33">
        <v>326220</v>
      </c>
      <c r="J33" s="33">
        <v>37822</v>
      </c>
      <c r="K33" s="33">
        <v>12089489</v>
      </c>
      <c r="L33" s="56">
        <v>72506</v>
      </c>
      <c r="M33" s="56">
        <v>283532.51991999999</v>
      </c>
      <c r="N33" s="56">
        <v>62310</v>
      </c>
      <c r="O33" s="56">
        <v>232020.75152000002</v>
      </c>
      <c r="P33" s="56">
        <v>0</v>
      </c>
      <c r="Q33" s="56">
        <v>0</v>
      </c>
      <c r="R33" s="56">
        <v>517</v>
      </c>
      <c r="S33" s="56">
        <v>3103.2</v>
      </c>
      <c r="T33" s="56">
        <v>1256797</v>
      </c>
      <c r="U33" s="56">
        <v>3014180.4953700649</v>
      </c>
      <c r="V33" s="56">
        <v>250787</v>
      </c>
      <c r="W33" s="56">
        <v>778247.32966001076</v>
      </c>
      <c r="X33" s="56">
        <v>0</v>
      </c>
      <c r="Y33" s="56">
        <v>0</v>
      </c>
      <c r="Z33" s="56">
        <v>5465792</v>
      </c>
      <c r="AA33" s="56">
        <v>26950306.92467998</v>
      </c>
      <c r="AB33" s="56">
        <v>129</v>
      </c>
      <c r="AC33" s="56">
        <v>70.558489999999992</v>
      </c>
      <c r="AE33" s="38">
        <f t="shared" si="0"/>
        <v>5465921</v>
      </c>
    </row>
    <row r="34" spans="2:31" x14ac:dyDescent="0.25">
      <c r="B34" s="92">
        <v>23</v>
      </c>
      <c r="C34" s="91" t="s">
        <v>14</v>
      </c>
      <c r="D34" s="33">
        <v>899</v>
      </c>
      <c r="E34" s="33">
        <v>329</v>
      </c>
      <c r="F34" s="33">
        <v>46811</v>
      </c>
      <c r="G34" s="33">
        <v>7629</v>
      </c>
      <c r="H34" s="33">
        <v>0</v>
      </c>
      <c r="I34" s="33">
        <v>51551</v>
      </c>
      <c r="J34" s="33">
        <v>2974430</v>
      </c>
      <c r="K34" s="33">
        <v>6659156</v>
      </c>
      <c r="L34" s="56">
        <v>9048330</v>
      </c>
      <c r="M34" s="56">
        <v>19300316.39418</v>
      </c>
      <c r="N34" s="56">
        <v>2005129</v>
      </c>
      <c r="O34" s="56">
        <v>12426404.797950001</v>
      </c>
      <c r="P34" s="56">
        <v>0</v>
      </c>
      <c r="Q34" s="56">
        <v>0</v>
      </c>
      <c r="R34" s="56">
        <v>29203</v>
      </c>
      <c r="S34" s="56">
        <v>133867.1</v>
      </c>
      <c r="T34" s="56">
        <v>679661</v>
      </c>
      <c r="U34" s="56">
        <v>2180744.2043699999</v>
      </c>
      <c r="V34" s="56">
        <v>275572</v>
      </c>
      <c r="W34" s="56">
        <v>2765472.3246799996</v>
      </c>
      <c r="X34" s="56">
        <v>0</v>
      </c>
      <c r="Y34" s="56">
        <v>0</v>
      </c>
      <c r="Z34" s="56">
        <v>4149090</v>
      </c>
      <c r="AA34" s="56">
        <v>19828991.660999998</v>
      </c>
      <c r="AB34" s="56">
        <v>0</v>
      </c>
      <c r="AC34" s="56">
        <v>0</v>
      </c>
      <c r="AE34" s="38">
        <f t="shared" si="0"/>
        <v>4149090</v>
      </c>
    </row>
    <row r="35" spans="2:31" x14ac:dyDescent="0.25">
      <c r="B35" s="92">
        <v>24</v>
      </c>
      <c r="C35" s="91" t="s">
        <v>15</v>
      </c>
      <c r="D35" s="33">
        <v>1881</v>
      </c>
      <c r="E35" s="33">
        <v>1126</v>
      </c>
      <c r="F35" s="33">
        <v>245303</v>
      </c>
      <c r="G35" s="33">
        <v>146</v>
      </c>
      <c r="H35" s="33">
        <v>59656</v>
      </c>
      <c r="I35" s="33">
        <v>6615134</v>
      </c>
      <c r="J35" s="33">
        <v>3009647</v>
      </c>
      <c r="K35" s="33">
        <v>11112307</v>
      </c>
      <c r="L35" s="56">
        <v>3844130</v>
      </c>
      <c r="M35" s="56">
        <v>24910504.795000002</v>
      </c>
      <c r="N35" s="56">
        <v>6336345</v>
      </c>
      <c r="O35" s="56">
        <v>55369329.578989998</v>
      </c>
      <c r="P35" s="56">
        <v>0</v>
      </c>
      <c r="Q35" s="56">
        <v>0</v>
      </c>
      <c r="R35" s="56">
        <v>24031</v>
      </c>
      <c r="S35" s="56">
        <v>124341.628</v>
      </c>
      <c r="T35" s="56">
        <v>799410</v>
      </c>
      <c r="U35" s="56">
        <v>2252055.335</v>
      </c>
      <c r="V35" s="56">
        <v>662616</v>
      </c>
      <c r="W35" s="56">
        <v>2981478.2790000001</v>
      </c>
      <c r="X35" s="56">
        <v>878</v>
      </c>
      <c r="Y35" s="56">
        <v>68488.128719999993</v>
      </c>
      <c r="Z35" s="56">
        <v>4028944</v>
      </c>
      <c r="AA35" s="56">
        <v>23861402.65966</v>
      </c>
      <c r="AB35" s="56">
        <v>0</v>
      </c>
      <c r="AC35" s="56">
        <v>0</v>
      </c>
      <c r="AE35" s="38">
        <f t="shared" si="0"/>
        <v>4028944</v>
      </c>
    </row>
    <row r="36" spans="2:31" x14ac:dyDescent="0.25">
      <c r="B36" s="92">
        <v>25</v>
      </c>
      <c r="C36" s="91" t="s">
        <v>34</v>
      </c>
      <c r="D36" s="33">
        <v>946</v>
      </c>
      <c r="E36" s="33">
        <v>630</v>
      </c>
      <c r="F36" s="33">
        <v>14319</v>
      </c>
      <c r="G36" s="33">
        <v>942</v>
      </c>
      <c r="H36" s="33">
        <v>0</v>
      </c>
      <c r="I36" s="33">
        <v>534768</v>
      </c>
      <c r="J36" s="33">
        <v>122738</v>
      </c>
      <c r="K36" s="33">
        <v>4542630</v>
      </c>
      <c r="L36" s="56">
        <v>198758</v>
      </c>
      <c r="M36" s="56">
        <v>1632862.3348099999</v>
      </c>
      <c r="N36" s="56">
        <v>101173</v>
      </c>
      <c r="O36" s="56">
        <v>406409.77498000005</v>
      </c>
      <c r="P36" s="56">
        <v>0</v>
      </c>
      <c r="Q36" s="56">
        <v>0</v>
      </c>
      <c r="R36" s="56">
        <v>9965</v>
      </c>
      <c r="S36" s="56">
        <v>40842.09633</v>
      </c>
      <c r="T36" s="56">
        <v>938617</v>
      </c>
      <c r="U36" s="56">
        <v>2416705.45205</v>
      </c>
      <c r="V36" s="56">
        <v>1038486</v>
      </c>
      <c r="W36" s="56">
        <v>815178.78389999992</v>
      </c>
      <c r="X36" s="56">
        <v>0</v>
      </c>
      <c r="Y36" s="56">
        <v>0</v>
      </c>
      <c r="Z36" s="56">
        <v>5590379</v>
      </c>
      <c r="AA36" s="56">
        <v>28960628.32</v>
      </c>
      <c r="AB36" s="56">
        <v>0</v>
      </c>
      <c r="AC36" s="56">
        <v>0</v>
      </c>
      <c r="AE36" s="38">
        <f t="shared" si="0"/>
        <v>5590379</v>
      </c>
    </row>
    <row r="37" spans="2:31" x14ac:dyDescent="0.25">
      <c r="B37" s="92">
        <v>26</v>
      </c>
      <c r="C37" s="91" t="s">
        <v>53</v>
      </c>
      <c r="D37" s="33">
        <v>936</v>
      </c>
      <c r="E37" s="33">
        <v>568</v>
      </c>
      <c r="F37" s="33">
        <v>10336</v>
      </c>
      <c r="G37" s="33">
        <v>0</v>
      </c>
      <c r="H37" s="33">
        <v>0</v>
      </c>
      <c r="I37" s="33">
        <v>97503</v>
      </c>
      <c r="J37" s="33">
        <v>0</v>
      </c>
      <c r="K37" s="33">
        <v>5420287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830249</v>
      </c>
      <c r="U37" s="56">
        <v>1745954.8698600002</v>
      </c>
      <c r="V37" s="56">
        <v>65120</v>
      </c>
      <c r="W37" s="56">
        <v>191782.60544999997</v>
      </c>
      <c r="X37" s="56">
        <v>0</v>
      </c>
      <c r="Y37" s="56">
        <v>0</v>
      </c>
      <c r="Z37" s="56">
        <v>3962733</v>
      </c>
      <c r="AA37" s="56">
        <v>18760292.317000002</v>
      </c>
      <c r="AB37" s="56">
        <v>0</v>
      </c>
      <c r="AC37" s="56">
        <v>0</v>
      </c>
      <c r="AE37" s="38">
        <f t="shared" si="0"/>
        <v>3962733</v>
      </c>
    </row>
    <row r="38" spans="2:31" x14ac:dyDescent="0.25">
      <c r="B38" s="92">
        <v>27</v>
      </c>
      <c r="C38" s="91" t="s">
        <v>43</v>
      </c>
      <c r="D38" s="33">
        <v>1469</v>
      </c>
      <c r="E38" s="33">
        <v>748</v>
      </c>
      <c r="F38" s="33">
        <v>9190</v>
      </c>
      <c r="G38" s="33">
        <v>0</v>
      </c>
      <c r="H38" s="33">
        <v>0</v>
      </c>
      <c r="I38" s="33">
        <v>42691</v>
      </c>
      <c r="J38" s="33">
        <v>10246</v>
      </c>
      <c r="K38" s="33">
        <v>4971962</v>
      </c>
      <c r="L38" s="56">
        <v>26994</v>
      </c>
      <c r="M38" s="56">
        <v>189297.21802999915</v>
      </c>
      <c r="N38" s="56">
        <v>10457</v>
      </c>
      <c r="O38" s="56">
        <v>140524.73389999999</v>
      </c>
      <c r="P38" s="56">
        <v>0</v>
      </c>
      <c r="Q38" s="56">
        <v>0</v>
      </c>
      <c r="R38" s="56">
        <v>760</v>
      </c>
      <c r="S38" s="56">
        <v>5695.7</v>
      </c>
      <c r="T38" s="56">
        <v>1039564</v>
      </c>
      <c r="U38" s="56">
        <v>2764947.4137800047</v>
      </c>
      <c r="V38" s="56">
        <v>150654</v>
      </c>
      <c r="W38" s="56">
        <v>1231425.1001200003</v>
      </c>
      <c r="X38" s="56">
        <v>0</v>
      </c>
      <c r="Y38" s="56">
        <v>0</v>
      </c>
      <c r="Z38" s="56">
        <v>4377214</v>
      </c>
      <c r="AA38" s="56">
        <v>21383057.283129998</v>
      </c>
      <c r="AB38" s="56">
        <v>0</v>
      </c>
      <c r="AC38" s="56">
        <v>0</v>
      </c>
      <c r="AE38" s="38">
        <f t="shared" si="0"/>
        <v>4377214</v>
      </c>
    </row>
    <row r="39" spans="2:31" x14ac:dyDescent="0.25">
      <c r="B39" s="92">
        <v>28</v>
      </c>
      <c r="C39" s="91" t="s">
        <v>13</v>
      </c>
      <c r="D39" s="33">
        <v>1828</v>
      </c>
      <c r="E39" s="33">
        <v>1480</v>
      </c>
      <c r="F39" s="33">
        <v>75768</v>
      </c>
      <c r="G39" s="33">
        <v>953</v>
      </c>
      <c r="H39" s="33">
        <v>126633</v>
      </c>
      <c r="I39" s="33">
        <v>592874</v>
      </c>
      <c r="J39" s="33">
        <v>5413306</v>
      </c>
      <c r="K39" s="33">
        <v>34536908</v>
      </c>
      <c r="L39" s="56">
        <v>12170844</v>
      </c>
      <c r="M39" s="56">
        <v>25975468.120049998</v>
      </c>
      <c r="N39" s="56">
        <v>4565753</v>
      </c>
      <c r="O39" s="56">
        <v>39573474.657400005</v>
      </c>
      <c r="P39" s="56">
        <v>0</v>
      </c>
      <c r="Q39" s="56">
        <v>0</v>
      </c>
      <c r="R39" s="56">
        <v>33905</v>
      </c>
      <c r="S39" s="56">
        <v>159283.86233999999</v>
      </c>
      <c r="T39" s="56">
        <v>2229944</v>
      </c>
      <c r="U39" s="56">
        <v>5566435.727</v>
      </c>
      <c r="V39" s="56">
        <v>1932393</v>
      </c>
      <c r="W39" s="56">
        <v>5756490.6919999998</v>
      </c>
      <c r="X39" s="56">
        <v>0</v>
      </c>
      <c r="Y39" s="56">
        <v>0</v>
      </c>
      <c r="Z39" s="56">
        <v>11405902</v>
      </c>
      <c r="AA39" s="56">
        <v>54588903.749780007</v>
      </c>
      <c r="AB39" s="56">
        <v>0</v>
      </c>
      <c r="AC39" s="56">
        <v>0</v>
      </c>
      <c r="AE39" s="38">
        <f t="shared" si="0"/>
        <v>11405902</v>
      </c>
    </row>
    <row r="40" spans="2:31" x14ac:dyDescent="0.25">
      <c r="B40" s="92">
        <v>29</v>
      </c>
      <c r="C40" s="91" t="s">
        <v>54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271958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15778</v>
      </c>
      <c r="U40" s="56">
        <v>28131.845879999993</v>
      </c>
      <c r="V40" s="56">
        <v>4606</v>
      </c>
      <c r="W40" s="56">
        <v>13765.266459999999</v>
      </c>
      <c r="X40" s="56">
        <v>0</v>
      </c>
      <c r="Y40" s="56">
        <v>0</v>
      </c>
      <c r="Z40" s="56">
        <v>68661</v>
      </c>
      <c r="AA40" s="56">
        <v>324029.995</v>
      </c>
      <c r="AB40" s="56">
        <v>12</v>
      </c>
      <c r="AC40" s="56">
        <v>11.4</v>
      </c>
      <c r="AE40" s="38">
        <f t="shared" si="0"/>
        <v>68673</v>
      </c>
    </row>
    <row r="41" spans="2:31" x14ac:dyDescent="0.25">
      <c r="B41" s="92">
        <v>30</v>
      </c>
      <c r="C41" s="91" t="s">
        <v>12</v>
      </c>
      <c r="D41" s="33">
        <v>371</v>
      </c>
      <c r="E41" s="33">
        <v>36</v>
      </c>
      <c r="F41" s="33">
        <v>1604380</v>
      </c>
      <c r="G41" s="33">
        <v>0</v>
      </c>
      <c r="H41" s="33">
        <v>3429</v>
      </c>
      <c r="I41" s="33">
        <v>135452</v>
      </c>
      <c r="J41" s="33">
        <v>5264023</v>
      </c>
      <c r="K41" s="33">
        <v>1548358</v>
      </c>
      <c r="L41" s="56">
        <v>5634177</v>
      </c>
      <c r="M41" s="56">
        <v>27704318.248659998</v>
      </c>
      <c r="N41" s="56">
        <v>4797866</v>
      </c>
      <c r="O41" s="56">
        <v>45447632.255269997</v>
      </c>
      <c r="P41" s="56">
        <v>0</v>
      </c>
      <c r="Q41" s="56">
        <v>0</v>
      </c>
      <c r="R41" s="56">
        <v>43161</v>
      </c>
      <c r="S41" s="56">
        <v>172634.86827000001</v>
      </c>
      <c r="T41" s="56">
        <v>175508</v>
      </c>
      <c r="U41" s="56">
        <v>504942.12042000005</v>
      </c>
      <c r="V41" s="56">
        <v>98887</v>
      </c>
      <c r="W41" s="56">
        <v>636520.10562000005</v>
      </c>
      <c r="X41" s="56">
        <v>65</v>
      </c>
      <c r="Y41" s="56">
        <v>3652.11</v>
      </c>
      <c r="Z41" s="56">
        <v>568344</v>
      </c>
      <c r="AA41" s="56">
        <v>2910478.62</v>
      </c>
      <c r="AB41" s="56">
        <v>0</v>
      </c>
      <c r="AC41" s="56">
        <v>0</v>
      </c>
      <c r="AE41" s="38">
        <f t="shared" si="0"/>
        <v>568344</v>
      </c>
    </row>
    <row r="42" spans="2:31" x14ac:dyDescent="0.25">
      <c r="B42" s="92">
        <v>31</v>
      </c>
      <c r="C42" s="91" t="s">
        <v>30</v>
      </c>
      <c r="D42" s="33">
        <v>911</v>
      </c>
      <c r="E42" s="33">
        <v>379</v>
      </c>
      <c r="F42" s="33">
        <v>18115</v>
      </c>
      <c r="G42" s="33">
        <v>0</v>
      </c>
      <c r="H42" s="33">
        <v>36771</v>
      </c>
      <c r="I42" s="33">
        <v>96653</v>
      </c>
      <c r="J42" s="33">
        <v>397362</v>
      </c>
      <c r="K42" s="33">
        <v>3751626</v>
      </c>
      <c r="L42" s="56">
        <v>702924</v>
      </c>
      <c r="M42" s="56">
        <v>2580012.1266000001</v>
      </c>
      <c r="N42" s="56">
        <v>711903</v>
      </c>
      <c r="O42" s="56">
        <v>4893833.9332200009</v>
      </c>
      <c r="P42" s="56">
        <v>0</v>
      </c>
      <c r="Q42" s="56">
        <v>0</v>
      </c>
      <c r="R42" s="56">
        <v>0</v>
      </c>
      <c r="S42" s="56">
        <v>0</v>
      </c>
      <c r="T42" s="56">
        <v>1184964</v>
      </c>
      <c r="U42" s="56">
        <v>3131507.2866400001</v>
      </c>
      <c r="V42" s="56">
        <v>182795</v>
      </c>
      <c r="W42" s="56">
        <v>853837.78338000004</v>
      </c>
      <c r="X42" s="56">
        <v>0</v>
      </c>
      <c r="Y42" s="56">
        <v>0</v>
      </c>
      <c r="Z42" s="56">
        <v>2982923</v>
      </c>
      <c r="AA42" s="56">
        <v>14978363.66949</v>
      </c>
      <c r="AB42" s="56">
        <v>0</v>
      </c>
      <c r="AC42" s="56">
        <v>0</v>
      </c>
      <c r="AE42" s="38">
        <f t="shared" si="0"/>
        <v>2982923</v>
      </c>
    </row>
    <row r="43" spans="2:31" x14ac:dyDescent="0.25">
      <c r="B43" s="92">
        <v>32</v>
      </c>
      <c r="C43" s="91" t="s">
        <v>39</v>
      </c>
      <c r="D43" s="33">
        <v>507</v>
      </c>
      <c r="E43" s="33">
        <v>655</v>
      </c>
      <c r="F43" s="33">
        <v>2313</v>
      </c>
      <c r="G43" s="33">
        <v>0</v>
      </c>
      <c r="H43" s="33">
        <v>0</v>
      </c>
      <c r="I43" s="33">
        <v>151351</v>
      </c>
      <c r="J43" s="33">
        <v>32439</v>
      </c>
      <c r="K43" s="33">
        <v>2317858</v>
      </c>
      <c r="L43" s="56">
        <v>44400</v>
      </c>
      <c r="M43" s="56">
        <v>197683.23376</v>
      </c>
      <c r="N43" s="56">
        <v>17372</v>
      </c>
      <c r="O43" s="56">
        <v>111092.55409000001</v>
      </c>
      <c r="P43" s="56">
        <v>0</v>
      </c>
      <c r="Q43" s="56">
        <v>0</v>
      </c>
      <c r="R43" s="56">
        <v>2161</v>
      </c>
      <c r="S43" s="56">
        <v>8602.3393700000015</v>
      </c>
      <c r="T43" s="56">
        <v>357803</v>
      </c>
      <c r="U43" s="56">
        <v>951666.84284000006</v>
      </c>
      <c r="V43" s="56">
        <v>32559</v>
      </c>
      <c r="W43" s="56">
        <v>128719.89916</v>
      </c>
      <c r="X43" s="56">
        <v>63</v>
      </c>
      <c r="Y43" s="56">
        <v>182.98099999999999</v>
      </c>
      <c r="Z43" s="56">
        <v>4959077</v>
      </c>
      <c r="AA43" s="56">
        <v>21855572.100000001</v>
      </c>
      <c r="AB43" s="56">
        <v>0</v>
      </c>
      <c r="AC43" s="56">
        <v>0</v>
      </c>
      <c r="AE43" s="38">
        <f t="shared" si="0"/>
        <v>4959077</v>
      </c>
    </row>
    <row r="44" spans="2:31" x14ac:dyDescent="0.25">
      <c r="B44" s="92">
        <v>33</v>
      </c>
      <c r="C44" s="91" t="s">
        <v>17</v>
      </c>
      <c r="D44" s="33">
        <v>1151</v>
      </c>
      <c r="E44" s="33">
        <v>161</v>
      </c>
      <c r="F44" s="33">
        <v>75748</v>
      </c>
      <c r="G44" s="33">
        <v>94943</v>
      </c>
      <c r="H44" s="33">
        <v>295051</v>
      </c>
      <c r="I44" s="33">
        <v>460611274</v>
      </c>
      <c r="J44" s="33">
        <v>2254586</v>
      </c>
      <c r="K44" s="33">
        <v>5070885</v>
      </c>
      <c r="L44" s="56">
        <v>6456099</v>
      </c>
      <c r="M44" s="56">
        <v>13954555.456669999</v>
      </c>
      <c r="N44" s="56">
        <v>1080761</v>
      </c>
      <c r="O44" s="56">
        <v>13124573.582289999</v>
      </c>
      <c r="P44" s="56">
        <v>0</v>
      </c>
      <c r="Q44" s="56">
        <v>0</v>
      </c>
      <c r="R44" s="56">
        <v>18229</v>
      </c>
      <c r="S44" s="56">
        <v>92304.9</v>
      </c>
      <c r="T44" s="56">
        <v>606265</v>
      </c>
      <c r="U44" s="56">
        <v>1657676.4965000006</v>
      </c>
      <c r="V44" s="56">
        <v>172413</v>
      </c>
      <c r="W44" s="56">
        <v>823671.87918999873</v>
      </c>
      <c r="X44" s="56">
        <v>47</v>
      </c>
      <c r="Y44" s="56">
        <v>696.85799999999995</v>
      </c>
      <c r="Z44" s="56">
        <v>2339676</v>
      </c>
      <c r="AA44" s="56">
        <v>11897023.518999999</v>
      </c>
      <c r="AB44" s="56">
        <v>250</v>
      </c>
      <c r="AC44" s="56">
        <v>248.7</v>
      </c>
      <c r="AE44" s="38">
        <f t="shared" si="0"/>
        <v>2339926</v>
      </c>
    </row>
    <row r="45" spans="2:31" ht="13" x14ac:dyDescent="0.25">
      <c r="B45" s="111" t="s">
        <v>18</v>
      </c>
      <c r="C45" s="110"/>
      <c r="D45" s="58"/>
      <c r="E45" s="58"/>
      <c r="F45" s="58"/>
      <c r="G45" s="58"/>
      <c r="H45" s="58"/>
      <c r="I45" s="58"/>
      <c r="J45" s="58"/>
      <c r="K45" s="58"/>
      <c r="L45" s="53"/>
      <c r="M45" s="53"/>
      <c r="N45" s="53"/>
      <c r="O45" s="53"/>
      <c r="P45" s="53"/>
      <c r="Q45" s="53"/>
      <c r="R45" s="53"/>
      <c r="S45" s="53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E45" s="38">
        <f t="shared" si="0"/>
        <v>0</v>
      </c>
    </row>
    <row r="46" spans="2:31" x14ac:dyDescent="0.25">
      <c r="B46" s="92">
        <v>34</v>
      </c>
      <c r="C46" s="91" t="s">
        <v>19</v>
      </c>
      <c r="D46" s="33">
        <v>0</v>
      </c>
      <c r="E46" s="33">
        <v>0</v>
      </c>
      <c r="F46" s="33">
        <v>50255</v>
      </c>
      <c r="G46" s="33">
        <v>0</v>
      </c>
      <c r="H46" s="33">
        <v>0</v>
      </c>
      <c r="I46" s="33">
        <v>0</v>
      </c>
      <c r="J46" s="33">
        <v>1404839</v>
      </c>
      <c r="K46" s="33">
        <v>0</v>
      </c>
      <c r="L46" s="56">
        <v>1455263</v>
      </c>
      <c r="M46" s="56">
        <v>12377224.607999999</v>
      </c>
      <c r="N46" s="56">
        <v>4457446</v>
      </c>
      <c r="O46" s="56">
        <v>38627599.663999997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8">
        <f t="shared" si="0"/>
        <v>0</v>
      </c>
    </row>
    <row r="47" spans="2:31" x14ac:dyDescent="0.25">
      <c r="B47" s="92">
        <v>35</v>
      </c>
      <c r="C47" s="91" t="s">
        <v>55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  <c r="AE47" s="38">
        <f t="shared" si="0"/>
        <v>0</v>
      </c>
    </row>
    <row r="48" spans="2:31" x14ac:dyDescent="0.25">
      <c r="B48" s="92">
        <v>36</v>
      </c>
      <c r="C48" s="91" t="s">
        <v>56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631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1412</v>
      </c>
      <c r="U48" s="56">
        <v>5155.5668800000003</v>
      </c>
      <c r="V48" s="56">
        <v>133</v>
      </c>
      <c r="W48" s="56">
        <v>4162.2064</v>
      </c>
      <c r="X48" s="56">
        <v>0</v>
      </c>
      <c r="Y48" s="56">
        <v>0</v>
      </c>
      <c r="Z48" s="56">
        <v>1571</v>
      </c>
      <c r="AA48" s="56">
        <v>8033.85</v>
      </c>
      <c r="AB48" s="56">
        <v>0</v>
      </c>
      <c r="AC48" s="56">
        <v>0</v>
      </c>
      <c r="AE48" s="38">
        <f t="shared" si="0"/>
        <v>1571</v>
      </c>
    </row>
    <row r="49" spans="1:31" x14ac:dyDescent="0.25">
      <c r="B49" s="92">
        <v>37</v>
      </c>
      <c r="C49" s="91" t="s">
        <v>57</v>
      </c>
      <c r="D49" s="33">
        <v>0</v>
      </c>
      <c r="E49" s="33">
        <v>0</v>
      </c>
      <c r="F49" s="33">
        <v>0</v>
      </c>
      <c r="G49" s="33">
        <v>0</v>
      </c>
      <c r="H49" s="33">
        <v>1</v>
      </c>
      <c r="I49" s="33">
        <v>0</v>
      </c>
      <c r="J49" s="33">
        <v>0</v>
      </c>
      <c r="K49" s="33">
        <v>761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118</v>
      </c>
      <c r="U49" s="56">
        <v>305.38466999999997</v>
      </c>
      <c r="V49" s="56">
        <v>20</v>
      </c>
      <c r="W49" s="56">
        <v>195.06607</v>
      </c>
      <c r="X49" s="56">
        <v>0</v>
      </c>
      <c r="Y49" s="56">
        <v>0</v>
      </c>
      <c r="Z49" s="56">
        <v>442</v>
      </c>
      <c r="AA49" s="56">
        <v>4090.4</v>
      </c>
      <c r="AB49" s="56">
        <v>0</v>
      </c>
      <c r="AC49" s="56">
        <v>0</v>
      </c>
      <c r="AE49" s="38">
        <f t="shared" si="0"/>
        <v>442</v>
      </c>
    </row>
    <row r="50" spans="1:31" x14ac:dyDescent="0.25">
      <c r="B50" s="92">
        <v>38</v>
      </c>
      <c r="C50" s="91" t="s">
        <v>32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211653</v>
      </c>
      <c r="K50" s="33">
        <v>0</v>
      </c>
      <c r="L50" s="56">
        <v>147168</v>
      </c>
      <c r="M50" s="56">
        <v>900626.39594000624</v>
      </c>
      <c r="N50" s="56">
        <v>263552</v>
      </c>
      <c r="O50" s="56">
        <v>4623997.2508899178</v>
      </c>
      <c r="P50" s="56">
        <v>0</v>
      </c>
      <c r="Q50" s="56">
        <v>0</v>
      </c>
      <c r="R50" s="56">
        <v>435</v>
      </c>
      <c r="S50" s="56">
        <v>3506.7</v>
      </c>
      <c r="T50" s="56">
        <v>0</v>
      </c>
      <c r="U50" s="56">
        <v>0</v>
      </c>
      <c r="V50" s="56">
        <v>0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  <c r="AE50" s="38">
        <f t="shared" si="0"/>
        <v>0</v>
      </c>
    </row>
    <row r="51" spans="1:31" x14ac:dyDescent="0.25">
      <c r="B51" s="92">
        <v>39</v>
      </c>
      <c r="C51" s="91" t="s">
        <v>29</v>
      </c>
      <c r="D51" s="33">
        <v>440</v>
      </c>
      <c r="E51" s="33">
        <v>340</v>
      </c>
      <c r="F51" s="33">
        <v>615</v>
      </c>
      <c r="G51" s="33">
        <v>89</v>
      </c>
      <c r="H51" s="33">
        <v>0</v>
      </c>
      <c r="I51" s="33">
        <v>6678</v>
      </c>
      <c r="J51" s="33">
        <v>525297</v>
      </c>
      <c r="K51" s="33">
        <v>1733290</v>
      </c>
      <c r="L51" s="56">
        <v>538443</v>
      </c>
      <c r="M51" s="56">
        <v>2404132.9860398839</v>
      </c>
      <c r="N51" s="56">
        <v>273188</v>
      </c>
      <c r="O51" s="56">
        <v>2248526.2242597952</v>
      </c>
      <c r="P51" s="56">
        <v>0</v>
      </c>
      <c r="Q51" s="56">
        <v>0</v>
      </c>
      <c r="R51" s="56">
        <v>3959</v>
      </c>
      <c r="S51" s="56">
        <v>11313.8</v>
      </c>
      <c r="T51" s="56">
        <v>220430</v>
      </c>
      <c r="U51" s="56">
        <v>546976.20606000011</v>
      </c>
      <c r="V51" s="56">
        <v>150255</v>
      </c>
      <c r="W51" s="56">
        <v>346991.15982000006</v>
      </c>
      <c r="X51" s="56">
        <v>0</v>
      </c>
      <c r="Y51" s="56">
        <v>0</v>
      </c>
      <c r="Z51" s="56">
        <v>819219</v>
      </c>
      <c r="AA51" s="56">
        <v>4315407.6809999999</v>
      </c>
      <c r="AB51" s="56">
        <v>0</v>
      </c>
      <c r="AC51" s="56">
        <v>0</v>
      </c>
      <c r="AE51" s="38">
        <f t="shared" si="0"/>
        <v>819219</v>
      </c>
    </row>
    <row r="52" spans="1:31" x14ac:dyDescent="0.25">
      <c r="B52" s="92">
        <v>40</v>
      </c>
      <c r="C52" s="91" t="s">
        <v>58</v>
      </c>
      <c r="D52" s="33">
        <v>13</v>
      </c>
      <c r="E52" s="33">
        <v>2</v>
      </c>
      <c r="F52" s="33">
        <v>0</v>
      </c>
      <c r="G52" s="33">
        <v>0</v>
      </c>
      <c r="H52" s="33">
        <v>0</v>
      </c>
      <c r="I52" s="33">
        <v>5</v>
      </c>
      <c r="J52" s="33">
        <v>0</v>
      </c>
      <c r="K52" s="33">
        <v>112997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27684</v>
      </c>
      <c r="U52" s="56">
        <v>92629.540239999755</v>
      </c>
      <c r="V52" s="56">
        <v>11904</v>
      </c>
      <c r="W52" s="56">
        <v>45475.3266899999</v>
      </c>
      <c r="X52" s="56">
        <v>0</v>
      </c>
      <c r="Y52" s="56">
        <v>0</v>
      </c>
      <c r="Z52" s="56">
        <v>30318</v>
      </c>
      <c r="AA52" s="56">
        <v>183499.84400000001</v>
      </c>
      <c r="AB52" s="56">
        <v>0</v>
      </c>
      <c r="AC52" s="56">
        <v>0</v>
      </c>
      <c r="AE52" s="38">
        <f t="shared" si="0"/>
        <v>30318</v>
      </c>
    </row>
    <row r="53" spans="1:31" x14ac:dyDescent="0.25">
      <c r="B53" s="92">
        <v>41</v>
      </c>
      <c r="C53" s="91" t="s">
        <v>59</v>
      </c>
      <c r="D53" s="33">
        <v>2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22239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0</v>
      </c>
      <c r="S53" s="56">
        <v>0</v>
      </c>
      <c r="T53" s="56">
        <v>1880</v>
      </c>
      <c r="U53" s="56">
        <v>6363.1280199999992</v>
      </c>
      <c r="V53" s="56">
        <v>209</v>
      </c>
      <c r="W53" s="56">
        <v>477.80642999999998</v>
      </c>
      <c r="X53" s="56">
        <v>0</v>
      </c>
      <c r="Y53" s="56">
        <v>0</v>
      </c>
      <c r="Z53" s="56">
        <v>2397</v>
      </c>
      <c r="AA53" s="56">
        <v>14476.5</v>
      </c>
      <c r="AB53" s="56">
        <v>0</v>
      </c>
      <c r="AC53" s="56">
        <v>0</v>
      </c>
      <c r="AE53" s="38">
        <f t="shared" si="0"/>
        <v>2397</v>
      </c>
    </row>
    <row r="54" spans="1:31" x14ac:dyDescent="0.25">
      <c r="B54" s="92">
        <v>42</v>
      </c>
      <c r="C54" s="91" t="s">
        <v>25</v>
      </c>
      <c r="D54" s="33">
        <v>46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740378</v>
      </c>
      <c r="K54" s="33">
        <v>782435</v>
      </c>
      <c r="L54" s="56">
        <v>948974</v>
      </c>
      <c r="M54" s="56">
        <v>3409302.4484499027</v>
      </c>
      <c r="N54" s="56">
        <v>1462182</v>
      </c>
      <c r="O54" s="56">
        <v>11553584.861010602</v>
      </c>
      <c r="P54" s="56">
        <v>0</v>
      </c>
      <c r="Q54" s="56">
        <v>0</v>
      </c>
      <c r="R54" s="56">
        <v>2535</v>
      </c>
      <c r="S54" s="56">
        <v>17801.524199999996</v>
      </c>
      <c r="T54" s="56">
        <v>268333</v>
      </c>
      <c r="U54" s="56">
        <v>1241369.72428999</v>
      </c>
      <c r="V54" s="56">
        <v>0</v>
      </c>
      <c r="W54" s="56">
        <v>0</v>
      </c>
      <c r="X54" s="56">
        <v>0</v>
      </c>
      <c r="Y54" s="56">
        <v>0</v>
      </c>
      <c r="Z54" s="56">
        <v>237899</v>
      </c>
      <c r="AA54" s="56">
        <v>1414641.3280100003</v>
      </c>
      <c r="AB54" s="56">
        <v>0</v>
      </c>
      <c r="AC54" s="56">
        <v>0</v>
      </c>
      <c r="AE54" s="38">
        <f t="shared" si="0"/>
        <v>237899</v>
      </c>
    </row>
    <row r="55" spans="1:31" x14ac:dyDescent="0.25">
      <c r="B55" s="92">
        <v>43</v>
      </c>
      <c r="C55" s="91" t="s">
        <v>60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1530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1059</v>
      </c>
      <c r="U55" s="56">
        <v>3195.915</v>
      </c>
      <c r="V55" s="56">
        <v>87</v>
      </c>
      <c r="W55" s="56">
        <v>153.37299999999999</v>
      </c>
      <c r="X55" s="56">
        <v>0</v>
      </c>
      <c r="Y55" s="56">
        <v>0</v>
      </c>
      <c r="Z55" s="56">
        <v>396</v>
      </c>
      <c r="AA55" s="56">
        <v>2559</v>
      </c>
      <c r="AB55" s="56">
        <v>0</v>
      </c>
      <c r="AC55" s="56">
        <v>0</v>
      </c>
      <c r="AE55" s="38">
        <f t="shared" si="0"/>
        <v>396</v>
      </c>
    </row>
    <row r="56" spans="1:31" x14ac:dyDescent="0.25">
      <c r="B56" s="92">
        <v>44</v>
      </c>
      <c r="C56" s="91" t="s">
        <v>61</v>
      </c>
      <c r="D56" s="33">
        <v>1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406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456</v>
      </c>
      <c r="U56" s="56">
        <v>1491.7640800000001</v>
      </c>
      <c r="V56" s="56">
        <v>266</v>
      </c>
      <c r="W56" s="56">
        <v>578.28064000000006</v>
      </c>
      <c r="X56" s="56">
        <v>0</v>
      </c>
      <c r="Y56" s="56">
        <v>0</v>
      </c>
      <c r="Z56" s="56">
        <v>143</v>
      </c>
      <c r="AA56" s="56">
        <v>1080.9000000000001</v>
      </c>
      <c r="AB56" s="56">
        <v>0</v>
      </c>
      <c r="AC56" s="56">
        <v>0</v>
      </c>
      <c r="AE56" s="38">
        <f t="shared" si="0"/>
        <v>143</v>
      </c>
    </row>
    <row r="57" spans="1:31" x14ac:dyDescent="0.25">
      <c r="A57" s="40" t="s">
        <v>159</v>
      </c>
      <c r="B57" s="92">
        <v>45</v>
      </c>
      <c r="C57" s="91" t="s">
        <v>26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631468</v>
      </c>
      <c r="K57" s="33">
        <v>801145</v>
      </c>
      <c r="L57" s="56">
        <v>253571</v>
      </c>
      <c r="M57" s="56">
        <v>392663.3717699995</v>
      </c>
      <c r="N57" s="56">
        <v>447114</v>
      </c>
      <c r="O57" s="56">
        <v>983798.50137999887</v>
      </c>
      <c r="P57" s="56">
        <v>0</v>
      </c>
      <c r="Q57" s="56">
        <v>0</v>
      </c>
      <c r="R57" s="56">
        <v>6601</v>
      </c>
      <c r="S57" s="56">
        <v>29071.221890000001</v>
      </c>
      <c r="T57" s="56">
        <v>7532</v>
      </c>
      <c r="U57" s="56">
        <v>16920.271309999996</v>
      </c>
      <c r="V57" s="56">
        <v>8211</v>
      </c>
      <c r="W57" s="56">
        <v>21764.564739999998</v>
      </c>
      <c r="X57" s="56">
        <v>0</v>
      </c>
      <c r="Y57" s="56">
        <v>0</v>
      </c>
      <c r="Z57" s="56">
        <v>27418</v>
      </c>
      <c r="AA57" s="56">
        <v>84020.44</v>
      </c>
      <c r="AB57" s="56">
        <v>0</v>
      </c>
      <c r="AC57" s="56">
        <v>0</v>
      </c>
      <c r="AE57" s="38">
        <f t="shared" si="0"/>
        <v>27418</v>
      </c>
    </row>
    <row r="58" spans="1:31" x14ac:dyDescent="0.25">
      <c r="B58" s="92">
        <v>46</v>
      </c>
      <c r="C58" s="110" t="s">
        <v>24</v>
      </c>
      <c r="D58" s="33">
        <v>102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1075643</v>
      </c>
      <c r="K58" s="33">
        <v>1117218</v>
      </c>
      <c r="L58" s="56">
        <v>1261207</v>
      </c>
      <c r="M58" s="56">
        <v>5999922.874700672</v>
      </c>
      <c r="N58" s="56">
        <v>1378768</v>
      </c>
      <c r="O58" s="56">
        <v>5071864.6855480373</v>
      </c>
      <c r="P58" s="56">
        <v>0</v>
      </c>
      <c r="Q58" s="56">
        <v>0</v>
      </c>
      <c r="R58" s="56">
        <v>2818</v>
      </c>
      <c r="S58" s="56">
        <v>17755.746459993228</v>
      </c>
      <c r="T58" s="56">
        <v>370566</v>
      </c>
      <c r="U58" s="56">
        <v>1240578.5365699993</v>
      </c>
      <c r="V58" s="56">
        <v>157133</v>
      </c>
      <c r="W58" s="56">
        <v>563677.18440000084</v>
      </c>
      <c r="X58" s="56">
        <v>37</v>
      </c>
      <c r="Y58" s="56">
        <v>515.1</v>
      </c>
      <c r="Z58" s="56">
        <v>673496</v>
      </c>
      <c r="AA58" s="56">
        <v>3495585.7811399968</v>
      </c>
      <c r="AB58" s="56">
        <v>0</v>
      </c>
      <c r="AC58" s="56">
        <v>0</v>
      </c>
      <c r="AE58" s="38">
        <f t="shared" si="0"/>
        <v>673496</v>
      </c>
    </row>
    <row r="59" spans="1:31" x14ac:dyDescent="0.25">
      <c r="B59" s="92">
        <v>47</v>
      </c>
      <c r="C59" s="110" t="s">
        <v>62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1234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2556</v>
      </c>
      <c r="U59" s="56">
        <v>8387.5508700000064</v>
      </c>
      <c r="V59" s="56">
        <v>1105</v>
      </c>
      <c r="W59" s="56">
        <v>3073.8491500000036</v>
      </c>
      <c r="X59" s="56">
        <v>0</v>
      </c>
      <c r="Y59" s="56">
        <v>0</v>
      </c>
      <c r="Z59" s="56">
        <v>736</v>
      </c>
      <c r="AA59" s="56">
        <v>5535.9</v>
      </c>
      <c r="AB59" s="56">
        <v>0</v>
      </c>
      <c r="AC59" s="56">
        <v>0</v>
      </c>
      <c r="AE59" s="38">
        <f t="shared" si="0"/>
        <v>736</v>
      </c>
    </row>
    <row r="60" spans="1:31" ht="13" x14ac:dyDescent="0.25">
      <c r="B60" s="111" t="s">
        <v>63</v>
      </c>
      <c r="C60" s="110"/>
      <c r="D60" s="33"/>
      <c r="E60" s="33"/>
      <c r="F60" s="33"/>
      <c r="G60" s="33"/>
      <c r="H60" s="33"/>
      <c r="I60" s="33"/>
      <c r="J60" s="33"/>
      <c r="K60" s="33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E60" s="38">
        <f t="shared" si="0"/>
        <v>0</v>
      </c>
    </row>
    <row r="61" spans="1:31" s="59" customFormat="1" x14ac:dyDescent="0.25">
      <c r="A61" s="65"/>
      <c r="B61" s="96">
        <v>48</v>
      </c>
      <c r="C61" s="99" t="s">
        <v>64</v>
      </c>
      <c r="D61" s="62">
        <v>0</v>
      </c>
      <c r="E61" s="62">
        <v>0</v>
      </c>
      <c r="F61" s="62">
        <v>0</v>
      </c>
      <c r="G61" s="62">
        <v>134340</v>
      </c>
      <c r="H61" s="62">
        <v>0</v>
      </c>
      <c r="I61" s="62">
        <v>2750849</v>
      </c>
      <c r="J61" s="62">
        <v>0</v>
      </c>
      <c r="K61" s="62">
        <v>3931605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44421</v>
      </c>
      <c r="U61" s="60">
        <v>28253.309069999999</v>
      </c>
      <c r="V61" s="60">
        <v>187415</v>
      </c>
      <c r="W61" s="60">
        <v>291949.66269999999</v>
      </c>
      <c r="X61" s="60">
        <v>0</v>
      </c>
      <c r="Y61" s="60">
        <v>0</v>
      </c>
      <c r="Z61" s="60">
        <v>262948</v>
      </c>
      <c r="AA61" s="60">
        <v>1068147.2061699999</v>
      </c>
      <c r="AB61" s="60">
        <v>0</v>
      </c>
      <c r="AC61" s="60">
        <v>0</v>
      </c>
      <c r="AE61" s="38">
        <f t="shared" si="0"/>
        <v>262948</v>
      </c>
    </row>
    <row r="62" spans="1:31" s="59" customFormat="1" x14ac:dyDescent="0.25">
      <c r="A62" s="65"/>
      <c r="B62" s="96">
        <v>49</v>
      </c>
      <c r="C62" s="99" t="s">
        <v>65</v>
      </c>
      <c r="D62" s="62">
        <v>0</v>
      </c>
      <c r="E62" s="62">
        <v>0</v>
      </c>
      <c r="F62" s="62">
        <v>0</v>
      </c>
      <c r="G62" s="62">
        <v>434451</v>
      </c>
      <c r="H62" s="62">
        <v>0</v>
      </c>
      <c r="I62" s="62">
        <v>10971</v>
      </c>
      <c r="J62" s="62">
        <v>0</v>
      </c>
      <c r="K62" s="62">
        <v>9864141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144895</v>
      </c>
      <c r="U62" s="60">
        <v>255228.04892</v>
      </c>
      <c r="V62" s="60">
        <v>8416</v>
      </c>
      <c r="W62" s="60">
        <v>14857.48495</v>
      </c>
      <c r="X62" s="60">
        <v>0</v>
      </c>
      <c r="Y62" s="60">
        <v>0</v>
      </c>
      <c r="Z62" s="60">
        <v>2219498</v>
      </c>
      <c r="AA62" s="60">
        <v>7013943.2309999997</v>
      </c>
      <c r="AB62" s="60">
        <v>71</v>
      </c>
      <c r="AC62" s="60">
        <v>46.4</v>
      </c>
      <c r="AE62" s="38">
        <f t="shared" si="0"/>
        <v>2219569</v>
      </c>
    </row>
    <row r="63" spans="1:31" s="59" customFormat="1" x14ac:dyDescent="0.25">
      <c r="A63" s="65"/>
      <c r="B63" s="96">
        <v>50</v>
      </c>
      <c r="C63" s="99" t="s">
        <v>66</v>
      </c>
      <c r="D63" s="62">
        <v>0</v>
      </c>
      <c r="E63" s="62">
        <v>0</v>
      </c>
      <c r="F63" s="62">
        <v>0</v>
      </c>
      <c r="G63" s="62">
        <v>189445</v>
      </c>
      <c r="H63" s="62">
        <v>0</v>
      </c>
      <c r="I63" s="62">
        <v>1257351</v>
      </c>
      <c r="J63" s="62">
        <v>0</v>
      </c>
      <c r="K63" s="62">
        <v>18829384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224475</v>
      </c>
      <c r="W63" s="60">
        <v>87976.970379999999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E63" s="38">
        <f t="shared" si="0"/>
        <v>0</v>
      </c>
    </row>
    <row r="64" spans="1:31" s="59" customFormat="1" x14ac:dyDescent="0.25">
      <c r="A64" s="65"/>
      <c r="B64" s="96">
        <v>51</v>
      </c>
      <c r="C64" s="99" t="s">
        <v>67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819</v>
      </c>
      <c r="J64" s="62">
        <v>0</v>
      </c>
      <c r="K64" s="62">
        <v>212350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2242</v>
      </c>
      <c r="U64" s="60">
        <v>1456.6046699999999</v>
      </c>
      <c r="V64" s="60">
        <v>6941</v>
      </c>
      <c r="W64" s="60">
        <v>18099.93318</v>
      </c>
      <c r="X64" s="60">
        <v>963</v>
      </c>
      <c r="Y64" s="60">
        <v>159.95373999999998</v>
      </c>
      <c r="Z64" s="60">
        <v>6104</v>
      </c>
      <c r="AA64" s="60">
        <v>24828.799999999999</v>
      </c>
      <c r="AB64" s="60">
        <v>1</v>
      </c>
      <c r="AC64" s="60">
        <v>0.2</v>
      </c>
      <c r="AE64" s="38">
        <f t="shared" si="0"/>
        <v>6105</v>
      </c>
    </row>
    <row r="65" spans="1:31" s="59" customFormat="1" x14ac:dyDescent="0.25">
      <c r="A65" s="65"/>
      <c r="B65" s="96">
        <v>52</v>
      </c>
      <c r="C65" s="99" t="s">
        <v>68</v>
      </c>
      <c r="D65" s="62">
        <v>0</v>
      </c>
      <c r="E65" s="62">
        <v>0</v>
      </c>
      <c r="F65" s="62">
        <v>0</v>
      </c>
      <c r="G65" s="62">
        <v>324655</v>
      </c>
      <c r="H65" s="62">
        <v>0</v>
      </c>
      <c r="I65" s="62">
        <v>0</v>
      </c>
      <c r="J65" s="62">
        <v>0</v>
      </c>
      <c r="K65" s="62">
        <v>1070381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11714</v>
      </c>
      <c r="U65" s="60">
        <v>15240.343419999999</v>
      </c>
      <c r="V65" s="60">
        <v>42043</v>
      </c>
      <c r="W65" s="60">
        <v>34808.959729999995</v>
      </c>
      <c r="X65" s="60">
        <v>0</v>
      </c>
      <c r="Y65" s="60">
        <v>0</v>
      </c>
      <c r="Z65" s="60">
        <v>428550</v>
      </c>
      <c r="AA65" s="60">
        <v>827975.76500000001</v>
      </c>
      <c r="AB65" s="60">
        <v>0</v>
      </c>
      <c r="AC65" s="60">
        <v>0</v>
      </c>
      <c r="AE65" s="38">
        <f t="shared" si="0"/>
        <v>428550</v>
      </c>
    </row>
    <row r="66" spans="1:31" s="59" customFormat="1" x14ac:dyDescent="0.25">
      <c r="A66" s="65"/>
      <c r="B66" s="96">
        <v>53</v>
      </c>
      <c r="C66" s="112" t="s">
        <v>69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30616951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243</v>
      </c>
      <c r="U66" s="60">
        <v>95.326149999999998</v>
      </c>
      <c r="V66" s="60">
        <v>827</v>
      </c>
      <c r="W66" s="60">
        <v>660.89715999999999</v>
      </c>
      <c r="X66" s="60">
        <v>0</v>
      </c>
      <c r="Y66" s="60">
        <v>0</v>
      </c>
      <c r="Z66" s="60">
        <v>275</v>
      </c>
      <c r="AA66" s="60">
        <v>755.3</v>
      </c>
      <c r="AB66" s="60">
        <v>0</v>
      </c>
      <c r="AC66" s="60">
        <v>0</v>
      </c>
      <c r="AE66" s="38">
        <f t="shared" si="0"/>
        <v>275</v>
      </c>
    </row>
    <row r="67" spans="1:31" ht="13" x14ac:dyDescent="0.25">
      <c r="B67" s="111" t="s">
        <v>21</v>
      </c>
      <c r="C67" s="110"/>
      <c r="D67" s="58"/>
      <c r="E67" s="58"/>
      <c r="F67" s="58"/>
      <c r="G67" s="58"/>
      <c r="H67" s="58"/>
      <c r="I67" s="58"/>
      <c r="J67" s="58"/>
      <c r="K67" s="58"/>
      <c r="L67" s="53"/>
      <c r="M67" s="53"/>
      <c r="N67" s="53"/>
      <c r="O67" s="53"/>
      <c r="P67" s="53"/>
      <c r="Q67" s="53"/>
      <c r="R67" s="53"/>
      <c r="S67" s="53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E67" s="38">
        <f t="shared" si="0"/>
        <v>0</v>
      </c>
    </row>
    <row r="68" spans="1:31" x14ac:dyDescent="0.25">
      <c r="B68" s="92">
        <v>54</v>
      </c>
      <c r="C68" s="91" t="s">
        <v>22</v>
      </c>
      <c r="D68" s="33">
        <v>691</v>
      </c>
      <c r="E68" s="33">
        <v>6</v>
      </c>
      <c r="F68" s="33">
        <v>0</v>
      </c>
      <c r="G68" s="33">
        <v>841</v>
      </c>
      <c r="H68" s="33">
        <v>0</v>
      </c>
      <c r="I68" s="33">
        <v>325157</v>
      </c>
      <c r="J68" s="33">
        <v>1025179</v>
      </c>
      <c r="K68" s="33">
        <v>8684227</v>
      </c>
      <c r="L68" s="56">
        <v>1085709</v>
      </c>
      <c r="M68" s="56">
        <v>6932829.0452800002</v>
      </c>
      <c r="N68" s="56">
        <v>1878436</v>
      </c>
      <c r="O68" s="56">
        <v>10774025.044809999</v>
      </c>
      <c r="P68" s="56">
        <v>141</v>
      </c>
      <c r="Q68" s="56">
        <v>73.763000000000005</v>
      </c>
      <c r="R68" s="56">
        <v>4622</v>
      </c>
      <c r="S68" s="56">
        <v>27068.5</v>
      </c>
      <c r="T68" s="56">
        <v>220279</v>
      </c>
      <c r="U68" s="56">
        <v>528323.81238999602</v>
      </c>
      <c r="V68" s="56">
        <v>212063</v>
      </c>
      <c r="W68" s="56">
        <v>833048.18216996966</v>
      </c>
      <c r="X68" s="56">
        <v>192</v>
      </c>
      <c r="Y68" s="56">
        <v>2991.24</v>
      </c>
      <c r="Z68" s="56">
        <v>1730413</v>
      </c>
      <c r="AA68" s="56">
        <v>8853089.6830000002</v>
      </c>
      <c r="AB68" s="56">
        <v>155</v>
      </c>
      <c r="AC68" s="56">
        <v>155.70500000000001</v>
      </c>
      <c r="AE68" s="38">
        <f t="shared" si="0"/>
        <v>1730568</v>
      </c>
    </row>
    <row r="69" spans="1:31" x14ac:dyDescent="0.25">
      <c r="B69" s="92">
        <v>55</v>
      </c>
      <c r="C69" s="91" t="s">
        <v>70</v>
      </c>
      <c r="D69" s="33">
        <v>179</v>
      </c>
      <c r="E69" s="33">
        <v>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241979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25767</v>
      </c>
      <c r="U69" s="56">
        <v>68623.163809999998</v>
      </c>
      <c r="V69" s="56">
        <v>3682</v>
      </c>
      <c r="W69" s="56">
        <v>19623.789140000001</v>
      </c>
      <c r="X69" s="56">
        <v>0</v>
      </c>
      <c r="Y69" s="56">
        <v>0</v>
      </c>
      <c r="Z69" s="56">
        <v>119503</v>
      </c>
      <c r="AA69" s="56">
        <v>655799.61499999999</v>
      </c>
      <c r="AB69" s="56">
        <v>0</v>
      </c>
      <c r="AC69" s="56">
        <v>0</v>
      </c>
      <c r="AE69" s="38">
        <f t="shared" si="0"/>
        <v>119503</v>
      </c>
    </row>
    <row r="70" spans="1:31" x14ac:dyDescent="0.25">
      <c r="B70" s="92">
        <v>56</v>
      </c>
      <c r="C70" s="91" t="s">
        <v>47</v>
      </c>
      <c r="D70" s="33">
        <v>367</v>
      </c>
      <c r="E70" s="33">
        <v>4</v>
      </c>
      <c r="F70" s="33">
        <v>2333</v>
      </c>
      <c r="G70" s="33">
        <v>321</v>
      </c>
      <c r="H70" s="33">
        <v>48176</v>
      </c>
      <c r="I70" s="33">
        <v>0</v>
      </c>
      <c r="J70" s="33">
        <v>0</v>
      </c>
      <c r="K70" s="33">
        <v>1737708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132033</v>
      </c>
      <c r="U70" s="56">
        <v>303049.52327999996</v>
      </c>
      <c r="V70" s="56">
        <v>35770</v>
      </c>
      <c r="W70" s="56">
        <v>186452.18150999999</v>
      </c>
      <c r="X70" s="56">
        <v>0</v>
      </c>
      <c r="Y70" s="56">
        <v>0</v>
      </c>
      <c r="Z70" s="56">
        <v>2618736</v>
      </c>
      <c r="AA70" s="56">
        <v>6943083.1449999996</v>
      </c>
      <c r="AB70" s="56">
        <v>0</v>
      </c>
      <c r="AC70" s="56">
        <v>0</v>
      </c>
      <c r="AE70" s="38">
        <f t="shared" si="0"/>
        <v>2618736</v>
      </c>
    </row>
    <row r="71" spans="1:31" x14ac:dyDescent="0.25">
      <c r="B71" s="92">
        <v>57</v>
      </c>
      <c r="C71" s="91" t="s">
        <v>44</v>
      </c>
      <c r="D71" s="33">
        <v>639</v>
      </c>
      <c r="E71" s="33">
        <v>2</v>
      </c>
      <c r="F71" s="33">
        <v>0</v>
      </c>
      <c r="G71" s="33">
        <v>5650</v>
      </c>
      <c r="H71" s="33">
        <v>0</v>
      </c>
      <c r="I71" s="33">
        <v>0</v>
      </c>
      <c r="J71" s="33">
        <v>0</v>
      </c>
      <c r="K71" s="33">
        <v>5783260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165580</v>
      </c>
      <c r="U71" s="56">
        <v>302124.34351999999</v>
      </c>
      <c r="V71" s="56">
        <v>10553</v>
      </c>
      <c r="W71" s="56">
        <v>30827.322479999999</v>
      </c>
      <c r="X71" s="56">
        <v>0</v>
      </c>
      <c r="Y71" s="56">
        <v>0</v>
      </c>
      <c r="Z71" s="56">
        <v>875924</v>
      </c>
      <c r="AA71" s="56">
        <v>4151762.1609999998</v>
      </c>
      <c r="AB71" s="56">
        <v>8</v>
      </c>
      <c r="AC71" s="56">
        <v>9.9</v>
      </c>
      <c r="AE71" s="38">
        <f t="shared" si="0"/>
        <v>875932</v>
      </c>
    </row>
    <row r="72" spans="1:31" ht="13" x14ac:dyDescent="0.3">
      <c r="B72" s="92">
        <v>58</v>
      </c>
      <c r="C72" s="91" t="s">
        <v>71</v>
      </c>
      <c r="D72" s="33">
        <v>59</v>
      </c>
      <c r="E72" s="33">
        <v>2</v>
      </c>
      <c r="F72" s="33">
        <v>0</v>
      </c>
      <c r="G72" s="33">
        <v>136</v>
      </c>
      <c r="H72" s="33">
        <v>0</v>
      </c>
      <c r="I72" s="33">
        <v>502585</v>
      </c>
      <c r="J72" s="33">
        <v>0</v>
      </c>
      <c r="K72" s="33">
        <v>3579241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45105</v>
      </c>
      <c r="U72" s="56">
        <v>93957.833099999989</v>
      </c>
      <c r="V72" s="56">
        <v>7504</v>
      </c>
      <c r="W72" s="56">
        <v>24229.311710000002</v>
      </c>
      <c r="X72" s="56">
        <v>0</v>
      </c>
      <c r="Y72" s="56">
        <v>0</v>
      </c>
      <c r="Z72" s="56">
        <v>388229</v>
      </c>
      <c r="AA72" s="56">
        <v>1805726.9966899999</v>
      </c>
      <c r="AB72" s="56">
        <v>0</v>
      </c>
      <c r="AC72" s="56">
        <v>0</v>
      </c>
      <c r="AE72" s="23">
        <f t="shared" si="0"/>
        <v>388229</v>
      </c>
    </row>
    <row r="73" spans="1:31" x14ac:dyDescent="0.25">
      <c r="B73" s="92">
        <v>59</v>
      </c>
      <c r="C73" s="91" t="s">
        <v>72</v>
      </c>
      <c r="D73" s="33">
        <v>19</v>
      </c>
      <c r="E73" s="33">
        <v>1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402312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6345</v>
      </c>
      <c r="U73" s="56">
        <v>8454.3827500000007</v>
      </c>
      <c r="V73" s="56">
        <v>0</v>
      </c>
      <c r="W73" s="56">
        <v>0</v>
      </c>
      <c r="X73" s="56">
        <v>0</v>
      </c>
      <c r="Y73" s="56">
        <v>0</v>
      </c>
      <c r="Z73" s="56">
        <v>110921</v>
      </c>
      <c r="AA73" s="56">
        <v>294838.8</v>
      </c>
      <c r="AB73" s="56">
        <v>0</v>
      </c>
      <c r="AC73" s="56">
        <v>0</v>
      </c>
    </row>
    <row r="74" spans="1:31" x14ac:dyDescent="0.25">
      <c r="B74" s="92">
        <v>60</v>
      </c>
      <c r="C74" s="91" t="s">
        <v>73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73843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3613</v>
      </c>
      <c r="U74" s="56">
        <v>8584.1112599999997</v>
      </c>
      <c r="V74" s="56">
        <v>2439</v>
      </c>
      <c r="W74" s="56">
        <v>10713.65213</v>
      </c>
      <c r="X74" s="56">
        <v>0</v>
      </c>
      <c r="Y74" s="56">
        <v>0</v>
      </c>
      <c r="Z74" s="56">
        <v>28092</v>
      </c>
      <c r="AA74" s="56">
        <v>145279.26</v>
      </c>
      <c r="AB74" s="56">
        <v>0</v>
      </c>
      <c r="AC74" s="56">
        <v>0</v>
      </c>
    </row>
    <row r="75" spans="1:31" x14ac:dyDescent="0.25">
      <c r="B75" s="92">
        <v>61</v>
      </c>
      <c r="C75" s="91" t="s">
        <v>46</v>
      </c>
      <c r="D75" s="33">
        <v>0</v>
      </c>
      <c r="E75" s="33">
        <v>0</v>
      </c>
      <c r="F75" s="33">
        <v>0</v>
      </c>
      <c r="G75" s="33">
        <v>67</v>
      </c>
      <c r="H75" s="33">
        <v>0</v>
      </c>
      <c r="I75" s="33">
        <v>0</v>
      </c>
      <c r="J75" s="33">
        <v>0</v>
      </c>
      <c r="K75" s="33">
        <v>787239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33319</v>
      </c>
      <c r="U75" s="56">
        <v>37776.303</v>
      </c>
      <c r="V75" s="56">
        <v>1124</v>
      </c>
      <c r="W75" s="56">
        <v>3885.7170000000001</v>
      </c>
      <c r="X75" s="56">
        <v>0</v>
      </c>
      <c r="Y75" s="56">
        <v>0</v>
      </c>
      <c r="Z75" s="56">
        <v>91958</v>
      </c>
      <c r="AA75" s="56">
        <v>338647.41100000002</v>
      </c>
      <c r="AB75" s="56">
        <v>0</v>
      </c>
      <c r="AC75" s="56">
        <v>0</v>
      </c>
    </row>
    <row r="76" spans="1:31" x14ac:dyDescent="0.25">
      <c r="B76" s="92">
        <v>62</v>
      </c>
      <c r="C76" s="91" t="s">
        <v>74</v>
      </c>
      <c r="D76" s="33">
        <v>607</v>
      </c>
      <c r="E76" s="33">
        <v>3</v>
      </c>
      <c r="F76" s="33">
        <v>0</v>
      </c>
      <c r="G76" s="33">
        <v>0</v>
      </c>
      <c r="H76" s="33">
        <v>0</v>
      </c>
      <c r="I76" s="33">
        <v>610557</v>
      </c>
      <c r="J76" s="33">
        <v>0</v>
      </c>
      <c r="K76" s="33">
        <v>10808847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173337</v>
      </c>
      <c r="U76" s="56">
        <v>325398.76769000001</v>
      </c>
      <c r="V76" s="56">
        <v>48099</v>
      </c>
      <c r="W76" s="56">
        <v>137452.17237000001</v>
      </c>
      <c r="X76" s="56">
        <v>0</v>
      </c>
      <c r="Y76" s="56">
        <v>0</v>
      </c>
      <c r="Z76" s="56">
        <v>3197440</v>
      </c>
      <c r="AA76" s="56">
        <v>12373832.210999999</v>
      </c>
      <c r="AB76" s="56">
        <v>11</v>
      </c>
      <c r="AC76" s="56">
        <v>13.5</v>
      </c>
    </row>
    <row r="77" spans="1:31" x14ac:dyDescent="0.25">
      <c r="B77" s="92">
        <v>63</v>
      </c>
      <c r="C77" s="91" t="s">
        <v>75</v>
      </c>
      <c r="D77" s="33">
        <v>232</v>
      </c>
      <c r="E77" s="33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34844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5603</v>
      </c>
      <c r="U77" s="56">
        <v>8581.1597199999942</v>
      </c>
      <c r="V77" s="56">
        <v>360</v>
      </c>
      <c r="W77" s="56">
        <v>927.95025999999984</v>
      </c>
      <c r="X77" s="56">
        <v>0</v>
      </c>
      <c r="Y77" s="56">
        <v>0</v>
      </c>
      <c r="Z77" s="56">
        <v>18188</v>
      </c>
      <c r="AA77" s="56">
        <v>66020.800000000003</v>
      </c>
      <c r="AB77" s="56">
        <v>0</v>
      </c>
      <c r="AC77" s="56">
        <v>0</v>
      </c>
    </row>
    <row r="78" spans="1:31" x14ac:dyDescent="0.25">
      <c r="B78" s="88">
        <v>64</v>
      </c>
      <c r="C78" s="88" t="s">
        <v>36</v>
      </c>
      <c r="D78" s="33">
        <v>330</v>
      </c>
      <c r="E78" s="33">
        <v>7</v>
      </c>
      <c r="F78" s="33">
        <v>0</v>
      </c>
      <c r="G78" s="33">
        <v>656</v>
      </c>
      <c r="H78" s="33">
        <v>0</v>
      </c>
      <c r="I78" s="33">
        <v>38475</v>
      </c>
      <c r="J78" s="33">
        <v>543</v>
      </c>
      <c r="K78" s="33">
        <v>1750783</v>
      </c>
      <c r="L78" s="56">
        <v>436</v>
      </c>
      <c r="M78" s="56">
        <v>1880.3858</v>
      </c>
      <c r="N78" s="56">
        <v>297</v>
      </c>
      <c r="O78" s="56">
        <v>2864.0434599999999</v>
      </c>
      <c r="P78" s="56">
        <v>463</v>
      </c>
      <c r="Q78" s="56">
        <v>70.459999999999994</v>
      </c>
      <c r="R78" s="56">
        <v>0</v>
      </c>
      <c r="S78" s="56">
        <v>0</v>
      </c>
      <c r="T78" s="56">
        <v>30203</v>
      </c>
      <c r="U78" s="56">
        <v>66528.747190000155</v>
      </c>
      <c r="V78" s="56">
        <v>13436</v>
      </c>
      <c r="W78" s="56">
        <v>129434.11331999933</v>
      </c>
      <c r="X78" s="56">
        <v>8</v>
      </c>
      <c r="Y78" s="56">
        <v>82.986660000000001</v>
      </c>
      <c r="Z78" s="56">
        <v>257123</v>
      </c>
      <c r="AA78" s="56">
        <v>1382437.0340999998</v>
      </c>
      <c r="AB78" s="56">
        <v>0</v>
      </c>
      <c r="AC78" s="56">
        <v>0</v>
      </c>
    </row>
    <row r="79" spans="1:31" s="51" customFormat="1" ht="13" x14ac:dyDescent="0.3">
      <c r="A79" s="109"/>
      <c r="B79" s="117" t="s">
        <v>76</v>
      </c>
      <c r="C79" s="117" t="s">
        <v>76</v>
      </c>
      <c r="D79" s="11">
        <f t="shared" ref="D79:AC79" si="1">SUM(D11:D78)</f>
        <v>127395</v>
      </c>
      <c r="E79" s="11">
        <f t="shared" si="1"/>
        <v>88056</v>
      </c>
      <c r="F79" s="11">
        <f t="shared" si="1"/>
        <v>9300779</v>
      </c>
      <c r="G79" s="11">
        <f t="shared" si="1"/>
        <v>1441908</v>
      </c>
      <c r="H79" s="11">
        <f t="shared" si="1"/>
        <v>6397044</v>
      </c>
      <c r="I79" s="11">
        <f t="shared" si="1"/>
        <v>591210254</v>
      </c>
      <c r="J79" s="11">
        <f t="shared" si="1"/>
        <v>105492139</v>
      </c>
      <c r="K79" s="11">
        <f t="shared" si="1"/>
        <v>985710460</v>
      </c>
      <c r="L79" s="11">
        <f t="shared" si="1"/>
        <v>202382799</v>
      </c>
      <c r="M79" s="11">
        <f t="shared" si="1"/>
        <v>632075777.23253071</v>
      </c>
      <c r="N79" s="11">
        <f t="shared" si="1"/>
        <v>187684347</v>
      </c>
      <c r="O79" s="11">
        <f t="shared" si="1"/>
        <v>1049940974.1399548</v>
      </c>
      <c r="P79" s="11">
        <f t="shared" si="1"/>
        <v>663</v>
      </c>
      <c r="Q79" s="11">
        <f t="shared" si="1"/>
        <v>3325.1968400000001</v>
      </c>
      <c r="R79" s="11">
        <f t="shared" si="1"/>
        <v>846030</v>
      </c>
      <c r="S79" s="11">
        <f t="shared" si="1"/>
        <v>4337885.7351299943</v>
      </c>
      <c r="T79" s="11">
        <f t="shared" si="1"/>
        <v>106141373</v>
      </c>
      <c r="U79" s="11">
        <f t="shared" si="1"/>
        <v>293457448.40068048</v>
      </c>
      <c r="V79" s="11">
        <f t="shared" si="1"/>
        <v>35988557</v>
      </c>
      <c r="W79" s="11">
        <f t="shared" si="1"/>
        <v>140095167.64061981</v>
      </c>
      <c r="X79" s="11">
        <f t="shared" si="1"/>
        <v>114985</v>
      </c>
      <c r="Y79" s="11">
        <f t="shared" si="1"/>
        <v>1865740.54736</v>
      </c>
      <c r="Z79" s="11">
        <f t="shared" si="1"/>
        <v>512853446</v>
      </c>
      <c r="AA79" s="11">
        <f t="shared" si="1"/>
        <v>2537034512.7474298</v>
      </c>
      <c r="AB79" s="11">
        <f t="shared" si="1"/>
        <v>28461</v>
      </c>
      <c r="AC79" s="11">
        <f t="shared" si="1"/>
        <v>28181.167140000012</v>
      </c>
    </row>
    <row r="80" spans="1:31" s="51" customFormat="1" ht="13" x14ac:dyDescent="0.3">
      <c r="A80" s="109"/>
      <c r="B80" s="111"/>
      <c r="C80" s="1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30" ht="13" x14ac:dyDescent="0.25">
      <c r="A81" s="119" t="s">
        <v>235</v>
      </c>
      <c r="B81" s="436" t="s">
        <v>236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x14ac:dyDescent="0.25">
      <c r="A82" s="92">
        <v>1</v>
      </c>
      <c r="B82" s="436" t="s">
        <v>314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x14ac:dyDescent="0.25">
      <c r="A83" s="92">
        <v>2</v>
      </c>
      <c r="B83" s="436" t="s">
        <v>315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42" customFormat="1" x14ac:dyDescent="0.25">
      <c r="A84" s="92">
        <v>3</v>
      </c>
      <c r="B84" s="436" t="s">
        <v>239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42" customFormat="1" x14ac:dyDescent="0.25">
      <c r="A85" s="92">
        <v>4</v>
      </c>
      <c r="B85" s="436" t="s">
        <v>240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42" customFormat="1" x14ac:dyDescent="0.25">
      <c r="A86" s="92">
        <v>5</v>
      </c>
      <c r="B86" s="436" t="s">
        <v>241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42" customFormat="1" x14ac:dyDescent="0.25">
      <c r="A87" s="92">
        <v>6</v>
      </c>
      <c r="B87" s="436" t="s">
        <v>242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42" customFormat="1" x14ac:dyDescent="0.25">
      <c r="A88" s="92">
        <v>7</v>
      </c>
      <c r="B88" s="436" t="s">
        <v>243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42" customFormat="1" x14ac:dyDescent="0.25">
      <c r="A89" s="92">
        <v>8</v>
      </c>
      <c r="B89" s="436" t="s">
        <v>244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s="42" customFormat="1" x14ac:dyDescent="0.25">
      <c r="A90" s="92">
        <v>9</v>
      </c>
      <c r="B90" s="436" t="s">
        <v>245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  <c r="AD90" s="46"/>
    </row>
    <row r="91" spans="1:30" s="42" customFormat="1" x14ac:dyDescent="0.25">
      <c r="A91" s="92">
        <v>10</v>
      </c>
      <c r="B91" s="436" t="s">
        <v>246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s="42" customFormat="1" x14ac:dyDescent="0.25">
      <c r="A92" s="92">
        <v>11</v>
      </c>
      <c r="B92" s="436" t="s">
        <v>247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  <c r="AD92" s="46"/>
    </row>
    <row r="93" spans="1:30" s="42" customFormat="1" x14ac:dyDescent="0.25">
      <c r="A93" s="92">
        <v>12</v>
      </c>
      <c r="B93" s="436" t="s">
        <v>248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42" customFormat="1" x14ac:dyDescent="0.25">
      <c r="A94" s="92">
        <v>13</v>
      </c>
      <c r="B94" s="436" t="s">
        <v>249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42" customFormat="1" x14ac:dyDescent="0.25">
      <c r="A95" s="92">
        <v>14</v>
      </c>
      <c r="B95" s="436" t="s">
        <v>250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42" customFormat="1" x14ac:dyDescent="0.25">
      <c r="A96" s="92">
        <v>15</v>
      </c>
      <c r="B96" s="436" t="s">
        <v>251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42" customFormat="1" x14ac:dyDescent="0.25">
      <c r="A97" s="92">
        <v>16</v>
      </c>
      <c r="B97" s="436" t="s">
        <v>252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42" customFormat="1" x14ac:dyDescent="0.25">
      <c r="A98" s="92">
        <v>17</v>
      </c>
      <c r="B98" s="436" t="s">
        <v>253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42" customFormat="1" x14ac:dyDescent="0.25">
      <c r="A99" s="92">
        <v>18</v>
      </c>
      <c r="B99" s="436" t="s">
        <v>254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42" customFormat="1" x14ac:dyDescent="0.25">
      <c r="A100" s="92">
        <v>19</v>
      </c>
      <c r="B100" s="436" t="s">
        <v>255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42" customFormat="1" x14ac:dyDescent="0.25">
      <c r="A101" s="127">
        <v>20</v>
      </c>
      <c r="B101" s="436" t="s">
        <v>256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  <c r="AD101" s="44"/>
      <c r="AE101" s="44"/>
    </row>
    <row r="102" spans="1:31" s="42" customFormat="1" x14ac:dyDescent="0.25">
      <c r="A102" s="92">
        <v>21</v>
      </c>
      <c r="B102" s="436" t="s">
        <v>257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42" customFormat="1" x14ac:dyDescent="0.25">
      <c r="A103" s="92">
        <v>22</v>
      </c>
      <c r="B103" s="436" t="s">
        <v>258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42" customFormat="1" x14ac:dyDescent="0.25">
      <c r="A104" s="92">
        <v>23</v>
      </c>
      <c r="B104" s="436" t="s">
        <v>259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1:31" s="42" customFormat="1" x14ac:dyDescent="0.25">
      <c r="A105" s="92">
        <v>24</v>
      </c>
      <c r="B105" s="436" t="s">
        <v>260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  <row r="106" spans="1:31" s="42" customFormat="1" x14ac:dyDescent="0.25">
      <c r="A106" s="92">
        <v>25</v>
      </c>
      <c r="B106" s="436" t="s">
        <v>261</v>
      </c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</row>
    <row r="107" spans="1:31" s="42" customFormat="1" x14ac:dyDescent="0.25">
      <c r="A107" s="92">
        <v>26</v>
      </c>
      <c r="B107" s="436" t="s">
        <v>262</v>
      </c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  <c r="AB107" s="436"/>
      <c r="AC107" s="436"/>
    </row>
  </sheetData>
  <mergeCells count="55">
    <mergeCell ref="B99:AC99"/>
    <mergeCell ref="B84:AC84"/>
    <mergeCell ref="B107:AC107"/>
    <mergeCell ref="B90:AC90"/>
    <mergeCell ref="B103:AC103"/>
    <mergeCell ref="B104:AC104"/>
    <mergeCell ref="B105:AC105"/>
    <mergeCell ref="B106:AC106"/>
    <mergeCell ref="B102:AC102"/>
    <mergeCell ref="B91:AC91"/>
    <mergeCell ref="B98:AC98"/>
    <mergeCell ref="B87:AC87"/>
    <mergeCell ref="B88:AC88"/>
    <mergeCell ref="Z6:AA6"/>
    <mergeCell ref="B100:AC100"/>
    <mergeCell ref="B101:AC101"/>
    <mergeCell ref="AB6:AC6"/>
    <mergeCell ref="B81:AC81"/>
    <mergeCell ref="B82:AC82"/>
    <mergeCell ref="B83:AC83"/>
    <mergeCell ref="B89:AC89"/>
    <mergeCell ref="B85:AC85"/>
    <mergeCell ref="B92:AC92"/>
    <mergeCell ref="B93:AC93"/>
    <mergeCell ref="B94:AC94"/>
    <mergeCell ref="B95:AC95"/>
    <mergeCell ref="B96:AC96"/>
    <mergeCell ref="B97:AC97"/>
    <mergeCell ref="B86:AC86"/>
    <mergeCell ref="R6:S6"/>
    <mergeCell ref="T6:U6"/>
    <mergeCell ref="V6:W6"/>
    <mergeCell ref="X6:Y6"/>
    <mergeCell ref="I5:I7"/>
    <mergeCell ref="J5:J7"/>
    <mergeCell ref="K5:K7"/>
    <mergeCell ref="N6:O6"/>
    <mergeCell ref="P6:Q6"/>
    <mergeCell ref="L5:Q5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</mergeCells>
  <pageMargins left="0.04" right="0.01" top="0.19" bottom="0.08" header="0.18" footer="0.01"/>
  <pageSetup scale="38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B93F-77DA-4C12-99BB-E023C9796E0A}">
  <dimension ref="A2:AF107"/>
  <sheetViews>
    <sheetView zoomScaleNormal="100" workbookViewId="0">
      <pane xSplit="3" ySplit="8" topLeftCell="J74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2.5" x14ac:dyDescent="0.25"/>
  <cols>
    <col min="1" max="1" width="5.1796875" style="40" customWidth="1"/>
    <col min="2" max="2" width="8.81640625" style="38" customWidth="1"/>
    <col min="3" max="3" width="44" style="38" bestFit="1" customWidth="1"/>
    <col min="4" max="4" width="9.453125" style="39" customWidth="1"/>
    <col min="5" max="5" width="9.1796875" style="39" customWidth="1"/>
    <col min="6" max="6" width="9.81640625" style="38" customWidth="1"/>
    <col min="7" max="7" width="9.1796875" style="38" customWidth="1"/>
    <col min="8" max="8" width="10.453125" style="38" customWidth="1"/>
    <col min="9" max="9" width="11.453125" style="38" customWidth="1"/>
    <col min="10" max="10" width="11" style="38" customWidth="1"/>
    <col min="11" max="11" width="10.81640625" style="38" customWidth="1"/>
    <col min="12" max="12" width="10.1796875" style="38" bestFit="1" customWidth="1"/>
    <col min="13" max="13" width="12" style="38" bestFit="1" customWidth="1"/>
    <col min="14" max="14" width="10" style="38" bestFit="1" customWidth="1"/>
    <col min="15" max="15" width="12" style="38" bestFit="1" customWidth="1"/>
    <col min="16" max="16" width="10.81640625" style="38" customWidth="1"/>
    <col min="17" max="17" width="10" style="38" bestFit="1" customWidth="1"/>
    <col min="18" max="18" width="10" style="38" customWidth="1"/>
    <col min="19" max="19" width="12" style="38" bestFit="1" customWidth="1"/>
    <col min="20" max="20" width="10" style="38" bestFit="1" customWidth="1"/>
    <col min="21" max="21" width="12" style="38" bestFit="1" customWidth="1"/>
    <col min="22" max="23" width="12" style="38" customWidth="1"/>
    <col min="24" max="24" width="10.81640625" style="38" customWidth="1"/>
    <col min="25" max="25" width="12" style="38" customWidth="1"/>
    <col min="26" max="26" width="10" style="38" bestFit="1" customWidth="1"/>
    <col min="27" max="27" width="11" style="38" bestFit="1" customWidth="1"/>
    <col min="28" max="28" width="10.1796875" style="38" customWidth="1"/>
    <col min="29" max="29" width="12" style="38" bestFit="1" customWidth="1"/>
    <col min="30" max="30" width="12.1796875" style="38" customWidth="1"/>
    <col min="31" max="31" width="12" style="38" customWidth="1"/>
    <col min="32" max="16384" width="8.81640625" style="38"/>
  </cols>
  <sheetData>
    <row r="2" spans="1:32" ht="13" x14ac:dyDescent="0.25">
      <c r="B2" s="407" t="s">
        <v>346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07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07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32" ht="13" x14ac:dyDescent="0.25">
      <c r="B5" s="407"/>
      <c r="C5" s="407"/>
      <c r="D5" s="442" t="s">
        <v>216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32" ht="13" x14ac:dyDescent="0.25">
      <c r="B6" s="407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32" s="73" customFormat="1" ht="39" x14ac:dyDescent="0.35">
      <c r="A7" s="75"/>
      <c r="B7" s="407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02" t="s">
        <v>233</v>
      </c>
      <c r="M7" s="102" t="s">
        <v>234</v>
      </c>
      <c r="N7" s="102" t="s">
        <v>233</v>
      </c>
      <c r="O7" s="102" t="s">
        <v>234</v>
      </c>
      <c r="P7" s="102" t="s">
        <v>233</v>
      </c>
      <c r="Q7" s="102" t="s">
        <v>234</v>
      </c>
      <c r="R7" s="102" t="s">
        <v>233</v>
      </c>
      <c r="S7" s="102" t="s">
        <v>234</v>
      </c>
      <c r="T7" s="102" t="s">
        <v>233</v>
      </c>
      <c r="U7" s="102" t="s">
        <v>234</v>
      </c>
      <c r="V7" s="102" t="s">
        <v>233</v>
      </c>
      <c r="W7" s="102" t="s">
        <v>234</v>
      </c>
      <c r="X7" s="102" t="s">
        <v>233</v>
      </c>
      <c r="Y7" s="102" t="s">
        <v>234</v>
      </c>
      <c r="Z7" s="102" t="s">
        <v>233</v>
      </c>
      <c r="AA7" s="102" t="s">
        <v>234</v>
      </c>
      <c r="AB7" s="102" t="s">
        <v>233</v>
      </c>
      <c r="AC7" s="102" t="s">
        <v>234</v>
      </c>
    </row>
    <row r="8" spans="1:32" ht="13" x14ac:dyDescent="0.2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32" ht="13" x14ac:dyDescent="0.2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ht="13" x14ac:dyDescent="0.25">
      <c r="B10" s="111" t="s">
        <v>158</v>
      </c>
      <c r="C10" s="110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38">
        <f>Z10+AB10</f>
        <v>0</v>
      </c>
    </row>
    <row r="11" spans="1:32" x14ac:dyDescent="0.25">
      <c r="B11" s="92">
        <v>1</v>
      </c>
      <c r="C11" s="91" t="s">
        <v>16</v>
      </c>
      <c r="D11" s="33">
        <v>8107</v>
      </c>
      <c r="E11" s="33">
        <v>2253</v>
      </c>
      <c r="F11" s="33">
        <v>43961</v>
      </c>
      <c r="G11" s="33">
        <v>45549</v>
      </c>
      <c r="H11" s="33">
        <v>19191</v>
      </c>
      <c r="I11" s="33">
        <v>2134860</v>
      </c>
      <c r="J11" s="33">
        <v>2808405</v>
      </c>
      <c r="K11" s="33">
        <v>99054887</v>
      </c>
      <c r="L11" s="56">
        <v>5985542</v>
      </c>
      <c r="M11" s="56">
        <v>12005093.861</v>
      </c>
      <c r="N11" s="56">
        <v>3072068</v>
      </c>
      <c r="O11" s="56">
        <v>16461730.058</v>
      </c>
      <c r="P11" s="56">
        <v>0</v>
      </c>
      <c r="Q11" s="56">
        <v>0</v>
      </c>
      <c r="R11" s="56">
        <v>12746</v>
      </c>
      <c r="S11" s="56">
        <v>62628.6</v>
      </c>
      <c r="T11" s="56">
        <v>3533409</v>
      </c>
      <c r="U11" s="56">
        <v>7981453.1523000011</v>
      </c>
      <c r="V11" s="56">
        <v>413264</v>
      </c>
      <c r="W11" s="56">
        <v>2635512.98251</v>
      </c>
      <c r="X11" s="56">
        <v>12</v>
      </c>
      <c r="Y11" s="56">
        <v>29.948</v>
      </c>
      <c r="Z11" s="56">
        <v>23329401</v>
      </c>
      <c r="AA11" s="56">
        <v>112190264.777</v>
      </c>
      <c r="AB11" s="56">
        <v>60</v>
      </c>
      <c r="AC11" s="56">
        <v>59.01</v>
      </c>
      <c r="AE11" s="38">
        <f t="shared" ref="AE11:AE72" si="0">Z11+AB11</f>
        <v>23329461</v>
      </c>
      <c r="AF11" s="10"/>
    </row>
    <row r="12" spans="1:32" x14ac:dyDescent="0.25">
      <c r="B12" s="92">
        <v>2</v>
      </c>
      <c r="C12" s="91" t="s">
        <v>35</v>
      </c>
      <c r="D12" s="33">
        <v>5334</v>
      </c>
      <c r="E12" s="33">
        <v>2900</v>
      </c>
      <c r="F12" s="33">
        <v>18485</v>
      </c>
      <c r="G12" s="33">
        <v>19609</v>
      </c>
      <c r="H12" s="33">
        <v>0</v>
      </c>
      <c r="I12" s="33">
        <v>1183729</v>
      </c>
      <c r="J12" s="33">
        <v>73940</v>
      </c>
      <c r="K12" s="33">
        <v>40001095</v>
      </c>
      <c r="L12" s="56">
        <v>131559</v>
      </c>
      <c r="M12" s="56">
        <v>547184.5151800001</v>
      </c>
      <c r="N12" s="56">
        <v>67742</v>
      </c>
      <c r="O12" s="56">
        <v>325560.55391000002</v>
      </c>
      <c r="P12" s="56">
        <v>0</v>
      </c>
      <c r="Q12" s="56">
        <v>0</v>
      </c>
      <c r="R12" s="56">
        <v>8710</v>
      </c>
      <c r="S12" s="56">
        <v>52122.930180000003</v>
      </c>
      <c r="T12" s="56">
        <v>2367510</v>
      </c>
      <c r="U12" s="56">
        <v>4877878.8211099999</v>
      </c>
      <c r="V12" s="56">
        <v>571396</v>
      </c>
      <c r="W12" s="56">
        <v>1203898.71845</v>
      </c>
      <c r="X12" s="56">
        <v>0</v>
      </c>
      <c r="Y12" s="56">
        <v>0</v>
      </c>
      <c r="Z12" s="56">
        <v>15163665</v>
      </c>
      <c r="AA12" s="56">
        <v>62004696.044</v>
      </c>
      <c r="AB12" s="56">
        <v>238</v>
      </c>
      <c r="AC12" s="56">
        <v>235.15</v>
      </c>
      <c r="AE12" s="38">
        <f t="shared" si="0"/>
        <v>15163903</v>
      </c>
    </row>
    <row r="13" spans="1:32" ht="16.5" customHeight="1" x14ac:dyDescent="0.25">
      <c r="B13" s="92">
        <v>3</v>
      </c>
      <c r="C13" s="113" t="s">
        <v>40</v>
      </c>
      <c r="D13" s="68">
        <v>2124</v>
      </c>
      <c r="E13" s="68">
        <v>238</v>
      </c>
      <c r="F13" s="68">
        <v>1416</v>
      </c>
      <c r="G13" s="68">
        <v>3100</v>
      </c>
      <c r="H13" s="68">
        <v>355014</v>
      </c>
      <c r="I13" s="68">
        <v>912659</v>
      </c>
      <c r="J13" s="68">
        <v>31587</v>
      </c>
      <c r="K13" s="68">
        <v>14280474</v>
      </c>
      <c r="L13" s="56">
        <v>42982</v>
      </c>
      <c r="M13" s="56">
        <v>186985.96591000003</v>
      </c>
      <c r="N13" s="56">
        <v>18091</v>
      </c>
      <c r="O13" s="56">
        <v>93600.471930000029</v>
      </c>
      <c r="P13" s="56">
        <v>0</v>
      </c>
      <c r="Q13" s="56">
        <v>0</v>
      </c>
      <c r="R13" s="56">
        <v>722</v>
      </c>
      <c r="S13" s="56">
        <v>3514.83968</v>
      </c>
      <c r="T13" s="56">
        <v>1131800</v>
      </c>
      <c r="U13" s="56">
        <v>2256072.94741</v>
      </c>
      <c r="V13" s="56">
        <v>253199</v>
      </c>
      <c r="W13" s="56">
        <v>675984.95423000003</v>
      </c>
      <c r="X13" s="56">
        <v>5510</v>
      </c>
      <c r="Y13" s="56">
        <v>59254.03312</v>
      </c>
      <c r="Z13" s="56">
        <v>6016088</v>
      </c>
      <c r="AA13" s="56">
        <v>27221526.518630002</v>
      </c>
      <c r="AB13" s="56">
        <v>0</v>
      </c>
      <c r="AC13" s="56">
        <v>0</v>
      </c>
      <c r="AE13" s="38">
        <f t="shared" si="0"/>
        <v>6016088</v>
      </c>
    </row>
    <row r="14" spans="1:32" x14ac:dyDescent="0.25">
      <c r="B14" s="92">
        <v>4</v>
      </c>
      <c r="C14" s="91" t="s">
        <v>23</v>
      </c>
      <c r="D14" s="33">
        <v>8312</v>
      </c>
      <c r="E14" s="33">
        <v>3879</v>
      </c>
      <c r="F14" s="33">
        <v>74631</v>
      </c>
      <c r="G14" s="33">
        <v>13173</v>
      </c>
      <c r="H14" s="33">
        <v>0</v>
      </c>
      <c r="I14" s="33">
        <v>2921949</v>
      </c>
      <c r="J14" s="33">
        <v>958791</v>
      </c>
      <c r="K14" s="33">
        <v>58499002</v>
      </c>
      <c r="L14" s="56">
        <v>1053912</v>
      </c>
      <c r="M14" s="56">
        <v>3837874.3082399997</v>
      </c>
      <c r="N14" s="56">
        <v>447812</v>
      </c>
      <c r="O14" s="56">
        <v>2542188.3339999998</v>
      </c>
      <c r="P14" s="56">
        <v>0</v>
      </c>
      <c r="Q14" s="56">
        <v>0</v>
      </c>
      <c r="R14" s="56">
        <v>99457</v>
      </c>
      <c r="S14" s="56">
        <v>556902.69999999995</v>
      </c>
      <c r="T14" s="56">
        <v>5988019</v>
      </c>
      <c r="U14" s="56">
        <v>15958246.220400002</v>
      </c>
      <c r="V14" s="56">
        <v>991458</v>
      </c>
      <c r="W14" s="56">
        <v>4113326.2083000001</v>
      </c>
      <c r="X14" s="56">
        <v>4003</v>
      </c>
      <c r="Y14" s="56">
        <v>64713.985999999997</v>
      </c>
      <c r="Z14" s="56">
        <v>30847436</v>
      </c>
      <c r="AA14" s="56">
        <v>147510497.15000001</v>
      </c>
      <c r="AB14" s="56">
        <v>98</v>
      </c>
      <c r="AC14" s="56">
        <v>76.540000000000006</v>
      </c>
      <c r="AE14" s="38">
        <f t="shared" si="0"/>
        <v>30847534</v>
      </c>
    </row>
    <row r="15" spans="1:32" x14ac:dyDescent="0.25">
      <c r="B15" s="92">
        <v>5</v>
      </c>
      <c r="C15" s="91" t="s">
        <v>49</v>
      </c>
      <c r="D15" s="33">
        <v>2857</v>
      </c>
      <c r="E15" s="33">
        <v>1144</v>
      </c>
      <c r="F15" s="33">
        <v>3367</v>
      </c>
      <c r="G15" s="33">
        <v>2775</v>
      </c>
      <c r="H15" s="33">
        <v>29218</v>
      </c>
      <c r="I15" s="33">
        <v>1686310</v>
      </c>
      <c r="J15" s="33">
        <v>0</v>
      </c>
      <c r="K15" s="33">
        <v>29986420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1512294</v>
      </c>
      <c r="U15" s="56">
        <v>3592741.55498</v>
      </c>
      <c r="V15" s="56">
        <v>213622</v>
      </c>
      <c r="W15" s="56">
        <v>756522.03098000004</v>
      </c>
      <c r="X15" s="56">
        <v>0</v>
      </c>
      <c r="Y15" s="56">
        <v>0</v>
      </c>
      <c r="Z15" s="56">
        <v>8679279</v>
      </c>
      <c r="AA15" s="56">
        <v>39654283.99092</v>
      </c>
      <c r="AB15" s="56">
        <v>2515</v>
      </c>
      <c r="AC15" s="56">
        <v>2632.1779999999999</v>
      </c>
      <c r="AE15" s="38">
        <f t="shared" si="0"/>
        <v>8681794</v>
      </c>
    </row>
    <row r="16" spans="1:32" x14ac:dyDescent="0.25">
      <c r="B16" s="92">
        <v>6</v>
      </c>
      <c r="C16" s="91" t="s">
        <v>31</v>
      </c>
      <c r="D16" s="33">
        <v>4601</v>
      </c>
      <c r="E16" s="33">
        <v>616</v>
      </c>
      <c r="F16" s="33">
        <v>20904</v>
      </c>
      <c r="G16" s="33">
        <v>12993</v>
      </c>
      <c r="H16" s="33">
        <v>0</v>
      </c>
      <c r="I16" s="33">
        <v>2739588</v>
      </c>
      <c r="J16" s="33">
        <v>265112</v>
      </c>
      <c r="K16" s="33">
        <v>32680016</v>
      </c>
      <c r="L16" s="56">
        <v>229807</v>
      </c>
      <c r="M16" s="56">
        <v>980000.04423999996</v>
      </c>
      <c r="N16" s="56">
        <v>153259</v>
      </c>
      <c r="O16" s="56">
        <v>1239482.49104</v>
      </c>
      <c r="P16" s="56">
        <v>0</v>
      </c>
      <c r="Q16" s="56">
        <v>0</v>
      </c>
      <c r="R16" s="56">
        <v>4549</v>
      </c>
      <c r="S16" s="56">
        <v>35048.567999999999</v>
      </c>
      <c r="T16" s="56">
        <v>3137677</v>
      </c>
      <c r="U16" s="56">
        <v>6892552.0089999996</v>
      </c>
      <c r="V16" s="56">
        <v>695859</v>
      </c>
      <c r="W16" s="56">
        <v>1560899.8959999999</v>
      </c>
      <c r="X16" s="56">
        <v>226</v>
      </c>
      <c r="Y16" s="56">
        <v>760.75</v>
      </c>
      <c r="Z16" s="56">
        <v>19692355</v>
      </c>
      <c r="AA16" s="56">
        <v>92515685.663450018</v>
      </c>
      <c r="AB16" s="56">
        <v>514</v>
      </c>
      <c r="AC16" s="56">
        <v>516.82000000000005</v>
      </c>
      <c r="AE16" s="38">
        <f t="shared" si="0"/>
        <v>19692869</v>
      </c>
    </row>
    <row r="17" spans="2:31" x14ac:dyDescent="0.25">
      <c r="B17" s="92">
        <v>7</v>
      </c>
      <c r="C17" s="91" t="s">
        <v>37</v>
      </c>
      <c r="D17" s="33">
        <v>2763</v>
      </c>
      <c r="E17" s="33">
        <v>737</v>
      </c>
      <c r="F17" s="33">
        <v>0</v>
      </c>
      <c r="G17" s="33">
        <v>0</v>
      </c>
      <c r="H17" s="33">
        <v>0</v>
      </c>
      <c r="I17" s="33">
        <v>401324</v>
      </c>
      <c r="J17" s="33">
        <v>60130</v>
      </c>
      <c r="K17" s="33">
        <v>19600172</v>
      </c>
      <c r="L17" s="56">
        <v>69713</v>
      </c>
      <c r="M17" s="56">
        <v>204897.49988999998</v>
      </c>
      <c r="N17" s="56">
        <v>23597</v>
      </c>
      <c r="O17" s="56">
        <v>84150.439370000007</v>
      </c>
      <c r="P17" s="56">
        <v>0</v>
      </c>
      <c r="Q17" s="56">
        <v>0</v>
      </c>
      <c r="R17" s="56">
        <v>2356</v>
      </c>
      <c r="S17" s="56">
        <v>11711.569300000001</v>
      </c>
      <c r="T17" s="56">
        <v>2405063</v>
      </c>
      <c r="U17" s="56">
        <v>5182815.7789200004</v>
      </c>
      <c r="V17" s="56">
        <v>467580</v>
      </c>
      <c r="W17" s="56">
        <v>1067452.0414199999</v>
      </c>
      <c r="X17" s="56">
        <v>0</v>
      </c>
      <c r="Y17" s="56">
        <v>0</v>
      </c>
      <c r="Z17" s="56">
        <v>12142660</v>
      </c>
      <c r="AA17" s="56">
        <v>50885709.637809999</v>
      </c>
      <c r="AB17" s="56">
        <v>0</v>
      </c>
      <c r="AC17" s="56">
        <v>0</v>
      </c>
      <c r="AE17" s="38">
        <f t="shared" si="0"/>
        <v>12142660</v>
      </c>
    </row>
    <row r="18" spans="2:31" x14ac:dyDescent="0.25">
      <c r="B18" s="92">
        <v>8</v>
      </c>
      <c r="C18" s="91" t="s">
        <v>50</v>
      </c>
      <c r="D18" s="33">
        <v>1049</v>
      </c>
      <c r="E18" s="33">
        <v>28</v>
      </c>
      <c r="F18" s="33">
        <v>833</v>
      </c>
      <c r="G18" s="33">
        <v>1503</v>
      </c>
      <c r="H18" s="33">
        <v>979</v>
      </c>
      <c r="I18" s="33">
        <v>139547</v>
      </c>
      <c r="J18" s="33">
        <v>0</v>
      </c>
      <c r="K18" s="33">
        <v>3648840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311196</v>
      </c>
      <c r="U18" s="56">
        <v>724296.47874000005</v>
      </c>
      <c r="V18" s="56">
        <v>111705</v>
      </c>
      <c r="W18" s="56">
        <v>295850.08096000005</v>
      </c>
      <c r="X18" s="56">
        <v>0</v>
      </c>
      <c r="Y18" s="56">
        <v>0</v>
      </c>
      <c r="Z18" s="56">
        <v>1439804</v>
      </c>
      <c r="AA18" s="56">
        <v>6828675.4000000004</v>
      </c>
      <c r="AB18" s="56">
        <v>0</v>
      </c>
      <c r="AC18" s="56">
        <v>0</v>
      </c>
      <c r="AE18" s="38">
        <f t="shared" si="0"/>
        <v>1439804</v>
      </c>
    </row>
    <row r="19" spans="2:31" x14ac:dyDescent="0.25">
      <c r="B19" s="92">
        <v>9</v>
      </c>
      <c r="C19" s="91" t="s">
        <v>27</v>
      </c>
      <c r="D19" s="33">
        <v>7801</v>
      </c>
      <c r="E19" s="33">
        <v>4239</v>
      </c>
      <c r="F19" s="33">
        <v>34478</v>
      </c>
      <c r="G19" s="33">
        <v>0</v>
      </c>
      <c r="H19" s="33">
        <v>678348</v>
      </c>
      <c r="I19" s="33">
        <v>604644</v>
      </c>
      <c r="J19" s="33">
        <v>541418</v>
      </c>
      <c r="K19" s="33">
        <v>40630988</v>
      </c>
      <c r="L19" s="56">
        <v>360418</v>
      </c>
      <c r="M19" s="56">
        <v>1495528.5091200001</v>
      </c>
      <c r="N19" s="56">
        <v>252894</v>
      </c>
      <c r="O19" s="56">
        <v>1401476.8945799998</v>
      </c>
      <c r="P19" s="56">
        <v>4</v>
      </c>
      <c r="Q19" s="56">
        <v>255.23670999999999</v>
      </c>
      <c r="R19" s="56">
        <v>7224</v>
      </c>
      <c r="S19" s="56">
        <v>21674.25517</v>
      </c>
      <c r="T19" s="56">
        <v>4261970</v>
      </c>
      <c r="U19" s="56">
        <v>10539979.206530001</v>
      </c>
      <c r="V19" s="56">
        <v>1333438</v>
      </c>
      <c r="W19" s="56">
        <v>3374688.9123200001</v>
      </c>
      <c r="X19" s="56">
        <v>0</v>
      </c>
      <c r="Y19" s="56">
        <v>0</v>
      </c>
      <c r="Z19" s="56">
        <v>24845236</v>
      </c>
      <c r="AA19" s="56">
        <v>123898106.50974001</v>
      </c>
      <c r="AB19" s="56">
        <v>0</v>
      </c>
      <c r="AC19" s="56">
        <v>0</v>
      </c>
      <c r="AE19" s="38">
        <f t="shared" si="0"/>
        <v>24845236</v>
      </c>
    </row>
    <row r="20" spans="2:31" x14ac:dyDescent="0.25">
      <c r="B20" s="92">
        <v>10</v>
      </c>
      <c r="C20" s="91" t="s">
        <v>9</v>
      </c>
      <c r="D20" s="33">
        <v>24713</v>
      </c>
      <c r="E20" s="33">
        <v>37988</v>
      </c>
      <c r="F20" s="33">
        <v>1445506</v>
      </c>
      <c r="G20" s="33">
        <v>46452</v>
      </c>
      <c r="H20" s="33">
        <v>940593</v>
      </c>
      <c r="I20" s="33">
        <v>4375351</v>
      </c>
      <c r="J20" s="33">
        <v>19586884</v>
      </c>
      <c r="K20" s="33">
        <v>234984596</v>
      </c>
      <c r="L20" s="56">
        <v>25598172</v>
      </c>
      <c r="M20" s="56">
        <v>99052398.685820058</v>
      </c>
      <c r="N20" s="56">
        <v>39864931</v>
      </c>
      <c r="O20" s="56">
        <v>178095371.84643009</v>
      </c>
      <c r="P20" s="56">
        <v>0</v>
      </c>
      <c r="Q20" s="56">
        <v>0</v>
      </c>
      <c r="R20" s="56">
        <v>130362</v>
      </c>
      <c r="S20" s="56">
        <v>555276.99826999998</v>
      </c>
      <c r="T20" s="56">
        <v>32023702</v>
      </c>
      <c r="U20" s="56">
        <v>75866295.735169992</v>
      </c>
      <c r="V20" s="56">
        <v>7798956</v>
      </c>
      <c r="W20" s="56">
        <v>25641836.22374</v>
      </c>
      <c r="X20" s="56">
        <v>958</v>
      </c>
      <c r="Y20" s="56">
        <v>13842.42512</v>
      </c>
      <c r="Z20" s="56">
        <v>157827279</v>
      </c>
      <c r="AA20" s="56">
        <v>813309515.18900001</v>
      </c>
      <c r="AB20" s="56">
        <v>18926</v>
      </c>
      <c r="AC20" s="56">
        <v>17742.146820000002</v>
      </c>
      <c r="AE20" s="38">
        <f t="shared" si="0"/>
        <v>157846205</v>
      </c>
    </row>
    <row r="21" spans="2:31" x14ac:dyDescent="0.25">
      <c r="B21" s="92">
        <v>11</v>
      </c>
      <c r="C21" s="91" t="s">
        <v>51</v>
      </c>
      <c r="D21" s="33">
        <v>2240</v>
      </c>
      <c r="E21" s="33">
        <v>231</v>
      </c>
      <c r="F21" s="33">
        <v>11020</v>
      </c>
      <c r="G21" s="33">
        <v>3568</v>
      </c>
      <c r="H21" s="33">
        <v>310</v>
      </c>
      <c r="I21" s="33">
        <v>1164594</v>
      </c>
      <c r="J21" s="33">
        <v>0</v>
      </c>
      <c r="K21" s="33">
        <v>12587210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953005</v>
      </c>
      <c r="U21" s="56">
        <v>2307711.6513400003</v>
      </c>
      <c r="V21" s="56">
        <v>347825</v>
      </c>
      <c r="W21" s="56">
        <v>814866.58629999997</v>
      </c>
      <c r="X21" s="56">
        <v>829</v>
      </c>
      <c r="Y21" s="56">
        <v>14353.075319999998</v>
      </c>
      <c r="Z21" s="56">
        <v>6419760</v>
      </c>
      <c r="AA21" s="56">
        <v>29471029.769279998</v>
      </c>
      <c r="AB21" s="56">
        <v>180</v>
      </c>
      <c r="AC21" s="56">
        <v>197.84190000000001</v>
      </c>
      <c r="AE21" s="38">
        <f t="shared" si="0"/>
        <v>6419940</v>
      </c>
    </row>
    <row r="22" spans="2:31" x14ac:dyDescent="0.25">
      <c r="B22" s="92">
        <v>12</v>
      </c>
      <c r="C22" s="91" t="s">
        <v>28</v>
      </c>
      <c r="D22" s="33">
        <v>7671</v>
      </c>
      <c r="E22" s="33">
        <v>2020</v>
      </c>
      <c r="F22" s="33">
        <v>48382</v>
      </c>
      <c r="G22" s="33">
        <v>8001</v>
      </c>
      <c r="H22" s="33">
        <v>290703</v>
      </c>
      <c r="I22" s="33">
        <v>286419</v>
      </c>
      <c r="J22" s="33">
        <v>746358</v>
      </c>
      <c r="K22" s="33">
        <v>56180879</v>
      </c>
      <c r="L22" s="56">
        <v>649297</v>
      </c>
      <c r="M22" s="56">
        <v>2732371.68383</v>
      </c>
      <c r="N22" s="56">
        <v>1600394</v>
      </c>
      <c r="O22" s="56">
        <v>3200231.4293299997</v>
      </c>
      <c r="P22" s="56">
        <v>0</v>
      </c>
      <c r="Q22" s="56">
        <v>0</v>
      </c>
      <c r="R22" s="56">
        <v>12503</v>
      </c>
      <c r="S22" s="56">
        <v>54032.770680000001</v>
      </c>
      <c r="T22" s="56">
        <v>4833589</v>
      </c>
      <c r="U22" s="56">
        <v>10392582.033890001</v>
      </c>
      <c r="V22" s="56">
        <v>1893599</v>
      </c>
      <c r="W22" s="56">
        <v>4085267.0191900008</v>
      </c>
      <c r="X22" s="56">
        <v>2586</v>
      </c>
      <c r="Y22" s="56">
        <v>10076.816999999999</v>
      </c>
      <c r="Z22" s="56">
        <v>43561329</v>
      </c>
      <c r="AA22" s="56">
        <v>128740119.774</v>
      </c>
      <c r="AB22" s="56">
        <v>1325</v>
      </c>
      <c r="AC22" s="56">
        <v>2497.9070000000002</v>
      </c>
      <c r="AE22" s="38">
        <f t="shared" si="0"/>
        <v>43562654</v>
      </c>
    </row>
    <row r="23" spans="2:31" ht="13" x14ac:dyDescent="0.25">
      <c r="B23" s="111" t="s">
        <v>6</v>
      </c>
      <c r="C23" s="110"/>
      <c r="D23" s="58"/>
      <c r="E23" s="58"/>
      <c r="F23" s="58"/>
      <c r="G23" s="58"/>
      <c r="H23" s="58"/>
      <c r="I23" s="58"/>
      <c r="J23" s="58"/>
      <c r="K23" s="58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38">
        <f t="shared" si="0"/>
        <v>0</v>
      </c>
    </row>
    <row r="24" spans="2:31" x14ac:dyDescent="0.25">
      <c r="B24" s="92">
        <v>13</v>
      </c>
      <c r="C24" s="91" t="s">
        <v>11</v>
      </c>
      <c r="D24" s="33">
        <v>6381</v>
      </c>
      <c r="E24" s="33">
        <v>8329</v>
      </c>
      <c r="F24" s="33">
        <v>1897209</v>
      </c>
      <c r="G24" s="33">
        <v>541</v>
      </c>
      <c r="H24" s="33">
        <v>715535</v>
      </c>
      <c r="I24" s="33">
        <v>90190080</v>
      </c>
      <c r="J24" s="33">
        <v>14792226</v>
      </c>
      <c r="K24" s="33">
        <v>37702660</v>
      </c>
      <c r="L24" s="56">
        <v>31755134</v>
      </c>
      <c r="M24" s="56">
        <v>71136545.877440065</v>
      </c>
      <c r="N24" s="56">
        <v>25903299</v>
      </c>
      <c r="O24" s="56">
        <v>116082449.75458004</v>
      </c>
      <c r="P24" s="56">
        <v>0</v>
      </c>
      <c r="Q24" s="56">
        <v>0</v>
      </c>
      <c r="R24" s="56">
        <v>78310</v>
      </c>
      <c r="S24" s="56">
        <v>372639.1</v>
      </c>
      <c r="T24" s="56">
        <v>4735240</v>
      </c>
      <c r="U24" s="56">
        <v>14528426.16325004</v>
      </c>
      <c r="V24" s="56">
        <v>2135704</v>
      </c>
      <c r="W24" s="56">
        <v>11410552.769650005</v>
      </c>
      <c r="X24" s="56">
        <v>12589</v>
      </c>
      <c r="Y24" s="56">
        <v>323114.58299999998</v>
      </c>
      <c r="Z24" s="56">
        <v>18089873</v>
      </c>
      <c r="AA24" s="56">
        <v>112827016.75337</v>
      </c>
      <c r="AB24" s="56">
        <v>0</v>
      </c>
      <c r="AC24" s="56">
        <v>0</v>
      </c>
      <c r="AE24" s="38">
        <f t="shared" si="0"/>
        <v>18089873</v>
      </c>
    </row>
    <row r="25" spans="2:31" x14ac:dyDescent="0.25">
      <c r="B25" s="92">
        <v>14</v>
      </c>
      <c r="C25" s="91" t="s">
        <v>52</v>
      </c>
      <c r="D25" s="33">
        <v>433</v>
      </c>
      <c r="E25" s="33">
        <v>5</v>
      </c>
      <c r="F25" s="33">
        <v>72908</v>
      </c>
      <c r="G25" s="33">
        <v>0</v>
      </c>
      <c r="H25" s="33">
        <v>5788</v>
      </c>
      <c r="I25" s="33">
        <v>0</v>
      </c>
      <c r="J25" s="33">
        <v>0</v>
      </c>
      <c r="K25" s="33">
        <v>6017159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267368</v>
      </c>
      <c r="U25" s="56">
        <v>825898.21886999998</v>
      </c>
      <c r="V25" s="56">
        <v>83683</v>
      </c>
      <c r="W25" s="56">
        <v>418156.06958999997</v>
      </c>
      <c r="X25" s="56">
        <v>0</v>
      </c>
      <c r="Y25" s="56">
        <v>0</v>
      </c>
      <c r="Z25" s="56">
        <v>2444112</v>
      </c>
      <c r="AA25" s="56">
        <v>14217969.140000001</v>
      </c>
      <c r="AB25" s="56">
        <v>12</v>
      </c>
      <c r="AC25" s="56">
        <v>10</v>
      </c>
      <c r="AE25" s="38">
        <f t="shared" si="0"/>
        <v>2444124</v>
      </c>
    </row>
    <row r="26" spans="2:31" x14ac:dyDescent="0.25">
      <c r="B26" s="92">
        <v>15</v>
      </c>
      <c r="C26" s="91" t="s">
        <v>41</v>
      </c>
      <c r="D26" s="33">
        <v>1163</v>
      </c>
      <c r="E26" s="33">
        <v>519</v>
      </c>
      <c r="F26" s="33">
        <v>6914</v>
      </c>
      <c r="G26" s="33">
        <v>86094</v>
      </c>
      <c r="H26" s="33">
        <v>0</v>
      </c>
      <c r="I26" s="33">
        <v>75420</v>
      </c>
      <c r="J26" s="33">
        <v>25729</v>
      </c>
      <c r="K26" s="33">
        <v>2881359</v>
      </c>
      <c r="L26" s="56">
        <v>54451</v>
      </c>
      <c r="M26" s="56">
        <v>219923.86248000921</v>
      </c>
      <c r="N26" s="56">
        <v>23084</v>
      </c>
      <c r="O26" s="56">
        <v>231937.25785999832</v>
      </c>
      <c r="P26" s="56">
        <v>0</v>
      </c>
      <c r="Q26" s="56">
        <v>0</v>
      </c>
      <c r="R26" s="56">
        <v>285</v>
      </c>
      <c r="S26" s="56">
        <v>1471.8</v>
      </c>
      <c r="T26" s="56">
        <v>502625</v>
      </c>
      <c r="U26" s="56">
        <v>1330081.4974</v>
      </c>
      <c r="V26" s="56">
        <v>39471</v>
      </c>
      <c r="W26" s="56">
        <v>136224.32862000001</v>
      </c>
      <c r="X26" s="56">
        <v>0</v>
      </c>
      <c r="Y26" s="56">
        <v>0</v>
      </c>
      <c r="Z26" s="56">
        <v>2497107</v>
      </c>
      <c r="AA26" s="56">
        <v>13923556.861819999</v>
      </c>
      <c r="AB26" s="56">
        <v>0</v>
      </c>
      <c r="AC26" s="56">
        <v>0</v>
      </c>
      <c r="AE26" s="38">
        <f t="shared" si="0"/>
        <v>2497107</v>
      </c>
    </row>
    <row r="27" spans="2:31" x14ac:dyDescent="0.25">
      <c r="B27" s="92">
        <v>16</v>
      </c>
      <c r="C27" s="91" t="s">
        <v>33</v>
      </c>
      <c r="D27" s="33">
        <v>723</v>
      </c>
      <c r="E27" s="33">
        <v>47</v>
      </c>
      <c r="F27" s="33">
        <v>0</v>
      </c>
      <c r="G27" s="33">
        <v>0</v>
      </c>
      <c r="H27" s="33">
        <v>14148</v>
      </c>
      <c r="I27" s="33">
        <v>0</v>
      </c>
      <c r="J27" s="33">
        <v>133306</v>
      </c>
      <c r="K27" s="33">
        <v>894864</v>
      </c>
      <c r="L27" s="56">
        <v>224871</v>
      </c>
      <c r="M27" s="56">
        <v>665784.96560000093</v>
      </c>
      <c r="N27" s="56">
        <v>1099670</v>
      </c>
      <c r="O27" s="56">
        <v>1491489.420540008</v>
      </c>
      <c r="P27" s="56">
        <v>0</v>
      </c>
      <c r="Q27" s="56">
        <v>0</v>
      </c>
      <c r="R27" s="56">
        <v>0</v>
      </c>
      <c r="S27" s="56">
        <v>0</v>
      </c>
      <c r="T27" s="56">
        <v>163890</v>
      </c>
      <c r="U27" s="56">
        <v>354761.37938999996</v>
      </c>
      <c r="V27" s="56">
        <v>13387</v>
      </c>
      <c r="W27" s="56">
        <v>45103.448179999999</v>
      </c>
      <c r="X27" s="56">
        <v>0</v>
      </c>
      <c r="Y27" s="56">
        <v>0</v>
      </c>
      <c r="Z27" s="56">
        <v>436585</v>
      </c>
      <c r="AA27" s="56">
        <v>2192156.2999999998</v>
      </c>
      <c r="AB27" s="56">
        <v>1</v>
      </c>
      <c r="AC27" s="56">
        <v>1</v>
      </c>
      <c r="AE27" s="38">
        <f t="shared" si="0"/>
        <v>436586</v>
      </c>
    </row>
    <row r="28" spans="2:31" x14ac:dyDescent="0.25">
      <c r="B28" s="92">
        <v>17</v>
      </c>
      <c r="C28" s="91" t="s">
        <v>45</v>
      </c>
      <c r="D28" s="33">
        <v>423</v>
      </c>
      <c r="E28" s="33">
        <v>5</v>
      </c>
      <c r="F28" s="33">
        <v>7954</v>
      </c>
      <c r="G28" s="33">
        <v>0</v>
      </c>
      <c r="H28" s="33">
        <v>15752</v>
      </c>
      <c r="I28" s="33">
        <v>0</v>
      </c>
      <c r="J28" s="33">
        <v>3</v>
      </c>
      <c r="K28" s="33">
        <v>1027647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</v>
      </c>
      <c r="S28" s="56">
        <v>0</v>
      </c>
      <c r="T28" s="56">
        <v>78772</v>
      </c>
      <c r="U28" s="56">
        <v>232726.62305000002</v>
      </c>
      <c r="V28" s="56">
        <v>44972</v>
      </c>
      <c r="W28" s="56">
        <v>156872.03627000001</v>
      </c>
      <c r="X28" s="56">
        <v>217</v>
      </c>
      <c r="Y28" s="56">
        <v>6151.9040000000005</v>
      </c>
      <c r="Z28" s="56">
        <v>287145</v>
      </c>
      <c r="AA28" s="56">
        <v>1508997.43319</v>
      </c>
      <c r="AB28" s="56">
        <v>0</v>
      </c>
      <c r="AC28" s="56">
        <v>0</v>
      </c>
      <c r="AE28" s="38">
        <f t="shared" si="0"/>
        <v>287145</v>
      </c>
    </row>
    <row r="29" spans="2:31" x14ac:dyDescent="0.25">
      <c r="B29" s="92">
        <v>18</v>
      </c>
      <c r="C29" s="91" t="s">
        <v>42</v>
      </c>
      <c r="D29" s="33">
        <v>241</v>
      </c>
      <c r="E29" s="33">
        <v>39</v>
      </c>
      <c r="F29" s="33">
        <v>1486</v>
      </c>
      <c r="G29" s="33">
        <v>0</v>
      </c>
      <c r="H29" s="33">
        <v>0</v>
      </c>
      <c r="I29" s="33">
        <v>34824</v>
      </c>
      <c r="J29" s="33">
        <v>12818</v>
      </c>
      <c r="K29" s="33">
        <v>559783</v>
      </c>
      <c r="L29" s="56">
        <v>25844</v>
      </c>
      <c r="M29" s="56">
        <v>64343.042249999999</v>
      </c>
      <c r="N29" s="56">
        <v>6586</v>
      </c>
      <c r="O29" s="56">
        <v>27493.45379</v>
      </c>
      <c r="P29" s="56">
        <v>0</v>
      </c>
      <c r="Q29" s="56">
        <v>0</v>
      </c>
      <c r="R29" s="56">
        <v>243</v>
      </c>
      <c r="S29" s="56">
        <v>813.7</v>
      </c>
      <c r="T29" s="56">
        <v>160272</v>
      </c>
      <c r="U29" s="56">
        <v>331421.04255000007</v>
      </c>
      <c r="V29" s="56">
        <v>6044</v>
      </c>
      <c r="W29" s="56">
        <v>14962.959359999999</v>
      </c>
      <c r="X29" s="56">
        <v>0</v>
      </c>
      <c r="Y29" s="56">
        <v>0</v>
      </c>
      <c r="Z29" s="56">
        <v>438074</v>
      </c>
      <c r="AA29" s="56">
        <v>1954449.0824599999</v>
      </c>
      <c r="AB29" s="56">
        <v>0</v>
      </c>
      <c r="AC29" s="56">
        <v>0</v>
      </c>
      <c r="AE29" s="38">
        <f t="shared" si="0"/>
        <v>438074</v>
      </c>
    </row>
    <row r="30" spans="2:31" x14ac:dyDescent="0.25">
      <c r="B30" s="92">
        <v>19</v>
      </c>
      <c r="C30" s="91" t="s">
        <v>20</v>
      </c>
      <c r="D30" s="33">
        <v>1720</v>
      </c>
      <c r="E30" s="33">
        <v>330</v>
      </c>
      <c r="F30" s="33">
        <v>20686</v>
      </c>
      <c r="G30" s="33">
        <v>589</v>
      </c>
      <c r="H30" s="33">
        <v>25</v>
      </c>
      <c r="I30" s="33">
        <v>5556773</v>
      </c>
      <c r="J30" s="33">
        <v>1049206</v>
      </c>
      <c r="K30" s="33">
        <v>13836055</v>
      </c>
      <c r="L30" s="56">
        <v>2261586</v>
      </c>
      <c r="M30" s="56">
        <v>6769392.5990000004</v>
      </c>
      <c r="N30" s="56">
        <v>1806238</v>
      </c>
      <c r="O30" s="56">
        <v>8996131.7625699993</v>
      </c>
      <c r="P30" s="56">
        <v>0</v>
      </c>
      <c r="Q30" s="56">
        <v>0</v>
      </c>
      <c r="R30" s="56">
        <v>5166</v>
      </c>
      <c r="S30" s="56">
        <v>25647.143760000003</v>
      </c>
      <c r="T30" s="56">
        <v>3217055</v>
      </c>
      <c r="U30" s="56">
        <v>8315814.8219999997</v>
      </c>
      <c r="V30" s="56">
        <v>1237844</v>
      </c>
      <c r="W30" s="56">
        <v>4458201.5449999999</v>
      </c>
      <c r="X30" s="56">
        <v>2848</v>
      </c>
      <c r="Y30" s="56">
        <v>40194.854090000001</v>
      </c>
      <c r="Z30" s="56">
        <v>7848539</v>
      </c>
      <c r="AA30" s="56">
        <v>39750864.818000004</v>
      </c>
      <c r="AB30" s="56">
        <v>36</v>
      </c>
      <c r="AC30" s="56">
        <v>36</v>
      </c>
      <c r="AE30" s="38">
        <f t="shared" si="0"/>
        <v>7848575</v>
      </c>
    </row>
    <row r="31" spans="2:31" x14ac:dyDescent="0.25">
      <c r="B31" s="92">
        <v>20</v>
      </c>
      <c r="C31" s="91" t="s">
        <v>7</v>
      </c>
      <c r="D31" s="33">
        <v>12237</v>
      </c>
      <c r="E31" s="33">
        <v>8756</v>
      </c>
      <c r="F31" s="33">
        <v>1638516</v>
      </c>
      <c r="G31" s="33">
        <v>3136</v>
      </c>
      <c r="H31" s="33">
        <v>2170804</v>
      </c>
      <c r="I31" s="33">
        <v>729847</v>
      </c>
      <c r="J31" s="33">
        <v>22405188</v>
      </c>
      <c r="K31" s="33">
        <v>57092063</v>
      </c>
      <c r="L31" s="56">
        <v>68061552</v>
      </c>
      <c r="M31" s="56">
        <v>162525004.72667998</v>
      </c>
      <c r="N31" s="56">
        <v>35525094</v>
      </c>
      <c r="O31" s="56">
        <v>359740989.95020992</v>
      </c>
      <c r="P31" s="56">
        <v>0</v>
      </c>
      <c r="Q31" s="56">
        <v>0</v>
      </c>
      <c r="R31" s="56">
        <v>203006</v>
      </c>
      <c r="S31" s="56">
        <v>1297178.4929000002</v>
      </c>
      <c r="T31" s="56">
        <v>10189706</v>
      </c>
      <c r="U31" s="56">
        <v>34783419.027140006</v>
      </c>
      <c r="V31" s="56">
        <v>7318852</v>
      </c>
      <c r="W31" s="56">
        <v>37924888.14537999</v>
      </c>
      <c r="X31" s="56">
        <v>70491</v>
      </c>
      <c r="Y31" s="56">
        <v>1045281.6849499998</v>
      </c>
      <c r="Z31" s="56">
        <v>33875087</v>
      </c>
      <c r="AA31" s="56">
        <v>220389713.30899999</v>
      </c>
      <c r="AB31" s="56">
        <v>1056</v>
      </c>
      <c r="AC31" s="56">
        <v>1053.777</v>
      </c>
      <c r="AE31" s="38">
        <f t="shared" si="0"/>
        <v>33876143</v>
      </c>
    </row>
    <row r="32" spans="2:31" x14ac:dyDescent="0.25">
      <c r="B32" s="92">
        <v>21</v>
      </c>
      <c r="C32" s="91" t="s">
        <v>10</v>
      </c>
      <c r="D32" s="33">
        <v>10000</v>
      </c>
      <c r="E32" s="33">
        <v>6117</v>
      </c>
      <c r="F32" s="33">
        <v>1767953</v>
      </c>
      <c r="G32" s="33">
        <v>6280</v>
      </c>
      <c r="H32" s="33">
        <v>594880</v>
      </c>
      <c r="I32" s="33">
        <v>3627430</v>
      </c>
      <c r="J32" s="33">
        <v>17562210</v>
      </c>
      <c r="K32" s="33">
        <v>31972238</v>
      </c>
      <c r="L32" s="56">
        <v>18381047</v>
      </c>
      <c r="M32" s="56">
        <v>89742042.96472016</v>
      </c>
      <c r="N32" s="56">
        <v>54177278</v>
      </c>
      <c r="O32" s="56">
        <v>224828084.53043893</v>
      </c>
      <c r="P32" s="56">
        <v>57</v>
      </c>
      <c r="Q32" s="56">
        <v>3664.4850000000001</v>
      </c>
      <c r="R32" s="56">
        <v>65992</v>
      </c>
      <c r="S32" s="56">
        <v>324876.64799999999</v>
      </c>
      <c r="T32" s="56">
        <v>6463160</v>
      </c>
      <c r="U32" s="56">
        <v>22333951.8948199</v>
      </c>
      <c r="V32" s="56">
        <v>3048447</v>
      </c>
      <c r="W32" s="56">
        <v>21682810.67785994</v>
      </c>
      <c r="X32" s="56">
        <v>6546</v>
      </c>
      <c r="Y32" s="56">
        <v>142878.76690000002</v>
      </c>
      <c r="Z32" s="56">
        <v>15310392</v>
      </c>
      <c r="AA32" s="56">
        <v>108231020.73800001</v>
      </c>
      <c r="AB32" s="56">
        <v>0</v>
      </c>
      <c r="AC32" s="56">
        <v>0</v>
      </c>
      <c r="AE32" s="38">
        <f t="shared" si="0"/>
        <v>15310392</v>
      </c>
    </row>
    <row r="33" spans="2:31" x14ac:dyDescent="0.25">
      <c r="B33" s="92">
        <v>22</v>
      </c>
      <c r="C33" s="91" t="s">
        <v>38</v>
      </c>
      <c r="D33" s="33">
        <v>2354</v>
      </c>
      <c r="E33" s="33">
        <v>887</v>
      </c>
      <c r="F33" s="33">
        <v>13519</v>
      </c>
      <c r="G33" s="33">
        <v>1041</v>
      </c>
      <c r="H33" s="33">
        <v>2285</v>
      </c>
      <c r="I33" s="33">
        <v>333970</v>
      </c>
      <c r="J33" s="33">
        <v>39631</v>
      </c>
      <c r="K33" s="33">
        <v>12111532</v>
      </c>
      <c r="L33" s="56">
        <v>69846</v>
      </c>
      <c r="M33" s="56">
        <v>274896.39866000001</v>
      </c>
      <c r="N33" s="56">
        <v>63781</v>
      </c>
      <c r="O33" s="56">
        <v>240380.05080000003</v>
      </c>
      <c r="P33" s="56">
        <v>0</v>
      </c>
      <c r="Q33" s="56">
        <v>0</v>
      </c>
      <c r="R33" s="56">
        <v>588</v>
      </c>
      <c r="S33" s="56">
        <v>3463.9</v>
      </c>
      <c r="T33" s="56">
        <v>1163992</v>
      </c>
      <c r="U33" s="56">
        <v>2688237.5469999998</v>
      </c>
      <c r="V33" s="56">
        <v>248416</v>
      </c>
      <c r="W33" s="56">
        <v>733997.96779999998</v>
      </c>
      <c r="X33" s="56">
        <v>0</v>
      </c>
      <c r="Y33" s="56">
        <v>0</v>
      </c>
      <c r="Z33" s="56">
        <v>5244916</v>
      </c>
      <c r="AA33" s="56">
        <v>26001170.145</v>
      </c>
      <c r="AB33" s="56">
        <v>101</v>
      </c>
      <c r="AC33" s="56">
        <v>39.380000000000003</v>
      </c>
      <c r="AE33" s="38">
        <f t="shared" si="0"/>
        <v>5245017</v>
      </c>
    </row>
    <row r="34" spans="2:31" x14ac:dyDescent="0.25">
      <c r="B34" s="92">
        <v>23</v>
      </c>
      <c r="C34" s="91" t="s">
        <v>14</v>
      </c>
      <c r="D34" s="33">
        <v>902</v>
      </c>
      <c r="E34" s="33">
        <v>331</v>
      </c>
      <c r="F34" s="33">
        <v>47622</v>
      </c>
      <c r="G34" s="33">
        <v>7544</v>
      </c>
      <c r="H34" s="33">
        <v>0</v>
      </c>
      <c r="I34" s="33">
        <v>55325</v>
      </c>
      <c r="J34" s="33">
        <v>3076601</v>
      </c>
      <c r="K34" s="33">
        <v>6659945</v>
      </c>
      <c r="L34" s="56">
        <v>9447890</v>
      </c>
      <c r="M34" s="56">
        <v>20227024.905999999</v>
      </c>
      <c r="N34" s="56">
        <v>1841681</v>
      </c>
      <c r="O34" s="56">
        <v>11584560.517000001</v>
      </c>
      <c r="P34" s="56">
        <v>0</v>
      </c>
      <c r="Q34" s="56">
        <v>0</v>
      </c>
      <c r="R34" s="56">
        <v>27569</v>
      </c>
      <c r="S34" s="56">
        <v>125616.9</v>
      </c>
      <c r="T34" s="56">
        <v>632314</v>
      </c>
      <c r="U34" s="56">
        <v>1890912.6836900001</v>
      </c>
      <c r="V34" s="56">
        <v>266322</v>
      </c>
      <c r="W34" s="56">
        <v>2657242.2017800002</v>
      </c>
      <c r="X34" s="56">
        <v>0</v>
      </c>
      <c r="Y34" s="56">
        <v>0</v>
      </c>
      <c r="Z34" s="56">
        <v>3963894</v>
      </c>
      <c r="AA34" s="56">
        <v>18964138.022</v>
      </c>
      <c r="AB34" s="56">
        <v>0</v>
      </c>
      <c r="AC34" s="56">
        <v>0</v>
      </c>
      <c r="AE34" s="38">
        <f t="shared" si="0"/>
        <v>3963894</v>
      </c>
    </row>
    <row r="35" spans="2:31" x14ac:dyDescent="0.25">
      <c r="B35" s="92">
        <v>24</v>
      </c>
      <c r="C35" s="91" t="s">
        <v>15</v>
      </c>
      <c r="D35" s="33">
        <v>1895</v>
      </c>
      <c r="E35" s="33">
        <v>1116</v>
      </c>
      <c r="F35" s="33">
        <v>246321</v>
      </c>
      <c r="G35" s="33">
        <v>141</v>
      </c>
      <c r="H35" s="33">
        <v>59690</v>
      </c>
      <c r="I35" s="33">
        <v>6746278</v>
      </c>
      <c r="J35" s="33">
        <v>3022768</v>
      </c>
      <c r="K35" s="33">
        <v>11154738</v>
      </c>
      <c r="L35" s="56">
        <v>3724310</v>
      </c>
      <c r="M35" s="56">
        <v>38075643.342</v>
      </c>
      <c r="N35" s="56">
        <v>7002341</v>
      </c>
      <c r="O35" s="56">
        <v>46635336.878339998</v>
      </c>
      <c r="P35" s="56">
        <v>0</v>
      </c>
      <c r="Q35" s="56">
        <v>0</v>
      </c>
      <c r="R35" s="56">
        <v>23430</v>
      </c>
      <c r="S35" s="56">
        <v>122492.099</v>
      </c>
      <c r="T35" s="56">
        <v>738407</v>
      </c>
      <c r="U35" s="56">
        <v>2013411.702</v>
      </c>
      <c r="V35" s="56">
        <v>614279</v>
      </c>
      <c r="W35" s="56">
        <v>2853571.1979999999</v>
      </c>
      <c r="X35" s="56">
        <v>879</v>
      </c>
      <c r="Y35" s="56">
        <v>55667.482200000006</v>
      </c>
      <c r="Z35" s="56">
        <v>3883761</v>
      </c>
      <c r="AA35" s="56">
        <v>23263945.972699001</v>
      </c>
      <c r="AB35" s="56">
        <v>0</v>
      </c>
      <c r="AC35" s="56">
        <v>0</v>
      </c>
      <c r="AE35" s="38">
        <f t="shared" si="0"/>
        <v>3883761</v>
      </c>
    </row>
    <row r="36" spans="2:31" x14ac:dyDescent="0.25">
      <c r="B36" s="92">
        <v>25</v>
      </c>
      <c r="C36" s="91" t="s">
        <v>34</v>
      </c>
      <c r="D36" s="33">
        <v>948</v>
      </c>
      <c r="E36" s="33">
        <v>631</v>
      </c>
      <c r="F36" s="33">
        <v>14319</v>
      </c>
      <c r="G36" s="33">
        <v>942</v>
      </c>
      <c r="H36" s="33">
        <v>0</v>
      </c>
      <c r="I36" s="33">
        <v>541478</v>
      </c>
      <c r="J36" s="33">
        <v>123424</v>
      </c>
      <c r="K36" s="33">
        <v>4605046</v>
      </c>
      <c r="L36" s="56">
        <v>187033</v>
      </c>
      <c r="M36" s="56">
        <v>1585485.3456999999</v>
      </c>
      <c r="N36" s="56">
        <v>95730</v>
      </c>
      <c r="O36" s="56">
        <v>387793.95987999998</v>
      </c>
      <c r="P36" s="56">
        <v>0</v>
      </c>
      <c r="Q36" s="56">
        <v>0</v>
      </c>
      <c r="R36" s="56">
        <v>9326</v>
      </c>
      <c r="S36" s="56">
        <v>39696.855000000003</v>
      </c>
      <c r="T36" s="56">
        <v>871911</v>
      </c>
      <c r="U36" s="56">
        <v>2197231.8929400002</v>
      </c>
      <c r="V36" s="56">
        <v>900060</v>
      </c>
      <c r="W36" s="56">
        <v>668886.29201999994</v>
      </c>
      <c r="X36" s="56">
        <v>0</v>
      </c>
      <c r="Y36" s="56">
        <v>0</v>
      </c>
      <c r="Z36" s="56">
        <v>5251122</v>
      </c>
      <c r="AA36" s="56">
        <v>28165019.136999998</v>
      </c>
      <c r="AB36" s="56">
        <v>0</v>
      </c>
      <c r="AC36" s="56">
        <v>0</v>
      </c>
      <c r="AE36" s="38">
        <f t="shared" si="0"/>
        <v>5251122</v>
      </c>
    </row>
    <row r="37" spans="2:31" x14ac:dyDescent="0.25">
      <c r="B37" s="92">
        <v>26</v>
      </c>
      <c r="C37" s="91" t="s">
        <v>53</v>
      </c>
      <c r="D37" s="33">
        <v>937</v>
      </c>
      <c r="E37" s="33">
        <v>568</v>
      </c>
      <c r="F37" s="33">
        <v>10498</v>
      </c>
      <c r="G37" s="33">
        <v>0</v>
      </c>
      <c r="H37" s="33">
        <v>0</v>
      </c>
      <c r="I37" s="33">
        <v>100964</v>
      </c>
      <c r="J37" s="33">
        <v>0</v>
      </c>
      <c r="K37" s="33">
        <v>5419331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769748</v>
      </c>
      <c r="U37" s="56">
        <v>1529379.7177500001</v>
      </c>
      <c r="V37" s="56">
        <v>55484</v>
      </c>
      <c r="W37" s="56">
        <v>169385.38616999998</v>
      </c>
      <c r="X37" s="56">
        <v>0</v>
      </c>
      <c r="Y37" s="56">
        <v>0</v>
      </c>
      <c r="Z37" s="56">
        <v>3746868</v>
      </c>
      <c r="AA37" s="56">
        <v>17938329.263999999</v>
      </c>
      <c r="AB37" s="56">
        <v>0</v>
      </c>
      <c r="AC37" s="56">
        <v>0</v>
      </c>
      <c r="AE37" s="38">
        <f t="shared" si="0"/>
        <v>3746868</v>
      </c>
    </row>
    <row r="38" spans="2:31" x14ac:dyDescent="0.25">
      <c r="B38" s="92">
        <v>27</v>
      </c>
      <c r="C38" s="91" t="s">
        <v>43</v>
      </c>
      <c r="D38" s="33">
        <v>1477</v>
      </c>
      <c r="E38" s="33">
        <v>731</v>
      </c>
      <c r="F38" s="33">
        <v>8313</v>
      </c>
      <c r="G38" s="33">
        <v>0</v>
      </c>
      <c r="H38" s="33">
        <v>0</v>
      </c>
      <c r="I38" s="33">
        <v>44362</v>
      </c>
      <c r="J38" s="33">
        <v>10242</v>
      </c>
      <c r="K38" s="33">
        <v>5027307</v>
      </c>
      <c r="L38" s="56">
        <v>24882</v>
      </c>
      <c r="M38" s="56">
        <v>166292.3682</v>
      </c>
      <c r="N38" s="56">
        <v>10191</v>
      </c>
      <c r="O38" s="56">
        <v>133056.09841000001</v>
      </c>
      <c r="P38" s="56">
        <v>0</v>
      </c>
      <c r="Q38" s="56">
        <v>0</v>
      </c>
      <c r="R38" s="56">
        <v>789</v>
      </c>
      <c r="S38" s="56">
        <v>6052.8</v>
      </c>
      <c r="T38" s="56">
        <v>995541</v>
      </c>
      <c r="U38" s="56">
        <v>2518528.11032</v>
      </c>
      <c r="V38" s="56">
        <v>148839</v>
      </c>
      <c r="W38" s="56">
        <v>718714.21499999997</v>
      </c>
      <c r="X38" s="56">
        <v>0</v>
      </c>
      <c r="Y38" s="56">
        <v>0</v>
      </c>
      <c r="Z38" s="56">
        <v>4260006</v>
      </c>
      <c r="AA38" s="56">
        <v>20896351.985640001</v>
      </c>
      <c r="AB38" s="56">
        <v>0</v>
      </c>
      <c r="AC38" s="56">
        <v>0</v>
      </c>
      <c r="AE38" s="38">
        <f t="shared" si="0"/>
        <v>4260006</v>
      </c>
    </row>
    <row r="39" spans="2:31" x14ac:dyDescent="0.25">
      <c r="B39" s="92">
        <v>28</v>
      </c>
      <c r="C39" s="91" t="s">
        <v>13</v>
      </c>
      <c r="D39" s="33">
        <v>1848</v>
      </c>
      <c r="E39" s="33">
        <v>1481</v>
      </c>
      <c r="F39" s="33">
        <v>76897</v>
      </c>
      <c r="G39" s="33">
        <v>953</v>
      </c>
      <c r="H39" s="33">
        <v>129799</v>
      </c>
      <c r="I39" s="33">
        <v>617970</v>
      </c>
      <c r="J39" s="33">
        <v>5305046</v>
      </c>
      <c r="K39" s="33">
        <v>34608869</v>
      </c>
      <c r="L39" s="56">
        <v>11656162</v>
      </c>
      <c r="M39" s="56">
        <v>24970587.901669998</v>
      </c>
      <c r="N39" s="56">
        <v>4597457</v>
      </c>
      <c r="O39" s="56">
        <v>38358700.911320001</v>
      </c>
      <c r="P39" s="56">
        <v>0</v>
      </c>
      <c r="Q39" s="56">
        <v>0</v>
      </c>
      <c r="R39" s="56">
        <v>30627</v>
      </c>
      <c r="S39" s="56">
        <v>144785.27637000001</v>
      </c>
      <c r="T39" s="56">
        <v>2073053</v>
      </c>
      <c r="U39" s="56">
        <v>4809516.5640000002</v>
      </c>
      <c r="V39" s="56">
        <v>1894627</v>
      </c>
      <c r="W39" s="56">
        <v>5947913.7120000003</v>
      </c>
      <c r="X39" s="56">
        <v>0</v>
      </c>
      <c r="Y39" s="56">
        <v>0</v>
      </c>
      <c r="Z39" s="56">
        <v>10695088</v>
      </c>
      <c r="AA39" s="56">
        <v>51932311.190710016</v>
      </c>
      <c r="AB39" s="56">
        <v>0</v>
      </c>
      <c r="AC39" s="56">
        <v>0</v>
      </c>
      <c r="AE39" s="38">
        <f t="shared" si="0"/>
        <v>10695088</v>
      </c>
    </row>
    <row r="40" spans="2:31" x14ac:dyDescent="0.25">
      <c r="B40" s="92">
        <v>29</v>
      </c>
      <c r="C40" s="91" t="s">
        <v>54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275222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14733</v>
      </c>
      <c r="U40" s="56">
        <v>26106.251479999999</v>
      </c>
      <c r="V40" s="56">
        <v>4302</v>
      </c>
      <c r="W40" s="56">
        <v>13923.909380000001</v>
      </c>
      <c r="X40" s="56">
        <v>0</v>
      </c>
      <c r="Y40" s="56">
        <v>0</v>
      </c>
      <c r="Z40" s="56">
        <v>70460</v>
      </c>
      <c r="AA40" s="56">
        <v>331878</v>
      </c>
      <c r="AB40" s="56">
        <v>0</v>
      </c>
      <c r="AC40" s="56">
        <v>0</v>
      </c>
      <c r="AE40" s="38">
        <f t="shared" si="0"/>
        <v>70460</v>
      </c>
    </row>
    <row r="41" spans="2:31" x14ac:dyDescent="0.25">
      <c r="B41" s="92">
        <v>30</v>
      </c>
      <c r="C41" s="91" t="s">
        <v>12</v>
      </c>
      <c r="D41" s="33">
        <v>370</v>
      </c>
      <c r="E41" s="33">
        <v>36</v>
      </c>
      <c r="F41" s="33">
        <v>1662956</v>
      </c>
      <c r="G41" s="33">
        <v>0</v>
      </c>
      <c r="H41" s="33">
        <v>3429</v>
      </c>
      <c r="I41" s="33">
        <v>136200</v>
      </c>
      <c r="J41" s="33">
        <v>5218099</v>
      </c>
      <c r="K41" s="33">
        <v>1558113</v>
      </c>
      <c r="L41" s="56">
        <v>5210235</v>
      </c>
      <c r="M41" s="56">
        <v>25780852.027229998</v>
      </c>
      <c r="N41" s="56">
        <v>4729865</v>
      </c>
      <c r="O41" s="56">
        <v>44633355.545440003</v>
      </c>
      <c r="P41" s="56">
        <v>0</v>
      </c>
      <c r="Q41" s="56">
        <v>0</v>
      </c>
      <c r="R41" s="56">
        <v>38654</v>
      </c>
      <c r="S41" s="56">
        <v>157745.01162999999</v>
      </c>
      <c r="T41" s="56">
        <v>159642</v>
      </c>
      <c r="U41" s="56">
        <v>437128.01613999996</v>
      </c>
      <c r="V41" s="56">
        <v>93194</v>
      </c>
      <c r="W41" s="56">
        <v>618434.85236999998</v>
      </c>
      <c r="X41" s="56">
        <v>74</v>
      </c>
      <c r="Y41" s="56">
        <v>2704.971</v>
      </c>
      <c r="Z41" s="56">
        <v>540038</v>
      </c>
      <c r="AA41" s="56">
        <v>2778244.3650000002</v>
      </c>
      <c r="AB41" s="56">
        <v>0</v>
      </c>
      <c r="AC41" s="56">
        <v>0</v>
      </c>
      <c r="AE41" s="38">
        <f t="shared" si="0"/>
        <v>540038</v>
      </c>
    </row>
    <row r="42" spans="2:31" x14ac:dyDescent="0.25">
      <c r="B42" s="92">
        <v>31</v>
      </c>
      <c r="C42" s="91" t="s">
        <v>30</v>
      </c>
      <c r="D42" s="33">
        <v>911</v>
      </c>
      <c r="E42" s="33">
        <v>374</v>
      </c>
      <c r="F42" s="33">
        <v>18277</v>
      </c>
      <c r="G42" s="33">
        <v>0</v>
      </c>
      <c r="H42" s="33">
        <v>37530</v>
      </c>
      <c r="I42" s="33">
        <v>97408</v>
      </c>
      <c r="J42" s="33">
        <v>393789</v>
      </c>
      <c r="K42" s="33">
        <v>3763611</v>
      </c>
      <c r="L42" s="56">
        <v>654281</v>
      </c>
      <c r="M42" s="56">
        <v>2407450.8772499999</v>
      </c>
      <c r="N42" s="56">
        <v>697980</v>
      </c>
      <c r="O42" s="56">
        <v>4516147.7264700001</v>
      </c>
      <c r="P42" s="56">
        <v>0</v>
      </c>
      <c r="Q42" s="56">
        <v>0</v>
      </c>
      <c r="R42" s="56">
        <v>0</v>
      </c>
      <c r="S42" s="56">
        <v>0</v>
      </c>
      <c r="T42" s="56">
        <v>1110637</v>
      </c>
      <c r="U42" s="56">
        <v>2837926.2620399999</v>
      </c>
      <c r="V42" s="56">
        <v>174949</v>
      </c>
      <c r="W42" s="56">
        <v>819674.34626000002</v>
      </c>
      <c r="X42" s="56">
        <v>0</v>
      </c>
      <c r="Y42" s="56">
        <v>0</v>
      </c>
      <c r="Z42" s="56">
        <v>2854778</v>
      </c>
      <c r="AA42" s="56">
        <v>14362552.401380001</v>
      </c>
      <c r="AB42" s="56">
        <v>0</v>
      </c>
      <c r="AC42" s="56">
        <v>0</v>
      </c>
      <c r="AE42" s="38">
        <f t="shared" si="0"/>
        <v>2854778</v>
      </c>
    </row>
    <row r="43" spans="2:31" x14ac:dyDescent="0.25">
      <c r="B43" s="92">
        <v>32</v>
      </c>
      <c r="C43" s="91" t="s">
        <v>39</v>
      </c>
      <c r="D43" s="33">
        <v>507</v>
      </c>
      <c r="E43" s="33">
        <v>655</v>
      </c>
      <c r="F43" s="33">
        <v>2258</v>
      </c>
      <c r="G43" s="33">
        <v>0</v>
      </c>
      <c r="H43" s="33">
        <v>0</v>
      </c>
      <c r="I43" s="33">
        <v>156931</v>
      </c>
      <c r="J43" s="33">
        <v>32717</v>
      </c>
      <c r="K43" s="33">
        <v>2348267</v>
      </c>
      <c r="L43" s="56">
        <v>42360</v>
      </c>
      <c r="M43" s="56">
        <v>190103.46964</v>
      </c>
      <c r="N43" s="56">
        <v>17318</v>
      </c>
      <c r="O43" s="56">
        <v>107566.94760000001</v>
      </c>
      <c r="P43" s="56">
        <v>0</v>
      </c>
      <c r="Q43" s="56">
        <v>0</v>
      </c>
      <c r="R43" s="56">
        <v>1971</v>
      </c>
      <c r="S43" s="56">
        <v>8091</v>
      </c>
      <c r="T43" s="56">
        <v>357803</v>
      </c>
      <c r="U43" s="56">
        <v>951666.84284000006</v>
      </c>
      <c r="V43" s="56">
        <v>32843</v>
      </c>
      <c r="W43" s="56">
        <v>138087.27312999999</v>
      </c>
      <c r="X43" s="56">
        <v>60</v>
      </c>
      <c r="Y43" s="56">
        <v>161.928</v>
      </c>
      <c r="Z43" s="56">
        <v>4843507</v>
      </c>
      <c r="AA43" s="56">
        <v>21683201.899999999</v>
      </c>
      <c r="AB43" s="56">
        <v>0</v>
      </c>
      <c r="AC43" s="56">
        <v>0</v>
      </c>
      <c r="AE43" s="38">
        <f t="shared" si="0"/>
        <v>4843507</v>
      </c>
    </row>
    <row r="44" spans="2:31" x14ac:dyDescent="0.25">
      <c r="B44" s="92">
        <v>33</v>
      </c>
      <c r="C44" s="91" t="s">
        <v>17</v>
      </c>
      <c r="D44" s="33">
        <v>1159</v>
      </c>
      <c r="E44" s="33">
        <v>164</v>
      </c>
      <c r="F44" s="33">
        <v>71867</v>
      </c>
      <c r="G44" s="33">
        <v>94372</v>
      </c>
      <c r="H44" s="33">
        <v>302596</v>
      </c>
      <c r="I44" s="33">
        <v>473953131</v>
      </c>
      <c r="J44" s="33">
        <v>2291974</v>
      </c>
      <c r="K44" s="33">
        <v>5099164</v>
      </c>
      <c r="L44" s="56">
        <v>6607375</v>
      </c>
      <c r="M44" s="56">
        <v>14017952.01072</v>
      </c>
      <c r="N44" s="56">
        <v>1098481</v>
      </c>
      <c r="O44" s="56">
        <v>12873262.45579</v>
      </c>
      <c r="P44" s="56">
        <v>0</v>
      </c>
      <c r="Q44" s="56">
        <v>0</v>
      </c>
      <c r="R44" s="56">
        <v>17077</v>
      </c>
      <c r="S44" s="56">
        <v>87507.1</v>
      </c>
      <c r="T44" s="56">
        <v>558034</v>
      </c>
      <c r="U44" s="56">
        <v>1486387.8385499963</v>
      </c>
      <c r="V44" s="56">
        <v>160274</v>
      </c>
      <c r="W44" s="56">
        <v>835935.72678000201</v>
      </c>
      <c r="X44" s="56">
        <v>33</v>
      </c>
      <c r="Y44" s="56">
        <v>476.11899999999997</v>
      </c>
      <c r="Z44" s="56">
        <v>2220517</v>
      </c>
      <c r="AA44" s="56">
        <v>11509263.85</v>
      </c>
      <c r="AB44" s="56">
        <v>240</v>
      </c>
      <c r="AC44" s="56">
        <v>240</v>
      </c>
      <c r="AE44" s="38">
        <f t="shared" si="0"/>
        <v>2220757</v>
      </c>
    </row>
    <row r="45" spans="2:31" ht="13" x14ac:dyDescent="0.25">
      <c r="B45" s="111" t="s">
        <v>18</v>
      </c>
      <c r="C45" s="110"/>
      <c r="D45" s="58"/>
      <c r="E45" s="58"/>
      <c r="F45" s="58"/>
      <c r="G45" s="58"/>
      <c r="H45" s="58"/>
      <c r="I45" s="58"/>
      <c r="J45" s="58"/>
      <c r="K45" s="58"/>
      <c r="L45" s="53"/>
      <c r="M45" s="53"/>
      <c r="N45" s="53"/>
      <c r="O45" s="53"/>
      <c r="P45" s="53"/>
      <c r="Q45" s="53"/>
      <c r="R45" s="53"/>
      <c r="S45" s="53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E45" s="38">
        <f t="shared" si="0"/>
        <v>0</v>
      </c>
    </row>
    <row r="46" spans="2:31" x14ac:dyDescent="0.25">
      <c r="B46" s="92">
        <v>34</v>
      </c>
      <c r="C46" s="91" t="s">
        <v>19</v>
      </c>
      <c r="D46" s="33">
        <v>0</v>
      </c>
      <c r="E46" s="33">
        <v>0</v>
      </c>
      <c r="F46" s="33">
        <v>50254</v>
      </c>
      <c r="G46" s="33">
        <v>0</v>
      </c>
      <c r="H46" s="33">
        <v>0</v>
      </c>
      <c r="I46" s="33">
        <v>0</v>
      </c>
      <c r="J46" s="33">
        <v>1419372</v>
      </c>
      <c r="K46" s="33">
        <v>0</v>
      </c>
      <c r="L46" s="56">
        <v>1369928</v>
      </c>
      <c r="M46" s="56">
        <v>11500611.200999999</v>
      </c>
      <c r="N46" s="56">
        <v>4571015</v>
      </c>
      <c r="O46" s="56">
        <v>40782836.119000003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8">
        <f t="shared" si="0"/>
        <v>0</v>
      </c>
    </row>
    <row r="47" spans="2:31" x14ac:dyDescent="0.25">
      <c r="B47" s="92">
        <v>35</v>
      </c>
      <c r="C47" s="91" t="s">
        <v>55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  <c r="AE47" s="38">
        <f t="shared" si="0"/>
        <v>0</v>
      </c>
    </row>
    <row r="48" spans="2:31" x14ac:dyDescent="0.25">
      <c r="B48" s="92">
        <v>36</v>
      </c>
      <c r="C48" s="91" t="s">
        <v>56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639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2093</v>
      </c>
      <c r="U48" s="56">
        <v>5460.0849800000005</v>
      </c>
      <c r="V48" s="56">
        <v>191</v>
      </c>
      <c r="W48" s="56">
        <v>4931.5857999999998</v>
      </c>
      <c r="X48" s="56">
        <v>0</v>
      </c>
      <c r="Y48" s="56">
        <v>0</v>
      </c>
      <c r="Z48" s="56">
        <v>3008</v>
      </c>
      <c r="AA48" s="56">
        <v>15742</v>
      </c>
      <c r="AB48" s="56">
        <v>0</v>
      </c>
      <c r="AC48" s="56">
        <v>0</v>
      </c>
      <c r="AE48" s="38">
        <f t="shared" si="0"/>
        <v>3008</v>
      </c>
    </row>
    <row r="49" spans="1:31" x14ac:dyDescent="0.25">
      <c r="B49" s="92">
        <v>37</v>
      </c>
      <c r="C49" s="91" t="s">
        <v>57</v>
      </c>
      <c r="D49" s="33">
        <v>0</v>
      </c>
      <c r="E49" s="33">
        <v>0</v>
      </c>
      <c r="F49" s="33">
        <v>0</v>
      </c>
      <c r="G49" s="33">
        <v>0</v>
      </c>
      <c r="H49" s="33">
        <v>1</v>
      </c>
      <c r="I49" s="33">
        <v>0</v>
      </c>
      <c r="J49" s="33">
        <v>0</v>
      </c>
      <c r="K49" s="33">
        <v>779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74</v>
      </c>
      <c r="U49" s="56">
        <v>313.39359999999999</v>
      </c>
      <c r="V49" s="56">
        <v>8</v>
      </c>
      <c r="W49" s="56">
        <v>15.822799999999999</v>
      </c>
      <c r="X49" s="56">
        <v>0</v>
      </c>
      <c r="Y49" s="56">
        <v>0</v>
      </c>
      <c r="Z49" s="56">
        <v>496</v>
      </c>
      <c r="AA49" s="56">
        <v>4632.3</v>
      </c>
      <c r="AB49" s="56">
        <v>0</v>
      </c>
      <c r="AC49" s="56">
        <v>0</v>
      </c>
      <c r="AE49" s="38">
        <f t="shared" si="0"/>
        <v>496</v>
      </c>
    </row>
    <row r="50" spans="1:31" x14ac:dyDescent="0.25">
      <c r="B50" s="92">
        <v>38</v>
      </c>
      <c r="C50" s="91" t="s">
        <v>32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212732</v>
      </c>
      <c r="K50" s="33">
        <v>0</v>
      </c>
      <c r="L50" s="56">
        <v>155982</v>
      </c>
      <c r="M50" s="56">
        <v>1067410.2467599991</v>
      </c>
      <c r="N50" s="56">
        <v>264228</v>
      </c>
      <c r="O50" s="56">
        <v>4742763.1774197659</v>
      </c>
      <c r="P50" s="56">
        <v>0</v>
      </c>
      <c r="Q50" s="56">
        <v>0</v>
      </c>
      <c r="R50" s="56">
        <v>471</v>
      </c>
      <c r="S50" s="56">
        <v>4009.4</v>
      </c>
      <c r="T50" s="56">
        <v>0</v>
      </c>
      <c r="U50" s="56">
        <v>0</v>
      </c>
      <c r="V50" s="56">
        <v>0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  <c r="AE50" s="38">
        <f t="shared" si="0"/>
        <v>0</v>
      </c>
    </row>
    <row r="51" spans="1:31" x14ac:dyDescent="0.25">
      <c r="B51" s="92">
        <v>39</v>
      </c>
      <c r="C51" s="91" t="s">
        <v>29</v>
      </c>
      <c r="D51" s="33">
        <v>438</v>
      </c>
      <c r="E51" s="33">
        <v>340</v>
      </c>
      <c r="F51" s="33">
        <v>622</v>
      </c>
      <c r="G51" s="33">
        <v>90</v>
      </c>
      <c r="H51" s="33">
        <v>0</v>
      </c>
      <c r="I51" s="33">
        <v>6841</v>
      </c>
      <c r="J51" s="33">
        <v>532559</v>
      </c>
      <c r="K51" s="33">
        <v>1735815</v>
      </c>
      <c r="L51" s="56">
        <v>535485</v>
      </c>
      <c r="M51" s="56">
        <v>2450484.793109918</v>
      </c>
      <c r="N51" s="56">
        <v>249522</v>
      </c>
      <c r="O51" s="56">
        <v>2029065.1681698712</v>
      </c>
      <c r="P51" s="56">
        <v>0</v>
      </c>
      <c r="Q51" s="56">
        <v>0</v>
      </c>
      <c r="R51" s="56">
        <v>4096</v>
      </c>
      <c r="S51" s="56">
        <v>12327.9</v>
      </c>
      <c r="T51" s="56">
        <v>203800</v>
      </c>
      <c r="U51" s="56">
        <v>476946.25853999995</v>
      </c>
      <c r="V51" s="56">
        <v>110473</v>
      </c>
      <c r="W51" s="56">
        <v>306586.89256000001</v>
      </c>
      <c r="X51" s="56">
        <v>0</v>
      </c>
      <c r="Y51" s="56">
        <v>0</v>
      </c>
      <c r="Z51" s="56">
        <v>781841</v>
      </c>
      <c r="AA51" s="56">
        <v>4147743.0319000003</v>
      </c>
      <c r="AB51" s="56">
        <v>0</v>
      </c>
      <c r="AC51" s="56">
        <v>0</v>
      </c>
      <c r="AE51" s="38">
        <f t="shared" si="0"/>
        <v>781841</v>
      </c>
    </row>
    <row r="52" spans="1:31" x14ac:dyDescent="0.25">
      <c r="B52" s="92">
        <v>40</v>
      </c>
      <c r="C52" s="91" t="s">
        <v>58</v>
      </c>
      <c r="D52" s="33">
        <v>13</v>
      </c>
      <c r="E52" s="33">
        <v>2</v>
      </c>
      <c r="F52" s="33">
        <v>0</v>
      </c>
      <c r="G52" s="33">
        <v>0</v>
      </c>
      <c r="H52" s="33">
        <v>0</v>
      </c>
      <c r="I52" s="33">
        <v>2</v>
      </c>
      <c r="J52" s="33">
        <v>0</v>
      </c>
      <c r="K52" s="33">
        <v>113549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23685</v>
      </c>
      <c r="U52" s="56">
        <v>79580.263889999871</v>
      </c>
      <c r="V52" s="56">
        <v>12388</v>
      </c>
      <c r="W52" s="56">
        <v>46824.130089999919</v>
      </c>
      <c r="X52" s="56">
        <v>0</v>
      </c>
      <c r="Y52" s="56">
        <v>0</v>
      </c>
      <c r="Z52" s="56">
        <v>28146</v>
      </c>
      <c r="AA52" s="56">
        <v>172449.30499999999</v>
      </c>
      <c r="AB52" s="56">
        <v>0</v>
      </c>
      <c r="AC52" s="56">
        <v>0</v>
      </c>
      <c r="AE52" s="38">
        <f t="shared" si="0"/>
        <v>28146</v>
      </c>
    </row>
    <row r="53" spans="1:31" x14ac:dyDescent="0.25">
      <c r="B53" s="92">
        <v>41</v>
      </c>
      <c r="C53" s="91" t="s">
        <v>59</v>
      </c>
      <c r="D53" s="33">
        <v>2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22304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0</v>
      </c>
      <c r="S53" s="56">
        <v>0</v>
      </c>
      <c r="T53" s="56">
        <v>940</v>
      </c>
      <c r="U53" s="56">
        <v>3267.6407200000003</v>
      </c>
      <c r="V53" s="56">
        <v>175</v>
      </c>
      <c r="W53" s="56">
        <v>511.16822999999999</v>
      </c>
      <c r="X53" s="56">
        <v>0</v>
      </c>
      <c r="Y53" s="56">
        <v>0</v>
      </c>
      <c r="Z53" s="56">
        <v>1890</v>
      </c>
      <c r="AA53" s="56">
        <v>10468.200000000001</v>
      </c>
      <c r="AB53" s="56">
        <v>0</v>
      </c>
      <c r="AC53" s="56">
        <v>0</v>
      </c>
      <c r="AE53" s="38">
        <f t="shared" si="0"/>
        <v>1890</v>
      </c>
    </row>
    <row r="54" spans="1:31" x14ac:dyDescent="0.25">
      <c r="B54" s="92">
        <v>42</v>
      </c>
      <c r="C54" s="91" t="s">
        <v>25</v>
      </c>
      <c r="D54" s="33">
        <v>46</v>
      </c>
      <c r="E54" s="33">
        <v>27</v>
      </c>
      <c r="F54" s="33">
        <v>0</v>
      </c>
      <c r="G54" s="33">
        <v>0</v>
      </c>
      <c r="H54" s="33">
        <v>0</v>
      </c>
      <c r="I54" s="33">
        <v>0</v>
      </c>
      <c r="J54" s="33">
        <v>718457</v>
      </c>
      <c r="K54" s="33">
        <v>794722</v>
      </c>
      <c r="L54" s="56">
        <v>872039</v>
      </c>
      <c r="M54" s="56">
        <v>3049619.0330199352</v>
      </c>
      <c r="N54" s="56">
        <v>1467102</v>
      </c>
      <c r="O54" s="56">
        <v>13621020.348899927</v>
      </c>
      <c r="P54" s="56">
        <v>0</v>
      </c>
      <c r="Q54" s="56">
        <v>0</v>
      </c>
      <c r="R54" s="56">
        <v>2407</v>
      </c>
      <c r="S54" s="56">
        <v>17934.915129999994</v>
      </c>
      <c r="T54" s="56">
        <v>241344</v>
      </c>
      <c r="U54" s="56">
        <v>1138548.6486299902</v>
      </c>
      <c r="V54" s="56">
        <v>0</v>
      </c>
      <c r="W54" s="56">
        <v>0</v>
      </c>
      <c r="X54" s="56">
        <v>0</v>
      </c>
      <c r="Y54" s="56">
        <v>0</v>
      </c>
      <c r="Z54" s="56">
        <v>219681</v>
      </c>
      <c r="AA54" s="56">
        <v>1306229.9704099998</v>
      </c>
      <c r="AB54" s="56">
        <v>0</v>
      </c>
      <c r="AC54" s="56">
        <v>0</v>
      </c>
      <c r="AE54" s="38">
        <f t="shared" si="0"/>
        <v>219681</v>
      </c>
    </row>
    <row r="55" spans="1:31" x14ac:dyDescent="0.25">
      <c r="B55" s="92">
        <v>43</v>
      </c>
      <c r="C55" s="91" t="s">
        <v>60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1548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1224</v>
      </c>
      <c r="U55" s="56">
        <v>4637.165</v>
      </c>
      <c r="V55" s="56">
        <v>128</v>
      </c>
      <c r="W55" s="56">
        <v>511.01400000000001</v>
      </c>
      <c r="X55" s="56">
        <v>0</v>
      </c>
      <c r="Y55" s="56">
        <v>0</v>
      </c>
      <c r="Z55" s="56">
        <v>319</v>
      </c>
      <c r="AA55" s="56">
        <v>2128.1</v>
      </c>
      <c r="AB55" s="56">
        <v>0</v>
      </c>
      <c r="AC55" s="56">
        <v>0</v>
      </c>
      <c r="AE55" s="38">
        <f t="shared" si="0"/>
        <v>319</v>
      </c>
    </row>
    <row r="56" spans="1:31" x14ac:dyDescent="0.25">
      <c r="B56" s="92">
        <v>44</v>
      </c>
      <c r="C56" s="91" t="s">
        <v>61</v>
      </c>
      <c r="D56" s="33">
        <v>1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420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508</v>
      </c>
      <c r="U56" s="56">
        <v>1619.2517700000001</v>
      </c>
      <c r="V56" s="56">
        <v>192</v>
      </c>
      <c r="W56" s="56">
        <v>581.49424999999997</v>
      </c>
      <c r="X56" s="56">
        <v>0</v>
      </c>
      <c r="Y56" s="56">
        <v>0</v>
      </c>
      <c r="Z56" s="56">
        <v>106</v>
      </c>
      <c r="AA56" s="56">
        <v>813.4</v>
      </c>
      <c r="AB56" s="56">
        <v>0</v>
      </c>
      <c r="AC56" s="56">
        <v>0</v>
      </c>
      <c r="AE56" s="38">
        <f t="shared" si="0"/>
        <v>106</v>
      </c>
    </row>
    <row r="57" spans="1:31" x14ac:dyDescent="0.25">
      <c r="A57" s="40" t="s">
        <v>159</v>
      </c>
      <c r="B57" s="92">
        <v>45</v>
      </c>
      <c r="C57" s="91" t="s">
        <v>26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638525</v>
      </c>
      <c r="K57" s="33">
        <v>806906</v>
      </c>
      <c r="L57" s="56">
        <v>228723</v>
      </c>
      <c r="M57" s="56">
        <v>369899.32258000114</v>
      </c>
      <c r="N57" s="56">
        <v>448984</v>
      </c>
      <c r="O57" s="56">
        <v>950385.14067999949</v>
      </c>
      <c r="P57" s="56">
        <v>0</v>
      </c>
      <c r="Q57" s="56">
        <v>0</v>
      </c>
      <c r="R57" s="56">
        <v>6567</v>
      </c>
      <c r="S57" s="56">
        <v>27438.190629999997</v>
      </c>
      <c r="T57" s="56">
        <v>8348</v>
      </c>
      <c r="U57" s="56">
        <v>19916.305219999998</v>
      </c>
      <c r="V57" s="56">
        <v>7566</v>
      </c>
      <c r="W57" s="56">
        <v>23104.477960000004</v>
      </c>
      <c r="X57" s="56">
        <v>0</v>
      </c>
      <c r="Y57" s="56">
        <v>0</v>
      </c>
      <c r="Z57" s="56">
        <v>27490</v>
      </c>
      <c r="AA57" s="56">
        <v>82066.711259999996</v>
      </c>
      <c r="AB57" s="56">
        <v>0</v>
      </c>
      <c r="AC57" s="56">
        <v>0</v>
      </c>
      <c r="AE57" s="38">
        <f t="shared" si="0"/>
        <v>27490</v>
      </c>
    </row>
    <row r="58" spans="1:31" x14ac:dyDescent="0.25">
      <c r="B58" s="92">
        <v>46</v>
      </c>
      <c r="C58" s="110" t="s">
        <v>24</v>
      </c>
      <c r="D58" s="33">
        <v>102</v>
      </c>
      <c r="E58" s="33">
        <v>48</v>
      </c>
      <c r="F58" s="33">
        <v>0</v>
      </c>
      <c r="G58" s="33">
        <v>0</v>
      </c>
      <c r="H58" s="33">
        <v>0</v>
      </c>
      <c r="I58" s="33">
        <v>0</v>
      </c>
      <c r="J58" s="33">
        <v>990010</v>
      </c>
      <c r="K58" s="33">
        <v>1054782</v>
      </c>
      <c r="L58" s="56">
        <v>1387900</v>
      </c>
      <c r="M58" s="56">
        <v>5518839.3085505124</v>
      </c>
      <c r="N58" s="56">
        <v>973108</v>
      </c>
      <c r="O58" s="56">
        <v>4619306.0406698547</v>
      </c>
      <c r="P58" s="56">
        <v>0</v>
      </c>
      <c r="Q58" s="56">
        <v>0</v>
      </c>
      <c r="R58" s="56">
        <v>2174</v>
      </c>
      <c r="S58" s="56">
        <v>13841.868759999999</v>
      </c>
      <c r="T58" s="56">
        <v>325078</v>
      </c>
      <c r="U58" s="56">
        <v>1014789.5998699871</v>
      </c>
      <c r="V58" s="56">
        <v>150718</v>
      </c>
      <c r="W58" s="56">
        <v>589412.62673998147</v>
      </c>
      <c r="X58" s="56">
        <v>35</v>
      </c>
      <c r="Y58" s="56">
        <v>798.60900000000004</v>
      </c>
      <c r="Z58" s="56">
        <v>610999</v>
      </c>
      <c r="AA58" s="56">
        <v>3168922.9520999994</v>
      </c>
      <c r="AB58" s="56">
        <v>0</v>
      </c>
      <c r="AC58" s="56">
        <v>0</v>
      </c>
      <c r="AE58" s="38">
        <f t="shared" si="0"/>
        <v>610999</v>
      </c>
    </row>
    <row r="59" spans="1:31" x14ac:dyDescent="0.25">
      <c r="B59" s="92">
        <v>47</v>
      </c>
      <c r="C59" s="110" t="s">
        <v>62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1246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2328</v>
      </c>
      <c r="U59" s="56">
        <v>7588.2040500000048</v>
      </c>
      <c r="V59" s="56">
        <v>1045</v>
      </c>
      <c r="W59" s="56">
        <v>2794.0320500000012</v>
      </c>
      <c r="X59" s="56">
        <v>0</v>
      </c>
      <c r="Y59" s="56">
        <v>0</v>
      </c>
      <c r="Z59" s="56">
        <v>565</v>
      </c>
      <c r="AA59" s="56">
        <v>4594.6000000000004</v>
      </c>
      <c r="AB59" s="56">
        <v>0</v>
      </c>
      <c r="AC59" s="56">
        <v>0</v>
      </c>
      <c r="AE59" s="38">
        <f t="shared" si="0"/>
        <v>565</v>
      </c>
    </row>
    <row r="60" spans="1:31" ht="13" x14ac:dyDescent="0.25">
      <c r="B60" s="111" t="s">
        <v>63</v>
      </c>
      <c r="C60" s="110"/>
      <c r="D60" s="33"/>
      <c r="E60" s="33"/>
      <c r="F60" s="33"/>
      <c r="G60" s="33"/>
      <c r="H60" s="33"/>
      <c r="I60" s="33"/>
      <c r="J60" s="33"/>
      <c r="K60" s="33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E60" s="38">
        <f t="shared" si="0"/>
        <v>0</v>
      </c>
    </row>
    <row r="61" spans="1:31" s="59" customFormat="1" x14ac:dyDescent="0.25">
      <c r="A61" s="65"/>
      <c r="B61" s="96">
        <v>48</v>
      </c>
      <c r="C61" s="99" t="s">
        <v>64</v>
      </c>
      <c r="D61" s="62">
        <v>0</v>
      </c>
      <c r="E61" s="62">
        <v>0</v>
      </c>
      <c r="F61" s="62">
        <v>0</v>
      </c>
      <c r="G61" s="62">
        <v>136285</v>
      </c>
      <c r="H61" s="62">
        <v>0</v>
      </c>
      <c r="I61" s="62">
        <v>2608177</v>
      </c>
      <c r="J61" s="62">
        <v>0</v>
      </c>
      <c r="K61" s="62">
        <v>4294061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48859</v>
      </c>
      <c r="U61" s="60">
        <v>28918.155569999999</v>
      </c>
      <c r="V61" s="60">
        <v>179105</v>
      </c>
      <c r="W61" s="60">
        <v>291551.91279999993</v>
      </c>
      <c r="X61" s="60">
        <v>0</v>
      </c>
      <c r="Y61" s="60">
        <v>0</v>
      </c>
      <c r="Z61" s="60">
        <v>286262</v>
      </c>
      <c r="AA61" s="60">
        <v>1182058.33452</v>
      </c>
      <c r="AB61" s="60">
        <v>0</v>
      </c>
      <c r="AC61" s="60">
        <v>0</v>
      </c>
      <c r="AE61" s="38">
        <f t="shared" si="0"/>
        <v>286262</v>
      </c>
    </row>
    <row r="62" spans="1:31" s="59" customFormat="1" x14ac:dyDescent="0.25">
      <c r="A62" s="65"/>
      <c r="B62" s="96">
        <v>49</v>
      </c>
      <c r="C62" s="99" t="s">
        <v>65</v>
      </c>
      <c r="D62" s="62">
        <v>0</v>
      </c>
      <c r="E62" s="62">
        <v>0</v>
      </c>
      <c r="F62" s="62">
        <v>0</v>
      </c>
      <c r="G62" s="62">
        <v>437926</v>
      </c>
      <c r="H62" s="62">
        <v>0</v>
      </c>
      <c r="I62" s="62">
        <v>11099</v>
      </c>
      <c r="J62" s="62">
        <v>0</v>
      </c>
      <c r="K62" s="62">
        <v>9791918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147709</v>
      </c>
      <c r="U62" s="60">
        <v>344319.39874000003</v>
      </c>
      <c r="V62" s="60">
        <v>8924</v>
      </c>
      <c r="W62" s="60">
        <v>15861.901089999999</v>
      </c>
      <c r="X62" s="60">
        <v>0</v>
      </c>
      <c r="Y62" s="60">
        <v>0</v>
      </c>
      <c r="Z62" s="60">
        <v>2189896</v>
      </c>
      <c r="AA62" s="60">
        <v>7029733.0470000003</v>
      </c>
      <c r="AB62" s="60">
        <v>10</v>
      </c>
      <c r="AC62" s="60">
        <v>6.4</v>
      </c>
      <c r="AE62" s="38">
        <f t="shared" si="0"/>
        <v>2189906</v>
      </c>
    </row>
    <row r="63" spans="1:31" s="59" customFormat="1" x14ac:dyDescent="0.25">
      <c r="A63" s="65"/>
      <c r="B63" s="96">
        <v>50</v>
      </c>
      <c r="C63" s="99" t="s">
        <v>66</v>
      </c>
      <c r="D63" s="62">
        <v>0</v>
      </c>
      <c r="E63" s="62">
        <v>0</v>
      </c>
      <c r="F63" s="62">
        <v>0</v>
      </c>
      <c r="G63" s="62">
        <v>190668</v>
      </c>
      <c r="H63" s="62">
        <v>0</v>
      </c>
      <c r="I63" s="62">
        <v>1334215</v>
      </c>
      <c r="J63" s="62">
        <v>0</v>
      </c>
      <c r="K63" s="62">
        <v>19624453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1297450</v>
      </c>
      <c r="W63" s="60">
        <v>88189.255000000005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E63" s="38">
        <f t="shared" si="0"/>
        <v>0</v>
      </c>
    </row>
    <row r="64" spans="1:31" s="59" customFormat="1" x14ac:dyDescent="0.25">
      <c r="A64" s="65"/>
      <c r="B64" s="96">
        <v>51</v>
      </c>
      <c r="C64" s="99" t="s">
        <v>67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1021</v>
      </c>
      <c r="J64" s="62">
        <v>0</v>
      </c>
      <c r="K64" s="62">
        <v>259051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11442</v>
      </c>
      <c r="U64" s="60">
        <v>9210.4743300000009</v>
      </c>
      <c r="V64" s="60">
        <v>9721</v>
      </c>
      <c r="W64" s="60">
        <v>27242.90554</v>
      </c>
      <c r="X64" s="60">
        <v>1735</v>
      </c>
      <c r="Y64" s="60">
        <v>450.34164000000004</v>
      </c>
      <c r="Z64" s="60">
        <v>38186</v>
      </c>
      <c r="AA64" s="60">
        <v>147092.70000000001</v>
      </c>
      <c r="AB64" s="60">
        <v>0</v>
      </c>
      <c r="AC64" s="60">
        <v>0</v>
      </c>
      <c r="AE64" s="38">
        <f t="shared" si="0"/>
        <v>38186</v>
      </c>
    </row>
    <row r="65" spans="1:31" s="59" customFormat="1" x14ac:dyDescent="0.25">
      <c r="A65" s="65"/>
      <c r="B65" s="96">
        <v>52</v>
      </c>
      <c r="C65" s="99" t="s">
        <v>68</v>
      </c>
      <c r="D65" s="62">
        <v>0</v>
      </c>
      <c r="E65" s="62">
        <v>0</v>
      </c>
      <c r="F65" s="62">
        <v>0</v>
      </c>
      <c r="G65" s="62">
        <v>313929</v>
      </c>
      <c r="H65" s="62">
        <v>0</v>
      </c>
      <c r="I65" s="62">
        <v>0</v>
      </c>
      <c r="J65" s="62">
        <v>0</v>
      </c>
      <c r="K65" s="62">
        <v>1198389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14211</v>
      </c>
      <c r="U65" s="60">
        <v>19185.46213</v>
      </c>
      <c r="V65" s="60">
        <v>41562</v>
      </c>
      <c r="W65" s="60">
        <v>37559.283659999994</v>
      </c>
      <c r="X65" s="60">
        <v>0</v>
      </c>
      <c r="Y65" s="60">
        <v>0</v>
      </c>
      <c r="Z65" s="60">
        <v>427628</v>
      </c>
      <c r="AA65" s="60">
        <v>925118.84</v>
      </c>
      <c r="AB65" s="60">
        <v>0</v>
      </c>
      <c r="AC65" s="60">
        <v>0</v>
      </c>
      <c r="AE65" s="38">
        <f t="shared" si="0"/>
        <v>427628</v>
      </c>
    </row>
    <row r="66" spans="1:31" s="59" customFormat="1" x14ac:dyDescent="0.25">
      <c r="A66" s="65"/>
      <c r="B66" s="96">
        <v>53</v>
      </c>
      <c r="C66" s="112" t="s">
        <v>69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30614013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186</v>
      </c>
      <c r="U66" s="60">
        <v>286.81031999999999</v>
      </c>
      <c r="V66" s="60">
        <v>365</v>
      </c>
      <c r="W66" s="60">
        <v>396.30324000000002</v>
      </c>
      <c r="X66" s="60">
        <v>0</v>
      </c>
      <c r="Y66" s="60">
        <v>0</v>
      </c>
      <c r="Z66" s="60">
        <v>235</v>
      </c>
      <c r="AA66" s="60">
        <v>613.4</v>
      </c>
      <c r="AB66" s="60">
        <v>0</v>
      </c>
      <c r="AC66" s="60">
        <v>0</v>
      </c>
      <c r="AE66" s="38">
        <f t="shared" si="0"/>
        <v>235</v>
      </c>
    </row>
    <row r="67" spans="1:31" ht="13" x14ac:dyDescent="0.25">
      <c r="B67" s="111" t="s">
        <v>21</v>
      </c>
      <c r="C67" s="110"/>
      <c r="D67" s="58"/>
      <c r="E67" s="58"/>
      <c r="F67" s="58"/>
      <c r="G67" s="58"/>
      <c r="H67" s="58"/>
      <c r="I67" s="58"/>
      <c r="J67" s="58"/>
      <c r="K67" s="58"/>
      <c r="L67" s="53"/>
      <c r="M67" s="53"/>
      <c r="N67" s="53"/>
      <c r="O67" s="53"/>
      <c r="P67" s="53"/>
      <c r="Q67" s="53"/>
      <c r="R67" s="53"/>
      <c r="S67" s="53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E67" s="38">
        <f t="shared" si="0"/>
        <v>0</v>
      </c>
    </row>
    <row r="68" spans="1:31" x14ac:dyDescent="0.25">
      <c r="B68" s="92">
        <v>54</v>
      </c>
      <c r="C68" s="91" t="s">
        <v>22</v>
      </c>
      <c r="D68" s="33">
        <v>682</v>
      </c>
      <c r="E68" s="33">
        <v>6</v>
      </c>
      <c r="F68" s="33">
        <v>0</v>
      </c>
      <c r="G68" s="33">
        <v>842</v>
      </c>
      <c r="H68" s="33">
        <v>0</v>
      </c>
      <c r="I68" s="33">
        <v>329558</v>
      </c>
      <c r="J68" s="33">
        <v>1033176</v>
      </c>
      <c r="K68" s="33">
        <v>8620318</v>
      </c>
      <c r="L68" s="56">
        <v>1028447</v>
      </c>
      <c r="M68" s="56">
        <v>6513396.0370699996</v>
      </c>
      <c r="N68" s="56">
        <v>1899302</v>
      </c>
      <c r="O68" s="56">
        <v>10623784.758509999</v>
      </c>
      <c r="P68" s="56">
        <v>118</v>
      </c>
      <c r="Q68" s="56">
        <v>52.981999999999999</v>
      </c>
      <c r="R68" s="56">
        <v>4472</v>
      </c>
      <c r="S68" s="56">
        <v>26708.3</v>
      </c>
      <c r="T68" s="56">
        <v>204201</v>
      </c>
      <c r="U68" s="56">
        <v>478597.74229999661</v>
      </c>
      <c r="V68" s="56">
        <v>195071</v>
      </c>
      <c r="W68" s="56">
        <v>887309.71104005969</v>
      </c>
      <c r="X68" s="56">
        <v>196</v>
      </c>
      <c r="Y68" s="56">
        <v>2881.0070000000001</v>
      </c>
      <c r="Z68" s="56">
        <v>1573553</v>
      </c>
      <c r="AA68" s="56">
        <v>8115684.1730000004</v>
      </c>
      <c r="AB68" s="56">
        <v>129</v>
      </c>
      <c r="AC68" s="56">
        <v>129</v>
      </c>
      <c r="AE68" s="38">
        <f t="shared" si="0"/>
        <v>1573682</v>
      </c>
    </row>
    <row r="69" spans="1:31" x14ac:dyDescent="0.25">
      <c r="B69" s="92">
        <v>55</v>
      </c>
      <c r="C69" s="91" t="s">
        <v>70</v>
      </c>
      <c r="D69" s="33">
        <v>180</v>
      </c>
      <c r="E69" s="33">
        <v>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241749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24514</v>
      </c>
      <c r="U69" s="56">
        <v>64998.984329999999</v>
      </c>
      <c r="V69" s="56">
        <v>3648</v>
      </c>
      <c r="W69" s="56">
        <v>19336.021809999998</v>
      </c>
      <c r="X69" s="56">
        <v>0</v>
      </c>
      <c r="Y69" s="56">
        <v>0</v>
      </c>
      <c r="Z69" s="56">
        <v>115871</v>
      </c>
      <c r="AA69" s="56">
        <v>632905.06700000004</v>
      </c>
      <c r="AB69" s="56">
        <v>0</v>
      </c>
      <c r="AC69" s="56">
        <v>0</v>
      </c>
      <c r="AE69" s="38">
        <f t="shared" si="0"/>
        <v>115871</v>
      </c>
    </row>
    <row r="70" spans="1:31" x14ac:dyDescent="0.25">
      <c r="B70" s="92">
        <v>56</v>
      </c>
      <c r="C70" s="91" t="s">
        <v>47</v>
      </c>
      <c r="D70" s="33">
        <v>366</v>
      </c>
      <c r="E70" s="33">
        <v>4</v>
      </c>
      <c r="F70" s="33">
        <v>2460</v>
      </c>
      <c r="G70" s="33">
        <v>321</v>
      </c>
      <c r="H70" s="33">
        <v>49503</v>
      </c>
      <c r="I70" s="33">
        <v>0</v>
      </c>
      <c r="J70" s="33">
        <v>0</v>
      </c>
      <c r="K70" s="33">
        <v>1738786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121757</v>
      </c>
      <c r="U70" s="56">
        <v>271535.00184000004</v>
      </c>
      <c r="V70" s="56">
        <v>35692</v>
      </c>
      <c r="W70" s="56">
        <v>143133.34016999998</v>
      </c>
      <c r="X70" s="56">
        <v>0</v>
      </c>
      <c r="Y70" s="56">
        <v>0</v>
      </c>
      <c r="Z70" s="56">
        <v>2468670</v>
      </c>
      <c r="AA70" s="56">
        <v>6389077.2439999999</v>
      </c>
      <c r="AB70" s="56">
        <v>0</v>
      </c>
      <c r="AC70" s="56">
        <v>0</v>
      </c>
      <c r="AE70" s="38">
        <f t="shared" si="0"/>
        <v>2468670</v>
      </c>
    </row>
    <row r="71" spans="1:31" x14ac:dyDescent="0.25">
      <c r="B71" s="92">
        <v>57</v>
      </c>
      <c r="C71" s="91" t="s">
        <v>44</v>
      </c>
      <c r="D71" s="33">
        <v>644</v>
      </c>
      <c r="E71" s="33">
        <v>2</v>
      </c>
      <c r="F71" s="33">
        <v>0</v>
      </c>
      <c r="G71" s="33">
        <v>5765</v>
      </c>
      <c r="H71" s="33">
        <v>0</v>
      </c>
      <c r="I71" s="33">
        <v>0</v>
      </c>
      <c r="J71" s="33">
        <v>3</v>
      </c>
      <c r="K71" s="33">
        <v>5591115</v>
      </c>
      <c r="L71" s="56">
        <v>1</v>
      </c>
      <c r="M71" s="56">
        <v>0.5</v>
      </c>
      <c r="N71" s="56">
        <v>4</v>
      </c>
      <c r="O71" s="56">
        <v>0.40500000000000003</v>
      </c>
      <c r="P71" s="56">
        <v>0</v>
      </c>
      <c r="Q71" s="56">
        <v>0</v>
      </c>
      <c r="R71" s="56">
        <v>1</v>
      </c>
      <c r="S71" s="56">
        <v>0.5</v>
      </c>
      <c r="T71" s="56">
        <v>164213</v>
      </c>
      <c r="U71" s="56">
        <v>299981.14421999996</v>
      </c>
      <c r="V71" s="56">
        <v>10685</v>
      </c>
      <c r="W71" s="56">
        <v>29333.856690000001</v>
      </c>
      <c r="X71" s="56">
        <v>0</v>
      </c>
      <c r="Y71" s="56">
        <v>0</v>
      </c>
      <c r="Z71" s="56">
        <v>830768</v>
      </c>
      <c r="AA71" s="56">
        <v>3945489.1710000001</v>
      </c>
      <c r="AB71" s="56">
        <v>4</v>
      </c>
      <c r="AC71" s="56">
        <v>0.93</v>
      </c>
      <c r="AE71" s="38">
        <f t="shared" si="0"/>
        <v>830772</v>
      </c>
    </row>
    <row r="72" spans="1:31" ht="13" x14ac:dyDescent="0.3">
      <c r="B72" s="92">
        <v>58</v>
      </c>
      <c r="C72" s="91" t="s">
        <v>71</v>
      </c>
      <c r="D72" s="33">
        <v>59</v>
      </c>
      <c r="E72" s="33">
        <v>2</v>
      </c>
      <c r="F72" s="33">
        <v>0</v>
      </c>
      <c r="G72" s="33">
        <v>136</v>
      </c>
      <c r="H72" s="33">
        <v>0</v>
      </c>
      <c r="I72" s="33">
        <v>501821</v>
      </c>
      <c r="J72" s="33">
        <v>0</v>
      </c>
      <c r="K72" s="33">
        <v>3552421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42552</v>
      </c>
      <c r="U72" s="56">
        <v>87095.583769999997</v>
      </c>
      <c r="V72" s="56">
        <v>7694</v>
      </c>
      <c r="W72" s="56">
        <v>25739.096089999999</v>
      </c>
      <c r="X72" s="56">
        <v>0</v>
      </c>
      <c r="Y72" s="56">
        <v>0</v>
      </c>
      <c r="Z72" s="56">
        <v>331876</v>
      </c>
      <c r="AA72" s="56">
        <v>1445316.5022200001</v>
      </c>
      <c r="AB72" s="56">
        <v>0</v>
      </c>
      <c r="AC72" s="56">
        <v>0</v>
      </c>
      <c r="AE72" s="23">
        <f t="shared" si="0"/>
        <v>331876</v>
      </c>
    </row>
    <row r="73" spans="1:31" x14ac:dyDescent="0.25">
      <c r="B73" s="92">
        <v>59</v>
      </c>
      <c r="C73" s="91" t="s">
        <v>72</v>
      </c>
      <c r="D73" s="33">
        <v>18</v>
      </c>
      <c r="E73" s="33">
        <v>1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394631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6358</v>
      </c>
      <c r="U73" s="56">
        <v>8718.3189999999995</v>
      </c>
      <c r="V73" s="56">
        <v>0</v>
      </c>
      <c r="W73" s="56">
        <v>0</v>
      </c>
      <c r="X73" s="56">
        <v>0</v>
      </c>
      <c r="Y73" s="56">
        <v>0</v>
      </c>
      <c r="Z73" s="56">
        <v>109112</v>
      </c>
      <c r="AA73" s="56">
        <v>287624.59999999998</v>
      </c>
      <c r="AB73" s="56">
        <v>0</v>
      </c>
      <c r="AC73" s="56">
        <v>0</v>
      </c>
    </row>
    <row r="74" spans="1:31" x14ac:dyDescent="0.25">
      <c r="B74" s="92">
        <v>60</v>
      </c>
      <c r="C74" s="91" t="s">
        <v>73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69589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3895</v>
      </c>
      <c r="U74" s="56">
        <v>8489.3133900000012</v>
      </c>
      <c r="V74" s="56">
        <v>2711</v>
      </c>
      <c r="W74" s="56">
        <v>11918.527279999998</v>
      </c>
      <c r="X74" s="56">
        <v>0</v>
      </c>
      <c r="Y74" s="56">
        <v>0</v>
      </c>
      <c r="Z74" s="56">
        <v>27827</v>
      </c>
      <c r="AA74" s="56">
        <v>145046.93</v>
      </c>
      <c r="AB74" s="56">
        <v>0</v>
      </c>
      <c r="AC74" s="56">
        <v>0</v>
      </c>
    </row>
    <row r="75" spans="1:31" x14ac:dyDescent="0.25">
      <c r="B75" s="92">
        <v>61</v>
      </c>
      <c r="C75" s="91" t="s">
        <v>46</v>
      </c>
      <c r="D75" s="33">
        <v>0</v>
      </c>
      <c r="E75" s="33">
        <v>0</v>
      </c>
      <c r="F75" s="33">
        <v>0</v>
      </c>
      <c r="G75" s="33">
        <v>67</v>
      </c>
      <c r="H75" s="33">
        <v>0</v>
      </c>
      <c r="I75" s="33">
        <v>0</v>
      </c>
      <c r="J75" s="33">
        <v>0</v>
      </c>
      <c r="K75" s="33">
        <v>798337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28009</v>
      </c>
      <c r="U75" s="56">
        <v>32684.823</v>
      </c>
      <c r="V75" s="56">
        <v>860</v>
      </c>
      <c r="W75" s="56">
        <v>2751.7959999999998</v>
      </c>
      <c r="X75" s="56">
        <v>0</v>
      </c>
      <c r="Y75" s="56">
        <v>0</v>
      </c>
      <c r="Z75" s="56">
        <v>82857</v>
      </c>
      <c r="AA75" s="56">
        <v>318477.24300000002</v>
      </c>
      <c r="AB75" s="56">
        <v>0</v>
      </c>
      <c r="AC75" s="56">
        <v>0</v>
      </c>
    </row>
    <row r="76" spans="1:31" x14ac:dyDescent="0.25">
      <c r="B76" s="92">
        <v>62</v>
      </c>
      <c r="C76" s="91" t="s">
        <v>74</v>
      </c>
      <c r="D76" s="33">
        <v>607</v>
      </c>
      <c r="E76" s="33">
        <v>3</v>
      </c>
      <c r="F76" s="33">
        <v>0</v>
      </c>
      <c r="G76" s="33">
        <v>0</v>
      </c>
      <c r="H76" s="33">
        <v>0</v>
      </c>
      <c r="I76" s="33">
        <v>614506</v>
      </c>
      <c r="J76" s="33">
        <v>0</v>
      </c>
      <c r="K76" s="33">
        <v>10879961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160492</v>
      </c>
      <c r="U76" s="56">
        <v>293103.92187000002</v>
      </c>
      <c r="V76" s="56">
        <v>45458</v>
      </c>
      <c r="W76" s="56">
        <v>133676.06135</v>
      </c>
      <c r="X76" s="56">
        <v>0</v>
      </c>
      <c r="Y76" s="56">
        <v>0</v>
      </c>
      <c r="Z76" s="56">
        <v>3029351</v>
      </c>
      <c r="AA76" s="56">
        <v>11362680.199999999</v>
      </c>
      <c r="AB76" s="56">
        <v>4</v>
      </c>
      <c r="AC76" s="56">
        <v>0.45</v>
      </c>
    </row>
    <row r="77" spans="1:31" x14ac:dyDescent="0.25">
      <c r="B77" s="92">
        <v>63</v>
      </c>
      <c r="C77" s="91" t="s">
        <v>75</v>
      </c>
      <c r="D77" s="33">
        <v>232</v>
      </c>
      <c r="E77" s="33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39972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6056</v>
      </c>
      <c r="U77" s="56">
        <v>9861.9085999999988</v>
      </c>
      <c r="V77" s="56">
        <v>414</v>
      </c>
      <c r="W77" s="56">
        <v>957.37387999999999</v>
      </c>
      <c r="X77" s="56">
        <v>0</v>
      </c>
      <c r="Y77" s="56">
        <v>0</v>
      </c>
      <c r="Z77" s="56">
        <v>19077</v>
      </c>
      <c r="AA77" s="56">
        <v>71505.600000000006</v>
      </c>
      <c r="AB77" s="56">
        <v>0</v>
      </c>
      <c r="AC77" s="56">
        <v>0</v>
      </c>
    </row>
    <row r="78" spans="1:31" x14ac:dyDescent="0.25">
      <c r="B78" s="88">
        <v>64</v>
      </c>
      <c r="C78" s="88" t="s">
        <v>36</v>
      </c>
      <c r="D78" s="33">
        <v>337</v>
      </c>
      <c r="E78" s="33">
        <v>7</v>
      </c>
      <c r="F78" s="33">
        <v>0</v>
      </c>
      <c r="G78" s="33">
        <v>677</v>
      </c>
      <c r="H78" s="33">
        <v>0</v>
      </c>
      <c r="I78" s="33">
        <v>38756</v>
      </c>
      <c r="J78" s="33">
        <v>938</v>
      </c>
      <c r="K78" s="33">
        <v>1726849</v>
      </c>
      <c r="L78" s="56">
        <v>390</v>
      </c>
      <c r="M78" s="56">
        <v>2077.4081299999998</v>
      </c>
      <c r="N78" s="56">
        <v>372</v>
      </c>
      <c r="O78" s="56">
        <v>2774.18048</v>
      </c>
      <c r="P78" s="56">
        <v>1935</v>
      </c>
      <c r="Q78" s="56">
        <v>229.304</v>
      </c>
      <c r="R78" s="56">
        <v>0</v>
      </c>
      <c r="S78" s="56">
        <v>0</v>
      </c>
      <c r="T78" s="56">
        <v>29546</v>
      </c>
      <c r="U78" s="56">
        <v>65907.890119999953</v>
      </c>
      <c r="V78" s="56">
        <v>11531</v>
      </c>
      <c r="W78" s="56">
        <v>120251.82867000013</v>
      </c>
      <c r="X78" s="56">
        <v>6</v>
      </c>
      <c r="Y78" s="56">
        <v>44.99</v>
      </c>
      <c r="Z78" s="56">
        <v>245784</v>
      </c>
      <c r="AA78" s="56">
        <v>1328847.3711599999</v>
      </c>
      <c r="AB78" s="56">
        <v>0</v>
      </c>
      <c r="AC78" s="56">
        <v>0</v>
      </c>
    </row>
    <row r="79" spans="1:31" s="51" customFormat="1" ht="13" x14ac:dyDescent="0.3">
      <c r="A79" s="109"/>
      <c r="B79" s="117" t="s">
        <v>76</v>
      </c>
      <c r="C79" s="117" t="s">
        <v>76</v>
      </c>
      <c r="D79" s="11">
        <f t="shared" ref="D79:AC79" si="1">SUM(D11:D78)</f>
        <v>127929</v>
      </c>
      <c r="E79" s="11">
        <f t="shared" si="1"/>
        <v>87838</v>
      </c>
      <c r="F79" s="11">
        <f t="shared" si="1"/>
        <v>9342792</v>
      </c>
      <c r="G79" s="11">
        <f t="shared" si="1"/>
        <v>1445062</v>
      </c>
      <c r="H79" s="11">
        <f t="shared" si="1"/>
        <v>6416121</v>
      </c>
      <c r="I79" s="11">
        <f t="shared" si="1"/>
        <v>606995361</v>
      </c>
      <c r="J79" s="11">
        <f t="shared" si="1"/>
        <v>106113374</v>
      </c>
      <c r="K79" s="11">
        <f t="shared" si="1"/>
        <v>990717875</v>
      </c>
      <c r="L79" s="11">
        <f t="shared" si="1"/>
        <v>198089156</v>
      </c>
      <c r="M79" s="11">
        <f t="shared" si="1"/>
        <v>610333999.60869062</v>
      </c>
      <c r="N79" s="11">
        <f t="shared" si="1"/>
        <v>194070499</v>
      </c>
      <c r="O79" s="11">
        <f t="shared" si="1"/>
        <v>1151684465.0784583</v>
      </c>
      <c r="P79" s="11">
        <f t="shared" si="1"/>
        <v>2114</v>
      </c>
      <c r="Q79" s="11">
        <f t="shared" si="1"/>
        <v>4202.0077099999999</v>
      </c>
      <c r="R79" s="11">
        <f t="shared" si="1"/>
        <v>801850</v>
      </c>
      <c r="S79" s="11">
        <f t="shared" si="1"/>
        <v>4173252.1324599995</v>
      </c>
      <c r="T79" s="11">
        <f t="shared" si="1"/>
        <v>99506559</v>
      </c>
      <c r="U79" s="11">
        <f t="shared" si="1"/>
        <v>257771121.43680999</v>
      </c>
      <c r="V79" s="11">
        <f t="shared" si="1"/>
        <v>35747669</v>
      </c>
      <c r="W79" s="11">
        <f t="shared" si="1"/>
        <v>141460127.13378993</v>
      </c>
      <c r="X79" s="11">
        <f t="shared" si="1"/>
        <v>109833</v>
      </c>
      <c r="Y79" s="11">
        <f t="shared" si="1"/>
        <v>1783838.2753399995</v>
      </c>
      <c r="Z79" s="11">
        <f t="shared" si="1"/>
        <v>492217655</v>
      </c>
      <c r="AA79" s="11">
        <f t="shared" si="1"/>
        <v>2439295322.0866675</v>
      </c>
      <c r="AB79" s="11">
        <f t="shared" si="1"/>
        <v>25449</v>
      </c>
      <c r="AC79" s="11">
        <f t="shared" si="1"/>
        <v>25474.530720000002</v>
      </c>
    </row>
    <row r="80" spans="1:31" s="51" customFormat="1" ht="13" x14ac:dyDescent="0.3">
      <c r="A80" s="109"/>
      <c r="B80" s="111"/>
      <c r="C80" s="1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30" ht="13" x14ac:dyDescent="0.25">
      <c r="A81" s="107" t="s">
        <v>235</v>
      </c>
      <c r="B81" s="436" t="s">
        <v>236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x14ac:dyDescent="0.25">
      <c r="A82" s="104">
        <v>1</v>
      </c>
      <c r="B82" s="436" t="s">
        <v>314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x14ac:dyDescent="0.25">
      <c r="A83" s="104">
        <v>2</v>
      </c>
      <c r="B83" s="436" t="s">
        <v>315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42" customFormat="1" x14ac:dyDescent="0.25">
      <c r="A84" s="104">
        <v>3</v>
      </c>
      <c r="B84" s="436" t="s">
        <v>239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42" customFormat="1" x14ac:dyDescent="0.25">
      <c r="A85" s="104">
        <v>4</v>
      </c>
      <c r="B85" s="436" t="s">
        <v>240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42" customFormat="1" x14ac:dyDescent="0.25">
      <c r="A86" s="104">
        <v>5</v>
      </c>
      <c r="B86" s="436" t="s">
        <v>241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42" customFormat="1" x14ac:dyDescent="0.25">
      <c r="A87" s="104">
        <v>6</v>
      </c>
      <c r="B87" s="436" t="s">
        <v>242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42" customFormat="1" x14ac:dyDescent="0.25">
      <c r="A88" s="104">
        <v>7</v>
      </c>
      <c r="B88" s="436" t="s">
        <v>243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42" customFormat="1" x14ac:dyDescent="0.25">
      <c r="A89" s="104">
        <v>8</v>
      </c>
      <c r="B89" s="436" t="s">
        <v>244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s="42" customFormat="1" x14ac:dyDescent="0.25">
      <c r="A90" s="104">
        <v>9</v>
      </c>
      <c r="B90" s="436" t="s">
        <v>245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  <c r="AD90" s="46"/>
    </row>
    <row r="91" spans="1:30" s="42" customFormat="1" x14ac:dyDescent="0.25">
      <c r="A91" s="104">
        <v>10</v>
      </c>
      <c r="B91" s="436" t="s">
        <v>246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s="42" customFormat="1" x14ac:dyDescent="0.25">
      <c r="A92" s="104">
        <v>11</v>
      </c>
      <c r="B92" s="436" t="s">
        <v>247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  <c r="AD92" s="46"/>
    </row>
    <row r="93" spans="1:30" s="42" customFormat="1" x14ac:dyDescent="0.25">
      <c r="A93" s="104">
        <v>12</v>
      </c>
      <c r="B93" s="436" t="s">
        <v>248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42" customFormat="1" x14ac:dyDescent="0.25">
      <c r="A94" s="104">
        <v>13</v>
      </c>
      <c r="B94" s="436" t="s">
        <v>249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42" customFormat="1" x14ac:dyDescent="0.25">
      <c r="A95" s="104">
        <v>14</v>
      </c>
      <c r="B95" s="436" t="s">
        <v>250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42" customFormat="1" x14ac:dyDescent="0.25">
      <c r="A96" s="104">
        <v>15</v>
      </c>
      <c r="B96" s="436" t="s">
        <v>251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42" customFormat="1" x14ac:dyDescent="0.25">
      <c r="A97" s="104">
        <v>16</v>
      </c>
      <c r="B97" s="436" t="s">
        <v>252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42" customFormat="1" x14ac:dyDescent="0.25">
      <c r="A98" s="104">
        <v>17</v>
      </c>
      <c r="B98" s="436" t="s">
        <v>253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42" customFormat="1" x14ac:dyDescent="0.25">
      <c r="A99" s="104">
        <v>18</v>
      </c>
      <c r="B99" s="436" t="s">
        <v>254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42" customFormat="1" x14ac:dyDescent="0.25">
      <c r="A100" s="104">
        <v>19</v>
      </c>
      <c r="B100" s="436" t="s">
        <v>255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42" customFormat="1" x14ac:dyDescent="0.25">
      <c r="A101" s="105">
        <v>20</v>
      </c>
      <c r="B101" s="436" t="s">
        <v>256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  <c r="AD101" s="44"/>
      <c r="AE101" s="44"/>
    </row>
    <row r="102" spans="1:31" s="42" customFormat="1" x14ac:dyDescent="0.25">
      <c r="A102" s="104">
        <v>21</v>
      </c>
      <c r="B102" s="436" t="s">
        <v>257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42" customFormat="1" x14ac:dyDescent="0.25">
      <c r="A103" s="104">
        <v>22</v>
      </c>
      <c r="B103" s="436" t="s">
        <v>258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42" customFormat="1" x14ac:dyDescent="0.25">
      <c r="A104" s="104">
        <v>23</v>
      </c>
      <c r="B104" s="436" t="s">
        <v>259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1:31" s="42" customFormat="1" x14ac:dyDescent="0.25">
      <c r="A105" s="104">
        <v>24</v>
      </c>
      <c r="B105" s="436" t="s">
        <v>260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  <row r="106" spans="1:31" s="42" customFormat="1" x14ac:dyDescent="0.25">
      <c r="A106" s="104">
        <v>25</v>
      </c>
      <c r="B106" s="436" t="s">
        <v>261</v>
      </c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</row>
    <row r="107" spans="1:31" s="42" customFormat="1" x14ac:dyDescent="0.25">
      <c r="A107" s="104">
        <v>26</v>
      </c>
      <c r="B107" s="436" t="s">
        <v>262</v>
      </c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  <c r="AB107" s="436"/>
      <c r="AC107" s="436"/>
    </row>
  </sheetData>
  <mergeCells count="55">
    <mergeCell ref="Z5:AC5"/>
    <mergeCell ref="L6:M6"/>
    <mergeCell ref="G5:G7"/>
    <mergeCell ref="X6:Y6"/>
    <mergeCell ref="B85:AC85"/>
    <mergeCell ref="B84:AC84"/>
    <mergeCell ref="B81:AC81"/>
    <mergeCell ref="B82:AC82"/>
    <mergeCell ref="B83:AC83"/>
    <mergeCell ref="H5:H7"/>
    <mergeCell ref="N6:O6"/>
    <mergeCell ref="P6:Q6"/>
    <mergeCell ref="L5:Q5"/>
    <mergeCell ref="Z6:AA6"/>
    <mergeCell ref="R6:S6"/>
    <mergeCell ref="T6:U6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I5:I7"/>
    <mergeCell ref="J5:J7"/>
    <mergeCell ref="K5:K7"/>
    <mergeCell ref="AB6:AC6"/>
    <mergeCell ref="B95:AC95"/>
    <mergeCell ref="B96:AC96"/>
    <mergeCell ref="B86:AC86"/>
    <mergeCell ref="B87:AC87"/>
    <mergeCell ref="B88:AC88"/>
    <mergeCell ref="B89:AC89"/>
    <mergeCell ref="B94:AC94"/>
    <mergeCell ref="V6:W6"/>
    <mergeCell ref="B97:AC97"/>
    <mergeCell ref="B98:AC98"/>
    <mergeCell ref="B99:AC99"/>
    <mergeCell ref="B107:AC107"/>
    <mergeCell ref="B90:AC90"/>
    <mergeCell ref="B103:AC103"/>
    <mergeCell ref="B104:AC104"/>
    <mergeCell ref="B105:AC105"/>
    <mergeCell ref="B106:AC106"/>
    <mergeCell ref="B102:AC102"/>
    <mergeCell ref="B91:AC91"/>
    <mergeCell ref="B92:AC92"/>
    <mergeCell ref="B93:AC93"/>
    <mergeCell ref="B100:AC100"/>
    <mergeCell ref="B101:AC10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28CD-EDF7-4B75-81C7-B28CB302004F}">
  <dimension ref="A2:AF108"/>
  <sheetViews>
    <sheetView workbookViewId="0">
      <selection activeCell="AE23" sqref="AE23"/>
    </sheetView>
  </sheetViews>
  <sheetFormatPr defaultColWidth="8.81640625" defaultRowHeight="12.5" x14ac:dyDescent="0.25"/>
  <cols>
    <col min="1" max="1" width="5.1796875" style="40" bestFit="1" customWidth="1"/>
    <col min="2" max="2" width="8.81640625" style="38" customWidth="1"/>
    <col min="3" max="3" width="44" style="38" bestFit="1" customWidth="1"/>
    <col min="4" max="4" width="9.453125" style="39" customWidth="1"/>
    <col min="5" max="5" width="9.1796875" style="39" customWidth="1"/>
    <col min="6" max="6" width="9.81640625" style="38" customWidth="1"/>
    <col min="7" max="7" width="9.1796875" style="38" customWidth="1"/>
    <col min="8" max="8" width="10.453125" style="38" customWidth="1"/>
    <col min="9" max="9" width="11.453125" style="38" customWidth="1"/>
    <col min="10" max="10" width="11" style="38" customWidth="1"/>
    <col min="11" max="11" width="10.81640625" style="38" customWidth="1"/>
    <col min="12" max="12" width="10.1796875" style="38" bestFit="1" customWidth="1"/>
    <col min="13" max="13" width="12" style="38" bestFit="1" customWidth="1"/>
    <col min="14" max="14" width="10" style="38" bestFit="1" customWidth="1"/>
    <col min="15" max="15" width="12" style="38" bestFit="1" customWidth="1"/>
    <col min="16" max="16" width="10.81640625" style="38" customWidth="1"/>
    <col min="17" max="17" width="10" style="38" bestFit="1" customWidth="1"/>
    <col min="18" max="18" width="10" style="38" customWidth="1"/>
    <col min="19" max="19" width="12" style="38" bestFit="1" customWidth="1"/>
    <col min="20" max="20" width="10" style="38" bestFit="1" customWidth="1"/>
    <col min="21" max="23" width="12" style="38" bestFit="1" customWidth="1"/>
    <col min="24" max="24" width="10.81640625" style="38" customWidth="1"/>
    <col min="25" max="25" width="12" style="38" bestFit="1" customWidth="1"/>
    <col min="26" max="26" width="10" style="38" bestFit="1" customWidth="1"/>
    <col min="27" max="27" width="11" style="38" bestFit="1" customWidth="1"/>
    <col min="28" max="28" width="10.1796875" style="38" customWidth="1"/>
    <col min="29" max="29" width="12" style="38" bestFit="1" customWidth="1"/>
    <col min="30" max="30" width="12.1796875" style="38" customWidth="1"/>
    <col min="31" max="31" width="12" style="38" customWidth="1"/>
    <col min="32" max="16384" width="8.81640625" style="38"/>
  </cols>
  <sheetData>
    <row r="2" spans="1:32" ht="13" x14ac:dyDescent="0.25">
      <c r="B2" s="407" t="s">
        <v>347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07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07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32" ht="13" x14ac:dyDescent="0.25">
      <c r="B5" s="407"/>
      <c r="C5" s="407"/>
      <c r="D5" s="442" t="s">
        <v>216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32" ht="13" x14ac:dyDescent="0.25">
      <c r="B6" s="407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32" s="73" customFormat="1" ht="43.5" x14ac:dyDescent="0.35">
      <c r="A7" s="75"/>
      <c r="B7" s="407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44" t="s">
        <v>233</v>
      </c>
      <c r="M7" s="144" t="s">
        <v>234</v>
      </c>
      <c r="N7" s="144" t="s">
        <v>233</v>
      </c>
      <c r="O7" s="144" t="s">
        <v>234</v>
      </c>
      <c r="P7" s="144" t="s">
        <v>233</v>
      </c>
      <c r="Q7" s="144" t="s">
        <v>234</v>
      </c>
      <c r="R7" s="144" t="s">
        <v>233</v>
      </c>
      <c r="S7" s="144" t="s">
        <v>234</v>
      </c>
      <c r="T7" s="144" t="s">
        <v>233</v>
      </c>
      <c r="U7" s="144" t="s">
        <v>234</v>
      </c>
      <c r="V7" s="144" t="s">
        <v>233</v>
      </c>
      <c r="W7" s="144" t="s">
        <v>234</v>
      </c>
      <c r="X7" s="144" t="s">
        <v>233</v>
      </c>
      <c r="Y7" s="144" t="s">
        <v>234</v>
      </c>
      <c r="Z7" s="144" t="s">
        <v>233</v>
      </c>
      <c r="AA7" s="144" t="s">
        <v>234</v>
      </c>
      <c r="AB7" s="144" t="s">
        <v>233</v>
      </c>
      <c r="AC7" s="144" t="s">
        <v>234</v>
      </c>
    </row>
    <row r="8" spans="1:32" ht="13" x14ac:dyDescent="0.2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32" ht="13" x14ac:dyDescent="0.2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ht="14.5" x14ac:dyDescent="0.35">
      <c r="B10" s="111" t="s">
        <v>158</v>
      </c>
      <c r="C10" s="199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38">
        <f>Z10+AB10</f>
        <v>0</v>
      </c>
    </row>
    <row r="11" spans="1:32" x14ac:dyDescent="0.25">
      <c r="B11" s="92">
        <v>1</v>
      </c>
      <c r="C11" s="91" t="s">
        <v>16</v>
      </c>
      <c r="D11" s="33">
        <v>8217</v>
      </c>
      <c r="E11" s="33">
        <v>2256</v>
      </c>
      <c r="F11" s="33">
        <v>44524</v>
      </c>
      <c r="G11" s="33">
        <v>45506</v>
      </c>
      <c r="H11" s="33">
        <v>20090</v>
      </c>
      <c r="I11" s="33">
        <v>2181216</v>
      </c>
      <c r="J11" s="33">
        <v>2879441</v>
      </c>
      <c r="K11" s="33">
        <v>99963920</v>
      </c>
      <c r="L11" s="56">
        <v>6630947</v>
      </c>
      <c r="M11" s="56">
        <v>14538931.078</v>
      </c>
      <c r="N11" s="56">
        <v>3155758</v>
      </c>
      <c r="O11" s="56">
        <v>18018568.131999999</v>
      </c>
      <c r="P11" s="56">
        <v>0</v>
      </c>
      <c r="Q11" s="56">
        <v>0</v>
      </c>
      <c r="R11" s="56">
        <v>13747</v>
      </c>
      <c r="S11" s="56">
        <v>69213.740999999995</v>
      </c>
      <c r="T11" s="56">
        <v>3831190</v>
      </c>
      <c r="U11" s="56">
        <v>10230655.755820002</v>
      </c>
      <c r="V11" s="56">
        <v>495918</v>
      </c>
      <c r="W11" s="56">
        <v>2847639.8908199994</v>
      </c>
      <c r="X11" s="56">
        <v>32</v>
      </c>
      <c r="Y11" s="56">
        <v>91.12</v>
      </c>
      <c r="Z11" s="56">
        <v>26899152</v>
      </c>
      <c r="AA11" s="56">
        <v>135255137.896</v>
      </c>
      <c r="AB11" s="56">
        <v>73</v>
      </c>
      <c r="AC11" s="56">
        <v>63.878999999999998</v>
      </c>
      <c r="AE11" s="38">
        <f t="shared" ref="AE11:AE72" si="0">Z11+AB11</f>
        <v>26899225</v>
      </c>
      <c r="AF11" s="10"/>
    </row>
    <row r="12" spans="1:32" x14ac:dyDescent="0.25">
      <c r="B12" s="92">
        <v>2</v>
      </c>
      <c r="C12" s="91" t="s">
        <v>35</v>
      </c>
      <c r="D12" s="33">
        <v>5335</v>
      </c>
      <c r="E12" s="33">
        <v>2900</v>
      </c>
      <c r="F12" s="33">
        <v>18276</v>
      </c>
      <c r="G12" s="33">
        <v>19650</v>
      </c>
      <c r="H12" s="33">
        <v>0</v>
      </c>
      <c r="I12" s="33">
        <v>1196987</v>
      </c>
      <c r="J12" s="33">
        <v>74208</v>
      </c>
      <c r="K12" s="33">
        <v>39458415</v>
      </c>
      <c r="L12" s="56">
        <v>145453</v>
      </c>
      <c r="M12" s="56">
        <v>640192.61809</v>
      </c>
      <c r="N12" s="56">
        <v>70566</v>
      </c>
      <c r="O12" s="56">
        <v>336305.98942000011</v>
      </c>
      <c r="P12" s="56">
        <v>0</v>
      </c>
      <c r="Q12" s="56">
        <v>0</v>
      </c>
      <c r="R12" s="56">
        <v>9915</v>
      </c>
      <c r="S12" s="56">
        <v>58490.153020000005</v>
      </c>
      <c r="T12" s="56">
        <v>2584959</v>
      </c>
      <c r="U12" s="56">
        <v>6139479.2506099995</v>
      </c>
      <c r="V12" s="56">
        <v>584382</v>
      </c>
      <c r="W12" s="56">
        <v>1210546.56433</v>
      </c>
      <c r="X12" s="56">
        <v>0</v>
      </c>
      <c r="Y12" s="56">
        <v>0</v>
      </c>
      <c r="Z12" s="56">
        <v>17132325</v>
      </c>
      <c r="AA12" s="56">
        <v>73090438.018000007</v>
      </c>
      <c r="AB12" s="56">
        <v>258</v>
      </c>
      <c r="AC12" s="56">
        <v>261.096</v>
      </c>
      <c r="AE12" s="38">
        <f t="shared" si="0"/>
        <v>17132583</v>
      </c>
    </row>
    <row r="13" spans="1:32" ht="16.5" customHeight="1" x14ac:dyDescent="0.25">
      <c r="B13" s="92">
        <v>3</v>
      </c>
      <c r="C13" s="113" t="s">
        <v>40</v>
      </c>
      <c r="D13" s="68">
        <v>2143</v>
      </c>
      <c r="E13" s="68">
        <v>238</v>
      </c>
      <c r="F13" s="68">
        <v>1420</v>
      </c>
      <c r="G13" s="68">
        <v>3160</v>
      </c>
      <c r="H13" s="68">
        <v>355014</v>
      </c>
      <c r="I13" s="68">
        <v>917389</v>
      </c>
      <c r="J13" s="68">
        <v>31427</v>
      </c>
      <c r="K13" s="68">
        <v>14313361</v>
      </c>
      <c r="L13" s="56">
        <v>47765</v>
      </c>
      <c r="M13" s="56">
        <v>231501.97795999999</v>
      </c>
      <c r="N13" s="56">
        <v>17765</v>
      </c>
      <c r="O13" s="56">
        <v>94232.183780000007</v>
      </c>
      <c r="P13" s="56">
        <v>0</v>
      </c>
      <c r="Q13" s="56">
        <v>0</v>
      </c>
      <c r="R13" s="56">
        <v>817</v>
      </c>
      <c r="S13" s="56">
        <v>3955.8</v>
      </c>
      <c r="T13" s="56">
        <v>1320600</v>
      </c>
      <c r="U13" s="56">
        <v>3263128.6809200002</v>
      </c>
      <c r="V13" s="56">
        <v>275752</v>
      </c>
      <c r="W13" s="56">
        <v>662908.91596999997</v>
      </c>
      <c r="X13" s="56">
        <v>6747</v>
      </c>
      <c r="Y13" s="56">
        <v>73612.00215</v>
      </c>
      <c r="Z13" s="56">
        <v>7284684</v>
      </c>
      <c r="AA13" s="56">
        <v>35032636.074729994</v>
      </c>
      <c r="AB13" s="56">
        <v>0</v>
      </c>
      <c r="AC13" s="56">
        <v>0</v>
      </c>
      <c r="AE13" s="38">
        <f t="shared" si="0"/>
        <v>7284684</v>
      </c>
    </row>
    <row r="14" spans="1:32" x14ac:dyDescent="0.25">
      <c r="B14" s="92">
        <v>4</v>
      </c>
      <c r="C14" s="91" t="s">
        <v>23</v>
      </c>
      <c r="D14" s="33">
        <v>8298</v>
      </c>
      <c r="E14" s="33">
        <v>3846</v>
      </c>
      <c r="F14" s="33">
        <v>73960</v>
      </c>
      <c r="G14" s="33">
        <v>13173</v>
      </c>
      <c r="H14" s="33">
        <v>0</v>
      </c>
      <c r="I14" s="33">
        <v>3137504</v>
      </c>
      <c r="J14" s="33">
        <v>971250</v>
      </c>
      <c r="K14" s="33">
        <v>58873044</v>
      </c>
      <c r="L14" s="56">
        <v>1132576</v>
      </c>
      <c r="M14" s="56">
        <v>4555340.1679100003</v>
      </c>
      <c r="N14" s="56">
        <v>455896</v>
      </c>
      <c r="O14" s="56">
        <v>2614457.7747199996</v>
      </c>
      <c r="P14" s="56">
        <v>0</v>
      </c>
      <c r="Q14" s="56">
        <v>0</v>
      </c>
      <c r="R14" s="56">
        <v>99282</v>
      </c>
      <c r="S14" s="56">
        <v>557597.5</v>
      </c>
      <c r="T14" s="56">
        <v>6387314</v>
      </c>
      <c r="U14" s="56">
        <v>19030584.221000001</v>
      </c>
      <c r="V14" s="56">
        <v>1022182</v>
      </c>
      <c r="W14" s="56">
        <v>4015398.75984</v>
      </c>
      <c r="X14" s="56">
        <v>3918</v>
      </c>
      <c r="Y14" s="56">
        <v>62357.142</v>
      </c>
      <c r="Z14" s="56">
        <v>33356296</v>
      </c>
      <c r="AA14" s="56">
        <v>162057139.199</v>
      </c>
      <c r="AB14" s="56">
        <v>63</v>
      </c>
      <c r="AC14" s="56">
        <v>54.784999999999997</v>
      </c>
      <c r="AE14" s="38">
        <f t="shared" si="0"/>
        <v>33356359</v>
      </c>
    </row>
    <row r="15" spans="1:32" x14ac:dyDescent="0.25">
      <c r="B15" s="92">
        <v>5</v>
      </c>
      <c r="C15" s="91" t="s">
        <v>49</v>
      </c>
      <c r="D15" s="33">
        <v>2857</v>
      </c>
      <c r="E15" s="33">
        <v>1144</v>
      </c>
      <c r="F15" s="33">
        <v>3367</v>
      </c>
      <c r="G15" s="33">
        <v>2775</v>
      </c>
      <c r="H15" s="33">
        <v>31271</v>
      </c>
      <c r="I15" s="33">
        <v>1788369</v>
      </c>
      <c r="J15" s="33">
        <v>0</v>
      </c>
      <c r="K15" s="33">
        <v>30178225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1623055</v>
      </c>
      <c r="U15" s="56">
        <v>4457109.8725800002</v>
      </c>
      <c r="V15" s="56">
        <v>212819</v>
      </c>
      <c r="W15" s="56">
        <v>766130.30200000003</v>
      </c>
      <c r="X15" s="56">
        <v>0</v>
      </c>
      <c r="Y15" s="56">
        <v>0</v>
      </c>
      <c r="Z15" s="56">
        <v>9845634</v>
      </c>
      <c r="AA15" s="56">
        <v>47239167.207999997</v>
      </c>
      <c r="AB15" s="56">
        <v>3117</v>
      </c>
      <c r="AC15" s="56">
        <v>3215.6689999999999</v>
      </c>
      <c r="AE15" s="38">
        <f t="shared" si="0"/>
        <v>9848751</v>
      </c>
    </row>
    <row r="16" spans="1:32" x14ac:dyDescent="0.25">
      <c r="B16" s="92">
        <v>6</v>
      </c>
      <c r="C16" s="91" t="s">
        <v>31</v>
      </c>
      <c r="D16" s="33">
        <v>4607</v>
      </c>
      <c r="E16" s="33">
        <v>614</v>
      </c>
      <c r="F16" s="33">
        <v>20913</v>
      </c>
      <c r="G16" s="33">
        <v>13141</v>
      </c>
      <c r="H16" s="33">
        <v>0</v>
      </c>
      <c r="I16" s="33">
        <v>2777361</v>
      </c>
      <c r="J16" s="33">
        <v>274473</v>
      </c>
      <c r="K16" s="33">
        <v>32899596</v>
      </c>
      <c r="L16" s="56">
        <v>453017</v>
      </c>
      <c r="M16" s="56">
        <v>2623298.8865100001</v>
      </c>
      <c r="N16" s="56">
        <v>150815</v>
      </c>
      <c r="O16" s="56">
        <v>1341722.5221600002</v>
      </c>
      <c r="P16" s="56">
        <v>0</v>
      </c>
      <c r="Q16" s="56">
        <v>0</v>
      </c>
      <c r="R16" s="56">
        <v>4724</v>
      </c>
      <c r="S16" s="56">
        <v>37790.733999999997</v>
      </c>
      <c r="T16" s="56">
        <v>3771842</v>
      </c>
      <c r="U16" s="56">
        <v>9354092.1309300009</v>
      </c>
      <c r="V16" s="56">
        <v>679862</v>
      </c>
      <c r="W16" s="56">
        <v>1498859.084</v>
      </c>
      <c r="X16" s="56">
        <v>223</v>
      </c>
      <c r="Y16" s="56">
        <v>683.47299999999996</v>
      </c>
      <c r="Z16" s="56">
        <v>21222078</v>
      </c>
      <c r="AA16" s="56">
        <v>103113835.693</v>
      </c>
      <c r="AB16" s="56">
        <v>1134</v>
      </c>
      <c r="AC16" s="56">
        <v>1135.902</v>
      </c>
      <c r="AE16" s="38">
        <f t="shared" si="0"/>
        <v>21223212</v>
      </c>
    </row>
    <row r="17" spans="2:31" x14ac:dyDescent="0.25">
      <c r="B17" s="92">
        <v>7</v>
      </c>
      <c r="C17" s="91" t="s">
        <v>37</v>
      </c>
      <c r="D17" s="33">
        <v>2763</v>
      </c>
      <c r="E17" s="33">
        <v>738</v>
      </c>
      <c r="F17" s="33">
        <v>0</v>
      </c>
      <c r="G17" s="33">
        <v>0</v>
      </c>
      <c r="H17" s="33">
        <v>0</v>
      </c>
      <c r="I17" s="33">
        <v>406505</v>
      </c>
      <c r="J17" s="33">
        <v>64247</v>
      </c>
      <c r="K17" s="33">
        <v>19875176</v>
      </c>
      <c r="L17" s="56">
        <v>74239</v>
      </c>
      <c r="M17" s="56">
        <v>237440.65736000001</v>
      </c>
      <c r="N17" s="56">
        <v>23663</v>
      </c>
      <c r="O17" s="56">
        <v>88529.348239999992</v>
      </c>
      <c r="P17" s="56">
        <v>0</v>
      </c>
      <c r="Q17" s="56">
        <v>0</v>
      </c>
      <c r="R17" s="56">
        <v>2494</v>
      </c>
      <c r="S17" s="56">
        <v>13392.632379999999</v>
      </c>
      <c r="T17" s="56">
        <v>2611491</v>
      </c>
      <c r="U17" s="56">
        <v>6057868.9641499994</v>
      </c>
      <c r="V17" s="56">
        <v>461416</v>
      </c>
      <c r="W17" s="56">
        <v>1042663.1559</v>
      </c>
      <c r="X17" s="56">
        <v>0</v>
      </c>
      <c r="Y17" s="56">
        <v>0</v>
      </c>
      <c r="Z17" s="56">
        <v>12963955</v>
      </c>
      <c r="AA17" s="56">
        <v>56110997.013680004</v>
      </c>
      <c r="AB17" s="56">
        <v>0</v>
      </c>
      <c r="AC17" s="56">
        <v>0</v>
      </c>
      <c r="AE17" s="38">
        <f t="shared" si="0"/>
        <v>12963955</v>
      </c>
    </row>
    <row r="18" spans="2:31" x14ac:dyDescent="0.25">
      <c r="B18" s="92">
        <v>8</v>
      </c>
      <c r="C18" s="91" t="s">
        <v>50</v>
      </c>
      <c r="D18" s="33">
        <v>1052</v>
      </c>
      <c r="E18" s="33">
        <v>28</v>
      </c>
      <c r="F18" s="33">
        <v>859</v>
      </c>
      <c r="G18" s="33">
        <v>1544</v>
      </c>
      <c r="H18" s="33">
        <v>1005</v>
      </c>
      <c r="I18" s="33">
        <v>142022</v>
      </c>
      <c r="J18" s="33">
        <v>0</v>
      </c>
      <c r="K18" s="33">
        <v>3582557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328778</v>
      </c>
      <c r="U18" s="56">
        <v>920401.22375999996</v>
      </c>
      <c r="V18" s="56">
        <v>107539</v>
      </c>
      <c r="W18" s="56">
        <v>290854.73849000002</v>
      </c>
      <c r="X18" s="56">
        <v>0</v>
      </c>
      <c r="Y18" s="56">
        <v>0</v>
      </c>
      <c r="Z18" s="56">
        <v>1603538</v>
      </c>
      <c r="AA18" s="56">
        <v>7985674</v>
      </c>
      <c r="AB18" s="56">
        <v>0</v>
      </c>
      <c r="AC18" s="56">
        <v>0</v>
      </c>
      <c r="AE18" s="38">
        <f t="shared" si="0"/>
        <v>1603538</v>
      </c>
    </row>
    <row r="19" spans="2:31" x14ac:dyDescent="0.25">
      <c r="B19" s="92">
        <v>9</v>
      </c>
      <c r="C19" s="91" t="s">
        <v>27</v>
      </c>
      <c r="D19" s="33">
        <v>7809</v>
      </c>
      <c r="E19" s="33">
        <v>4212</v>
      </c>
      <c r="F19" s="33">
        <v>34460</v>
      </c>
      <c r="G19" s="33">
        <v>0</v>
      </c>
      <c r="H19" s="33">
        <v>679348</v>
      </c>
      <c r="I19" s="33">
        <v>622964</v>
      </c>
      <c r="J19" s="33">
        <v>550487</v>
      </c>
      <c r="K19" s="33">
        <v>40750078</v>
      </c>
      <c r="L19" s="56">
        <v>397367</v>
      </c>
      <c r="M19" s="56">
        <v>1823785.2434700001</v>
      </c>
      <c r="N19" s="56">
        <v>272087</v>
      </c>
      <c r="O19" s="56">
        <v>1496896.8313499999</v>
      </c>
      <c r="P19" s="56">
        <v>2</v>
      </c>
      <c r="Q19" s="56">
        <v>50</v>
      </c>
      <c r="R19" s="56">
        <v>7802</v>
      </c>
      <c r="S19" s="56">
        <v>24877.3</v>
      </c>
      <c r="T19" s="56">
        <v>4516056</v>
      </c>
      <c r="U19" s="56">
        <v>13010738.63472</v>
      </c>
      <c r="V19" s="56">
        <v>1323201</v>
      </c>
      <c r="W19" s="56">
        <v>3281536.2725300002</v>
      </c>
      <c r="X19" s="56">
        <v>0</v>
      </c>
      <c r="Y19" s="56">
        <v>0</v>
      </c>
      <c r="Z19" s="56">
        <v>28154770</v>
      </c>
      <c r="AA19" s="56">
        <v>146189089.38321</v>
      </c>
      <c r="AB19" s="56">
        <v>0</v>
      </c>
      <c r="AC19" s="56">
        <v>0</v>
      </c>
      <c r="AE19" s="38">
        <f t="shared" si="0"/>
        <v>28154770</v>
      </c>
    </row>
    <row r="20" spans="2:31" x14ac:dyDescent="0.25">
      <c r="B20" s="92">
        <v>10</v>
      </c>
      <c r="C20" s="91" t="s">
        <v>9</v>
      </c>
      <c r="D20" s="33">
        <v>25447</v>
      </c>
      <c r="E20" s="33">
        <v>37886</v>
      </c>
      <c r="F20" s="33">
        <v>1467705</v>
      </c>
      <c r="G20" s="33">
        <v>47076</v>
      </c>
      <c r="H20" s="33">
        <v>955329</v>
      </c>
      <c r="I20" s="33">
        <v>4433531</v>
      </c>
      <c r="J20" s="33">
        <v>19807149</v>
      </c>
      <c r="K20" s="33">
        <v>235164783</v>
      </c>
      <c r="L20" s="56">
        <v>28058099</v>
      </c>
      <c r="M20" s="56">
        <v>124287833.07048996</v>
      </c>
      <c r="N20" s="56">
        <v>42871025</v>
      </c>
      <c r="O20" s="56">
        <v>194208546.22034994</v>
      </c>
      <c r="P20" s="56">
        <v>0</v>
      </c>
      <c r="Q20" s="56">
        <v>0</v>
      </c>
      <c r="R20" s="56">
        <v>137860</v>
      </c>
      <c r="S20" s="56">
        <v>590520.82918</v>
      </c>
      <c r="T20" s="56">
        <v>34770694</v>
      </c>
      <c r="U20" s="56">
        <v>93945174.468209997</v>
      </c>
      <c r="V20" s="56">
        <v>8540125</v>
      </c>
      <c r="W20" s="56">
        <v>29469721.471840002</v>
      </c>
      <c r="X20" s="56">
        <v>980</v>
      </c>
      <c r="Y20" s="56">
        <v>12708.492460000001</v>
      </c>
      <c r="Z20" s="56">
        <v>179363378</v>
      </c>
      <c r="AA20" s="56">
        <v>957780418.81719995</v>
      </c>
      <c r="AB20" s="56">
        <v>19260</v>
      </c>
      <c r="AC20" s="56">
        <v>19905.262520000004</v>
      </c>
      <c r="AE20" s="38">
        <f t="shared" si="0"/>
        <v>179382638</v>
      </c>
    </row>
    <row r="21" spans="2:31" x14ac:dyDescent="0.25">
      <c r="B21" s="92">
        <v>11</v>
      </c>
      <c r="C21" s="91" t="s">
        <v>51</v>
      </c>
      <c r="D21" s="33">
        <v>2246</v>
      </c>
      <c r="E21" s="33">
        <v>228</v>
      </c>
      <c r="F21" s="33">
        <v>10846</v>
      </c>
      <c r="G21" s="33">
        <v>3568</v>
      </c>
      <c r="H21" s="33">
        <v>289</v>
      </c>
      <c r="I21" s="33">
        <v>1178127</v>
      </c>
      <c r="J21" s="33">
        <v>0</v>
      </c>
      <c r="K21" s="33">
        <v>12550951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1001291</v>
      </c>
      <c r="U21" s="56">
        <v>2882543.8068600004</v>
      </c>
      <c r="V21" s="56">
        <v>342747</v>
      </c>
      <c r="W21" s="56">
        <v>812001.25582000008</v>
      </c>
      <c r="X21" s="56">
        <v>976</v>
      </c>
      <c r="Y21" s="56">
        <v>18745.374219999998</v>
      </c>
      <c r="Z21" s="56">
        <v>7076416</v>
      </c>
      <c r="AA21" s="56">
        <v>33767669.621130005</v>
      </c>
      <c r="AB21" s="56">
        <v>198</v>
      </c>
      <c r="AC21" s="56">
        <v>192.93985999999998</v>
      </c>
      <c r="AE21" s="38">
        <f t="shared" si="0"/>
        <v>7076614</v>
      </c>
    </row>
    <row r="22" spans="2:31" x14ac:dyDescent="0.25">
      <c r="B22" s="92">
        <v>12</v>
      </c>
      <c r="C22" s="91" t="s">
        <v>28</v>
      </c>
      <c r="D22" s="33">
        <v>7669</v>
      </c>
      <c r="E22" s="33">
        <v>2022</v>
      </c>
      <c r="F22" s="33">
        <v>48060</v>
      </c>
      <c r="G22" s="33">
        <v>8015</v>
      </c>
      <c r="H22" s="33">
        <v>296990</v>
      </c>
      <c r="I22" s="33">
        <v>286694</v>
      </c>
      <c r="J22" s="33">
        <v>735926</v>
      </c>
      <c r="K22" s="33">
        <v>56447325</v>
      </c>
      <c r="L22" s="56">
        <v>613506</v>
      </c>
      <c r="M22" s="56">
        <v>2743855.0435799998</v>
      </c>
      <c r="N22" s="56">
        <v>1567053</v>
      </c>
      <c r="O22" s="56">
        <v>3291277.4207199998</v>
      </c>
      <c r="P22" s="56">
        <v>0</v>
      </c>
      <c r="Q22" s="56">
        <v>0</v>
      </c>
      <c r="R22" s="56">
        <v>11046</v>
      </c>
      <c r="S22" s="56">
        <v>49310.598279999998</v>
      </c>
      <c r="T22" s="56">
        <v>5084363</v>
      </c>
      <c r="U22" s="56">
        <v>12556804.737539999</v>
      </c>
      <c r="V22" s="56">
        <v>1902998</v>
      </c>
      <c r="W22" s="56">
        <v>4055135.9925600006</v>
      </c>
      <c r="X22" s="56">
        <v>3210</v>
      </c>
      <c r="Y22" s="56">
        <v>12360.78275</v>
      </c>
      <c r="Z22" s="56">
        <v>48143885</v>
      </c>
      <c r="AA22" s="56">
        <v>148546193.57699999</v>
      </c>
      <c r="AB22" s="56">
        <v>1205</v>
      </c>
      <c r="AC22" s="56">
        <v>4161.5600899999999</v>
      </c>
      <c r="AE22" s="38">
        <f t="shared" si="0"/>
        <v>48145090</v>
      </c>
    </row>
    <row r="23" spans="2:31" ht="14.5" x14ac:dyDescent="0.35">
      <c r="B23" s="111" t="s">
        <v>6</v>
      </c>
      <c r="C23" s="199"/>
      <c r="D23" s="58"/>
      <c r="E23" s="58"/>
      <c r="F23" s="58"/>
      <c r="G23" s="58"/>
      <c r="H23" s="58"/>
      <c r="I23" s="58"/>
      <c r="J23" s="58"/>
      <c r="K23" s="58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38">
        <f t="shared" si="0"/>
        <v>0</v>
      </c>
    </row>
    <row r="24" spans="2:31" x14ac:dyDescent="0.25">
      <c r="B24" s="92">
        <v>13</v>
      </c>
      <c r="C24" s="91" t="s">
        <v>11</v>
      </c>
      <c r="D24" s="33">
        <v>6441</v>
      </c>
      <c r="E24" s="33">
        <v>8038</v>
      </c>
      <c r="F24" s="33">
        <v>1917154</v>
      </c>
      <c r="G24" s="33">
        <v>541</v>
      </c>
      <c r="H24" s="33">
        <v>683150</v>
      </c>
      <c r="I24" s="33">
        <v>92603271</v>
      </c>
      <c r="J24" s="33">
        <v>14771653</v>
      </c>
      <c r="K24" s="33">
        <v>38535592</v>
      </c>
      <c r="L24" s="56">
        <v>36035574</v>
      </c>
      <c r="M24" s="56">
        <v>108590836.68810013</v>
      </c>
      <c r="N24" s="56">
        <v>33696018</v>
      </c>
      <c r="O24" s="56">
        <v>152111963.37994972</v>
      </c>
      <c r="P24" s="56">
        <v>0</v>
      </c>
      <c r="Q24" s="56">
        <v>0</v>
      </c>
      <c r="R24" s="56">
        <v>82861</v>
      </c>
      <c r="S24" s="56">
        <v>404524</v>
      </c>
      <c r="T24" s="56">
        <v>5098190</v>
      </c>
      <c r="U24" s="56">
        <v>19073331.205030076</v>
      </c>
      <c r="V24" s="56">
        <v>2174498</v>
      </c>
      <c r="W24" s="56">
        <v>11499311.30822001</v>
      </c>
      <c r="X24" s="56">
        <v>13457</v>
      </c>
      <c r="Y24" s="56">
        <v>351748.04800000001</v>
      </c>
      <c r="Z24" s="56">
        <v>21098946</v>
      </c>
      <c r="AA24" s="56">
        <v>135316843.9271</v>
      </c>
      <c r="AB24" s="56">
        <v>0</v>
      </c>
      <c r="AC24" s="56">
        <v>0</v>
      </c>
      <c r="AE24" s="38">
        <f t="shared" si="0"/>
        <v>21098946</v>
      </c>
    </row>
    <row r="25" spans="2:31" x14ac:dyDescent="0.25">
      <c r="B25" s="92">
        <v>14</v>
      </c>
      <c r="C25" s="91" t="s">
        <v>52</v>
      </c>
      <c r="D25" s="33">
        <v>433</v>
      </c>
      <c r="E25" s="33">
        <v>5</v>
      </c>
      <c r="F25" s="33">
        <v>64052</v>
      </c>
      <c r="G25" s="33">
        <v>0</v>
      </c>
      <c r="H25" s="33">
        <v>13053</v>
      </c>
      <c r="I25" s="33">
        <v>0</v>
      </c>
      <c r="J25" s="33">
        <v>0</v>
      </c>
      <c r="K25" s="33">
        <v>6057989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269733</v>
      </c>
      <c r="U25" s="56">
        <v>983834.38260000001</v>
      </c>
      <c r="V25" s="56">
        <v>82699</v>
      </c>
      <c r="W25" s="56">
        <v>423128.6810000001</v>
      </c>
      <c r="X25" s="56">
        <v>0</v>
      </c>
      <c r="Y25" s="56">
        <v>0</v>
      </c>
      <c r="Z25" s="56">
        <v>2582075</v>
      </c>
      <c r="AA25" s="56">
        <v>15030505.619999999</v>
      </c>
      <c r="AB25" s="56">
        <v>12</v>
      </c>
      <c r="AC25" s="56">
        <v>14</v>
      </c>
      <c r="AE25" s="38">
        <f t="shared" si="0"/>
        <v>2582087</v>
      </c>
    </row>
    <row r="26" spans="2:31" x14ac:dyDescent="0.25">
      <c r="B26" s="92">
        <v>15</v>
      </c>
      <c r="C26" s="91" t="s">
        <v>41</v>
      </c>
      <c r="D26" s="33">
        <v>1166</v>
      </c>
      <c r="E26" s="33">
        <v>520</v>
      </c>
      <c r="F26" s="33">
        <v>7149</v>
      </c>
      <c r="G26" s="33">
        <v>87213</v>
      </c>
      <c r="H26" s="33">
        <v>0</v>
      </c>
      <c r="I26" s="33">
        <v>76532</v>
      </c>
      <c r="J26" s="33">
        <v>26716</v>
      </c>
      <c r="K26" s="33">
        <v>2918680</v>
      </c>
      <c r="L26" s="56">
        <v>62454</v>
      </c>
      <c r="M26" s="56">
        <v>262840.64758000901</v>
      </c>
      <c r="N26" s="56">
        <v>23941</v>
      </c>
      <c r="O26" s="56">
        <v>247042.48561999798</v>
      </c>
      <c r="P26" s="56">
        <v>0</v>
      </c>
      <c r="Q26" s="56">
        <v>0</v>
      </c>
      <c r="R26" s="56">
        <v>303</v>
      </c>
      <c r="S26" s="56">
        <v>1675.4</v>
      </c>
      <c r="T26" s="56">
        <v>566952</v>
      </c>
      <c r="U26" s="56">
        <v>1596370.0145</v>
      </c>
      <c r="V26" s="56">
        <v>39359</v>
      </c>
      <c r="W26" s="56">
        <v>131562.84666000001</v>
      </c>
      <c r="X26" s="56">
        <v>0</v>
      </c>
      <c r="Y26" s="56">
        <v>0</v>
      </c>
      <c r="Z26" s="56">
        <v>2593641</v>
      </c>
      <c r="AA26" s="56">
        <v>14838934.429979999</v>
      </c>
      <c r="AB26" s="56">
        <v>0</v>
      </c>
      <c r="AC26" s="56">
        <v>0</v>
      </c>
      <c r="AE26" s="38">
        <f t="shared" si="0"/>
        <v>2593641</v>
      </c>
    </row>
    <row r="27" spans="2:31" x14ac:dyDescent="0.25">
      <c r="B27" s="92">
        <v>16</v>
      </c>
      <c r="C27" s="91" t="s">
        <v>33</v>
      </c>
      <c r="D27" s="33">
        <v>726</v>
      </c>
      <c r="E27" s="33">
        <v>44</v>
      </c>
      <c r="F27" s="33">
        <v>0</v>
      </c>
      <c r="G27" s="33">
        <v>0</v>
      </c>
      <c r="H27" s="33">
        <v>14976</v>
      </c>
      <c r="I27" s="33">
        <v>0</v>
      </c>
      <c r="J27" s="33">
        <v>140107</v>
      </c>
      <c r="K27" s="33">
        <v>900067</v>
      </c>
      <c r="L27" s="56">
        <v>250484</v>
      </c>
      <c r="M27" s="56">
        <v>816274.83913999994</v>
      </c>
      <c r="N27" s="56">
        <v>1230515</v>
      </c>
      <c r="O27" s="56">
        <v>1493463.3444100001</v>
      </c>
      <c r="P27" s="56">
        <v>0</v>
      </c>
      <c r="Q27" s="56">
        <v>0</v>
      </c>
      <c r="R27" s="56">
        <v>0</v>
      </c>
      <c r="S27" s="56">
        <v>0</v>
      </c>
      <c r="T27" s="56">
        <v>159552</v>
      </c>
      <c r="U27" s="56">
        <v>335370.74135000003</v>
      </c>
      <c r="V27" s="56">
        <v>12616</v>
      </c>
      <c r="W27" s="56">
        <v>44667.894700000004</v>
      </c>
      <c r="X27" s="56">
        <v>0</v>
      </c>
      <c r="Y27" s="56">
        <v>0</v>
      </c>
      <c r="Z27" s="56">
        <v>455881</v>
      </c>
      <c r="AA27" s="56">
        <v>2296609.7000000002</v>
      </c>
      <c r="AB27" s="56">
        <v>0</v>
      </c>
      <c r="AC27" s="56">
        <v>0</v>
      </c>
      <c r="AE27" s="38">
        <f t="shared" si="0"/>
        <v>455881</v>
      </c>
    </row>
    <row r="28" spans="2:31" x14ac:dyDescent="0.25">
      <c r="B28" s="92">
        <v>17</v>
      </c>
      <c r="C28" s="91" t="s">
        <v>45</v>
      </c>
      <c r="D28" s="33">
        <v>425</v>
      </c>
      <c r="E28" s="33">
        <v>5</v>
      </c>
      <c r="F28" s="33">
        <v>7937</v>
      </c>
      <c r="G28" s="33">
        <v>0</v>
      </c>
      <c r="H28" s="33">
        <v>16260</v>
      </c>
      <c r="I28" s="33">
        <v>0</v>
      </c>
      <c r="J28" s="33">
        <v>19</v>
      </c>
      <c r="K28" s="33">
        <v>860088</v>
      </c>
      <c r="L28" s="56">
        <v>8</v>
      </c>
      <c r="M28" s="56">
        <v>6.8940700000000001</v>
      </c>
      <c r="N28" s="56">
        <v>6</v>
      </c>
      <c r="O28" s="56">
        <v>9.3330000000000002</v>
      </c>
      <c r="P28" s="56">
        <v>0</v>
      </c>
      <c r="Q28" s="56">
        <v>0</v>
      </c>
      <c r="R28" s="56">
        <v>4</v>
      </c>
      <c r="S28" s="56">
        <v>5</v>
      </c>
      <c r="T28" s="56">
        <v>82957</v>
      </c>
      <c r="U28" s="56">
        <v>293488.11551999999</v>
      </c>
      <c r="V28" s="56">
        <v>43497</v>
      </c>
      <c r="W28" s="56">
        <v>168125.27411000003</v>
      </c>
      <c r="X28" s="56">
        <v>262</v>
      </c>
      <c r="Y28" s="56">
        <v>6968.402</v>
      </c>
      <c r="Z28" s="56">
        <v>324440</v>
      </c>
      <c r="AA28" s="56">
        <v>1777316.0179999999</v>
      </c>
      <c r="AB28" s="56">
        <v>0</v>
      </c>
      <c r="AC28" s="56">
        <v>0</v>
      </c>
      <c r="AE28" s="38">
        <f t="shared" si="0"/>
        <v>324440</v>
      </c>
    </row>
    <row r="29" spans="2:31" x14ac:dyDescent="0.25">
      <c r="B29" s="92">
        <v>18</v>
      </c>
      <c r="C29" s="91" t="s">
        <v>42</v>
      </c>
      <c r="D29" s="33">
        <v>241</v>
      </c>
      <c r="E29" s="33">
        <v>39</v>
      </c>
      <c r="F29" s="33">
        <v>1488</v>
      </c>
      <c r="G29" s="33">
        <v>0</v>
      </c>
      <c r="H29" s="33">
        <v>0</v>
      </c>
      <c r="I29" s="33">
        <v>35746</v>
      </c>
      <c r="J29" s="33">
        <v>12886</v>
      </c>
      <c r="K29" s="33">
        <v>561721</v>
      </c>
      <c r="L29" s="56">
        <v>25902</v>
      </c>
      <c r="M29" s="56">
        <v>61425.937270000002</v>
      </c>
      <c r="N29" s="56">
        <v>6998</v>
      </c>
      <c r="O29" s="56">
        <v>30862.539800000002</v>
      </c>
      <c r="P29" s="56">
        <v>0</v>
      </c>
      <c r="Q29" s="56">
        <v>0</v>
      </c>
      <c r="R29" s="56">
        <v>257</v>
      </c>
      <c r="S29" s="56">
        <v>953.1</v>
      </c>
      <c r="T29" s="56">
        <v>149625</v>
      </c>
      <c r="U29" s="56">
        <v>295004.49907000002</v>
      </c>
      <c r="V29" s="56">
        <v>6429</v>
      </c>
      <c r="W29" s="56">
        <v>15982.816269999999</v>
      </c>
      <c r="X29" s="56">
        <v>0</v>
      </c>
      <c r="Y29" s="56">
        <v>0</v>
      </c>
      <c r="Z29" s="56">
        <v>455379</v>
      </c>
      <c r="AA29" s="56">
        <v>1997224.9125299999</v>
      </c>
      <c r="AB29" s="56">
        <v>0</v>
      </c>
      <c r="AC29" s="56">
        <v>0</v>
      </c>
      <c r="AE29" s="38">
        <f t="shared" si="0"/>
        <v>455379</v>
      </c>
    </row>
    <row r="30" spans="2:31" x14ac:dyDescent="0.25">
      <c r="B30" s="92">
        <v>19</v>
      </c>
      <c r="C30" s="91" t="s">
        <v>20</v>
      </c>
      <c r="D30" s="33">
        <v>1726</v>
      </c>
      <c r="E30" s="33">
        <v>321</v>
      </c>
      <c r="F30" s="33">
        <v>20333</v>
      </c>
      <c r="G30" s="33">
        <v>589</v>
      </c>
      <c r="H30" s="33">
        <v>0</v>
      </c>
      <c r="I30" s="33">
        <v>5615425</v>
      </c>
      <c r="J30" s="33">
        <v>1060476</v>
      </c>
      <c r="K30" s="33">
        <v>13899539</v>
      </c>
      <c r="L30" s="56">
        <v>2414333</v>
      </c>
      <c r="M30" s="56">
        <v>7518528.3899999997</v>
      </c>
      <c r="N30" s="56">
        <v>1705260</v>
      </c>
      <c r="O30" s="56">
        <v>9293612.1679999996</v>
      </c>
      <c r="P30" s="56">
        <v>0</v>
      </c>
      <c r="Q30" s="56">
        <v>0</v>
      </c>
      <c r="R30" s="56">
        <v>5404</v>
      </c>
      <c r="S30" s="56">
        <v>26696.7</v>
      </c>
      <c r="T30" s="56">
        <v>2913955</v>
      </c>
      <c r="U30" s="56">
        <v>7470268.477</v>
      </c>
      <c r="V30" s="56">
        <v>1235538</v>
      </c>
      <c r="W30" s="56">
        <v>4314698.4560000002</v>
      </c>
      <c r="X30" s="56">
        <v>3027</v>
      </c>
      <c r="Y30" s="56">
        <v>42173.836000000003</v>
      </c>
      <c r="Z30" s="56">
        <v>8180401</v>
      </c>
      <c r="AA30" s="56">
        <v>41380640.244999997</v>
      </c>
      <c r="AB30" s="56">
        <v>47</v>
      </c>
      <c r="AC30" s="56">
        <v>47</v>
      </c>
      <c r="AE30" s="38">
        <f t="shared" si="0"/>
        <v>8180448</v>
      </c>
    </row>
    <row r="31" spans="2:31" x14ac:dyDescent="0.25">
      <c r="B31" s="92">
        <v>20</v>
      </c>
      <c r="C31" s="91" t="s">
        <v>7</v>
      </c>
      <c r="D31" s="33">
        <v>12222</v>
      </c>
      <c r="E31" s="33">
        <v>8708</v>
      </c>
      <c r="F31" s="33">
        <v>1667772</v>
      </c>
      <c r="G31" s="33">
        <v>2521</v>
      </c>
      <c r="H31" s="33">
        <v>2213445</v>
      </c>
      <c r="I31" s="33">
        <v>758179</v>
      </c>
      <c r="J31" s="33">
        <v>22646307</v>
      </c>
      <c r="K31" s="33">
        <v>57605366</v>
      </c>
      <c r="L31" s="56">
        <v>75104185</v>
      </c>
      <c r="M31" s="56">
        <v>202519669.13183001</v>
      </c>
      <c r="N31" s="56">
        <v>36753679</v>
      </c>
      <c r="O31" s="56">
        <v>333541363.59123999</v>
      </c>
      <c r="P31" s="56">
        <v>0</v>
      </c>
      <c r="Q31" s="56">
        <v>0</v>
      </c>
      <c r="R31" s="56">
        <v>210268</v>
      </c>
      <c r="S31" s="56">
        <v>1390147.6155599998</v>
      </c>
      <c r="T31" s="56">
        <v>11099445</v>
      </c>
      <c r="U31" s="56">
        <v>46159328.29795</v>
      </c>
      <c r="V31" s="56">
        <v>7472584</v>
      </c>
      <c r="W31" s="56">
        <v>37385961.741799995</v>
      </c>
      <c r="X31" s="56">
        <v>73382</v>
      </c>
      <c r="Y31" s="56">
        <v>1072241.17081</v>
      </c>
      <c r="Z31" s="56">
        <v>38958468</v>
      </c>
      <c r="AA31" s="56">
        <v>263883176.58399999</v>
      </c>
      <c r="AB31" s="56">
        <v>2139</v>
      </c>
      <c r="AC31" s="56">
        <v>2148.9723799999997</v>
      </c>
      <c r="AE31" s="38">
        <f t="shared" si="0"/>
        <v>38960607</v>
      </c>
    </row>
    <row r="32" spans="2:31" x14ac:dyDescent="0.25">
      <c r="B32" s="92">
        <v>21</v>
      </c>
      <c r="C32" s="91" t="s">
        <v>10</v>
      </c>
      <c r="D32" s="33">
        <v>10050</v>
      </c>
      <c r="E32" s="33">
        <v>6138</v>
      </c>
      <c r="F32" s="33">
        <v>1709463</v>
      </c>
      <c r="G32" s="33">
        <v>6244</v>
      </c>
      <c r="H32" s="33">
        <v>595381</v>
      </c>
      <c r="I32" s="33">
        <v>3648009</v>
      </c>
      <c r="J32" s="33">
        <v>17700751</v>
      </c>
      <c r="K32" s="33">
        <v>34156827</v>
      </c>
      <c r="L32" s="56">
        <v>20714819</v>
      </c>
      <c r="M32" s="56">
        <v>120147741.76715025</v>
      </c>
      <c r="N32" s="56">
        <v>59456034</v>
      </c>
      <c r="O32" s="56">
        <v>260651067.32606903</v>
      </c>
      <c r="P32" s="56">
        <v>49</v>
      </c>
      <c r="Q32" s="56">
        <v>3542.527</v>
      </c>
      <c r="R32" s="56">
        <v>70949</v>
      </c>
      <c r="S32" s="56">
        <v>361850.53</v>
      </c>
      <c r="T32" s="56">
        <v>6388811</v>
      </c>
      <c r="U32" s="56">
        <v>29669853.560670197</v>
      </c>
      <c r="V32" s="56">
        <v>3822971</v>
      </c>
      <c r="W32" s="56">
        <v>21915099.06899998</v>
      </c>
      <c r="X32" s="56">
        <v>6836</v>
      </c>
      <c r="Y32" s="56">
        <v>158020.79369999998</v>
      </c>
      <c r="Z32" s="56">
        <v>17534224</v>
      </c>
      <c r="AA32" s="56">
        <v>128635666.95299999</v>
      </c>
      <c r="AB32" s="56">
        <v>4</v>
      </c>
      <c r="AC32" s="56">
        <v>0.501</v>
      </c>
      <c r="AE32" s="38">
        <f t="shared" si="0"/>
        <v>17534228</v>
      </c>
    </row>
    <row r="33" spans="2:31" x14ac:dyDescent="0.25">
      <c r="B33" s="92">
        <v>22</v>
      </c>
      <c r="C33" s="91" t="s">
        <v>38</v>
      </c>
      <c r="D33" s="33">
        <v>2363</v>
      </c>
      <c r="E33" s="33">
        <v>876</v>
      </c>
      <c r="F33" s="33">
        <v>13619</v>
      </c>
      <c r="G33" s="33">
        <v>1063</v>
      </c>
      <c r="H33" s="33">
        <v>389</v>
      </c>
      <c r="I33" s="33">
        <v>339068</v>
      </c>
      <c r="J33" s="33">
        <v>39402</v>
      </c>
      <c r="K33" s="33">
        <v>12125956</v>
      </c>
      <c r="L33" s="56">
        <v>79078</v>
      </c>
      <c r="M33" s="56">
        <v>363809.32130000001</v>
      </c>
      <c r="N33" s="56">
        <v>62618</v>
      </c>
      <c r="O33" s="56">
        <v>247245.62180000002</v>
      </c>
      <c r="P33" s="56">
        <v>0</v>
      </c>
      <c r="Q33" s="56">
        <v>0</v>
      </c>
      <c r="R33" s="56">
        <v>559</v>
      </c>
      <c r="S33" s="56">
        <v>3450.6</v>
      </c>
      <c r="T33" s="56">
        <v>1269896</v>
      </c>
      <c r="U33" s="56">
        <v>3400114.6608200497</v>
      </c>
      <c r="V33" s="56">
        <v>243208</v>
      </c>
      <c r="W33" s="56">
        <v>754408.43233001046</v>
      </c>
      <c r="X33" s="56">
        <v>0</v>
      </c>
      <c r="Y33" s="56">
        <v>0</v>
      </c>
      <c r="Z33" s="56">
        <v>5937493</v>
      </c>
      <c r="AA33" s="56">
        <v>30814525.42625</v>
      </c>
      <c r="AB33" s="56">
        <v>113</v>
      </c>
      <c r="AC33" s="56">
        <v>46.67</v>
      </c>
      <c r="AE33" s="38">
        <f t="shared" si="0"/>
        <v>5937606</v>
      </c>
    </row>
    <row r="34" spans="2:31" x14ac:dyDescent="0.25">
      <c r="B34" s="92">
        <v>23</v>
      </c>
      <c r="C34" s="91" t="s">
        <v>14</v>
      </c>
      <c r="D34" s="33">
        <v>905</v>
      </c>
      <c r="E34" s="33">
        <v>331</v>
      </c>
      <c r="F34" s="33">
        <v>43978</v>
      </c>
      <c r="G34" s="33">
        <v>7650</v>
      </c>
      <c r="H34" s="33">
        <v>0</v>
      </c>
      <c r="I34" s="33">
        <v>108322</v>
      </c>
      <c r="J34" s="33">
        <v>3145919</v>
      </c>
      <c r="K34" s="33">
        <v>6708720</v>
      </c>
      <c r="L34" s="56">
        <v>10541297</v>
      </c>
      <c r="M34" s="56">
        <v>23505440.620000001</v>
      </c>
      <c r="N34" s="56">
        <v>2079879</v>
      </c>
      <c r="O34" s="56">
        <v>14262789.356000001</v>
      </c>
      <c r="P34" s="56">
        <v>0</v>
      </c>
      <c r="Q34" s="56">
        <v>0</v>
      </c>
      <c r="R34" s="56">
        <v>28214</v>
      </c>
      <c r="S34" s="56">
        <v>134853.9</v>
      </c>
      <c r="T34" s="56">
        <v>675625</v>
      </c>
      <c r="U34" s="56">
        <v>2517960.6239399998</v>
      </c>
      <c r="V34" s="56">
        <v>287004</v>
      </c>
      <c r="W34" s="56">
        <v>2752735.2821799996</v>
      </c>
      <c r="X34" s="56">
        <v>0</v>
      </c>
      <c r="Y34" s="56">
        <v>0</v>
      </c>
      <c r="Z34" s="56">
        <v>4305660</v>
      </c>
      <c r="AA34" s="56">
        <v>22076133.954</v>
      </c>
      <c r="AB34" s="56">
        <v>0</v>
      </c>
      <c r="AC34" s="56">
        <v>0</v>
      </c>
      <c r="AE34" s="38">
        <f t="shared" si="0"/>
        <v>4305660</v>
      </c>
    </row>
    <row r="35" spans="2:31" x14ac:dyDescent="0.25">
      <c r="B35" s="92">
        <v>24</v>
      </c>
      <c r="C35" s="91" t="s">
        <v>15</v>
      </c>
      <c r="D35" s="33">
        <v>1899</v>
      </c>
      <c r="E35" s="33">
        <v>1114</v>
      </c>
      <c r="F35" s="33">
        <v>247864</v>
      </c>
      <c r="G35" s="33">
        <v>141</v>
      </c>
      <c r="H35" s="33">
        <v>59703</v>
      </c>
      <c r="I35" s="33">
        <v>6888250</v>
      </c>
      <c r="J35" s="33">
        <v>3054496</v>
      </c>
      <c r="K35" s="33">
        <v>11115757</v>
      </c>
      <c r="L35" s="56">
        <v>4364524</v>
      </c>
      <c r="M35" s="56">
        <v>56309426.520999998</v>
      </c>
      <c r="N35" s="56">
        <v>7561350</v>
      </c>
      <c r="O35" s="56">
        <v>38002603.347000003</v>
      </c>
      <c r="P35" s="56">
        <v>0</v>
      </c>
      <c r="Q35" s="56">
        <v>0</v>
      </c>
      <c r="R35" s="56">
        <v>24143</v>
      </c>
      <c r="S35" s="56">
        <v>132467.70800000001</v>
      </c>
      <c r="T35" s="56">
        <v>789091</v>
      </c>
      <c r="U35" s="56">
        <v>2588251.5819999999</v>
      </c>
      <c r="V35" s="56">
        <v>606047</v>
      </c>
      <c r="W35" s="56">
        <v>3024081.287</v>
      </c>
      <c r="X35" s="56">
        <v>837</v>
      </c>
      <c r="Y35" s="56">
        <v>54108.560509999996</v>
      </c>
      <c r="Z35" s="56">
        <v>4447591</v>
      </c>
      <c r="AA35" s="56">
        <v>27330537.154173002</v>
      </c>
      <c r="AB35" s="56">
        <v>0</v>
      </c>
      <c r="AC35" s="56">
        <v>0</v>
      </c>
      <c r="AE35" s="38">
        <f t="shared" si="0"/>
        <v>4447591</v>
      </c>
    </row>
    <row r="36" spans="2:31" x14ac:dyDescent="0.25">
      <c r="B36" s="92">
        <v>25</v>
      </c>
      <c r="C36" s="91" t="s">
        <v>34</v>
      </c>
      <c r="D36" s="33">
        <v>945</v>
      </c>
      <c r="E36" s="33">
        <v>632</v>
      </c>
      <c r="F36" s="33">
        <v>14324</v>
      </c>
      <c r="G36" s="33">
        <v>942</v>
      </c>
      <c r="H36" s="33">
        <v>0</v>
      </c>
      <c r="I36" s="33">
        <v>552508</v>
      </c>
      <c r="J36" s="33">
        <v>123943</v>
      </c>
      <c r="K36" s="33">
        <v>4649990</v>
      </c>
      <c r="L36" s="56">
        <v>196738</v>
      </c>
      <c r="M36" s="56">
        <v>1763166.3432799999</v>
      </c>
      <c r="N36" s="56">
        <v>101280</v>
      </c>
      <c r="O36" s="56">
        <v>408633.09759000002</v>
      </c>
      <c r="P36" s="56">
        <v>0</v>
      </c>
      <c r="Q36" s="56">
        <v>0</v>
      </c>
      <c r="R36" s="56">
        <v>10081</v>
      </c>
      <c r="S36" s="56">
        <v>44356.199030000003</v>
      </c>
      <c r="T36" s="56">
        <v>947540</v>
      </c>
      <c r="U36" s="56">
        <v>2741408.8448199998</v>
      </c>
      <c r="V36" s="56">
        <v>937729</v>
      </c>
      <c r="W36" s="56">
        <v>807068.83019000001</v>
      </c>
      <c r="X36" s="56">
        <v>0</v>
      </c>
      <c r="Y36" s="56">
        <v>0</v>
      </c>
      <c r="Z36" s="56">
        <v>5809665</v>
      </c>
      <c r="AA36" s="56">
        <v>33557413.835000001</v>
      </c>
      <c r="AB36" s="56">
        <v>0</v>
      </c>
      <c r="AC36" s="56">
        <v>0</v>
      </c>
      <c r="AE36" s="38">
        <f t="shared" si="0"/>
        <v>5809665</v>
      </c>
    </row>
    <row r="37" spans="2:31" x14ac:dyDescent="0.25">
      <c r="B37" s="92">
        <v>26</v>
      </c>
      <c r="C37" s="91" t="s">
        <v>53</v>
      </c>
      <c r="D37" s="33">
        <v>938</v>
      </c>
      <c r="E37" s="33">
        <v>564</v>
      </c>
      <c r="F37" s="33">
        <v>10600</v>
      </c>
      <c r="G37" s="33">
        <v>0</v>
      </c>
      <c r="H37" s="33">
        <v>0</v>
      </c>
      <c r="I37" s="33">
        <v>103930</v>
      </c>
      <c r="J37" s="33">
        <v>0</v>
      </c>
      <c r="K37" s="33">
        <v>5463585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808678</v>
      </c>
      <c r="U37" s="56">
        <v>1797993.8974199998</v>
      </c>
      <c r="V37" s="56">
        <v>54650</v>
      </c>
      <c r="W37" s="56">
        <v>161850.53633</v>
      </c>
      <c r="X37" s="56">
        <v>0</v>
      </c>
      <c r="Y37" s="56">
        <v>0</v>
      </c>
      <c r="Z37" s="56">
        <v>4051478</v>
      </c>
      <c r="AA37" s="56">
        <v>19452415.956999999</v>
      </c>
      <c r="AB37" s="56">
        <v>0</v>
      </c>
      <c r="AC37" s="56">
        <v>0</v>
      </c>
      <c r="AE37" s="38">
        <f t="shared" si="0"/>
        <v>4051478</v>
      </c>
    </row>
    <row r="38" spans="2:31" x14ac:dyDescent="0.25">
      <c r="B38" s="92">
        <v>27</v>
      </c>
      <c r="C38" s="91" t="s">
        <v>43</v>
      </c>
      <c r="D38" s="33">
        <v>1478</v>
      </c>
      <c r="E38" s="33">
        <v>726</v>
      </c>
      <c r="F38" s="33">
        <v>5055</v>
      </c>
      <c r="G38" s="33">
        <v>0</v>
      </c>
      <c r="H38" s="33">
        <v>0</v>
      </c>
      <c r="I38" s="33">
        <v>44427</v>
      </c>
      <c r="J38" s="33">
        <v>10374</v>
      </c>
      <c r="K38" s="33">
        <v>5075894</v>
      </c>
      <c r="L38" s="56">
        <v>28656</v>
      </c>
      <c r="M38" s="56">
        <v>200858.70198999924</v>
      </c>
      <c r="N38" s="56">
        <v>10388</v>
      </c>
      <c r="O38" s="56">
        <v>139179.25031000009</v>
      </c>
      <c r="P38" s="56">
        <v>0</v>
      </c>
      <c r="Q38" s="56">
        <v>0</v>
      </c>
      <c r="R38" s="56">
        <v>736</v>
      </c>
      <c r="S38" s="56">
        <v>5814.1</v>
      </c>
      <c r="T38" s="56">
        <v>1069569</v>
      </c>
      <c r="U38" s="56">
        <v>2898231.0817200011</v>
      </c>
      <c r="V38" s="56">
        <v>152141</v>
      </c>
      <c r="W38" s="56">
        <v>712717.96064999991</v>
      </c>
      <c r="X38" s="56">
        <v>0</v>
      </c>
      <c r="Y38" s="56">
        <v>0</v>
      </c>
      <c r="Z38" s="56">
        <v>4370026</v>
      </c>
      <c r="AA38" s="56">
        <v>22022958.201930001</v>
      </c>
      <c r="AB38" s="56">
        <v>0</v>
      </c>
      <c r="AC38" s="56">
        <v>0</v>
      </c>
      <c r="AE38" s="38">
        <f t="shared" si="0"/>
        <v>4370026</v>
      </c>
    </row>
    <row r="39" spans="2:31" x14ac:dyDescent="0.25">
      <c r="B39" s="92">
        <v>28</v>
      </c>
      <c r="C39" s="91" t="s">
        <v>13</v>
      </c>
      <c r="D39" s="33">
        <v>1852</v>
      </c>
      <c r="E39" s="33">
        <v>1482</v>
      </c>
      <c r="F39" s="33">
        <v>78127</v>
      </c>
      <c r="G39" s="33">
        <v>0</v>
      </c>
      <c r="H39" s="33">
        <v>132824</v>
      </c>
      <c r="I39" s="33">
        <v>643023</v>
      </c>
      <c r="J39" s="33">
        <v>5207106</v>
      </c>
      <c r="K39" s="33">
        <v>34762324</v>
      </c>
      <c r="L39" s="56">
        <v>12385040</v>
      </c>
      <c r="M39" s="56">
        <v>30400742.482869998</v>
      </c>
      <c r="N39" s="56">
        <v>4566739</v>
      </c>
      <c r="O39" s="56">
        <v>43447737.146480002</v>
      </c>
      <c r="P39" s="56">
        <v>0</v>
      </c>
      <c r="Q39" s="56">
        <v>0</v>
      </c>
      <c r="R39" s="56">
        <v>29594</v>
      </c>
      <c r="S39" s="56">
        <v>146128.77831999998</v>
      </c>
      <c r="T39" s="56">
        <v>2162542</v>
      </c>
      <c r="U39" s="56">
        <v>6244293.0439999998</v>
      </c>
      <c r="V39" s="56">
        <v>1898837</v>
      </c>
      <c r="W39" s="56">
        <v>6037198.0980000002</v>
      </c>
      <c r="X39" s="56">
        <v>0</v>
      </c>
      <c r="Y39" s="56">
        <v>0</v>
      </c>
      <c r="Z39" s="56">
        <v>11973298</v>
      </c>
      <c r="AA39" s="56">
        <v>61469358.385329969</v>
      </c>
      <c r="AB39" s="56">
        <v>0</v>
      </c>
      <c r="AC39" s="56">
        <v>0</v>
      </c>
      <c r="AE39" s="38">
        <f t="shared" si="0"/>
        <v>11973298</v>
      </c>
    </row>
    <row r="40" spans="2:31" x14ac:dyDescent="0.25">
      <c r="B40" s="92">
        <v>29</v>
      </c>
      <c r="C40" s="91" t="s">
        <v>54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278460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15725</v>
      </c>
      <c r="U40" s="56">
        <v>34823.459860000003</v>
      </c>
      <c r="V40" s="56">
        <v>4929</v>
      </c>
      <c r="W40" s="56">
        <v>14074.178380000001</v>
      </c>
      <c r="X40" s="56">
        <v>0</v>
      </c>
      <c r="Y40" s="56">
        <v>0</v>
      </c>
      <c r="Z40" s="56">
        <v>80670</v>
      </c>
      <c r="AA40" s="56">
        <v>400701.4</v>
      </c>
      <c r="AB40" s="56">
        <v>0</v>
      </c>
      <c r="AC40" s="56">
        <v>0</v>
      </c>
      <c r="AE40" s="38">
        <f t="shared" si="0"/>
        <v>80670</v>
      </c>
    </row>
    <row r="41" spans="2:31" x14ac:dyDescent="0.25">
      <c r="B41" s="92">
        <v>30</v>
      </c>
      <c r="C41" s="91" t="s">
        <v>12</v>
      </c>
      <c r="D41" s="33">
        <v>371</v>
      </c>
      <c r="E41" s="33">
        <v>35</v>
      </c>
      <c r="F41" s="33">
        <v>1832773</v>
      </c>
      <c r="G41" s="33">
        <v>0</v>
      </c>
      <c r="H41" s="33">
        <v>3429</v>
      </c>
      <c r="I41" s="33">
        <v>136971</v>
      </c>
      <c r="J41" s="33">
        <v>5174424</v>
      </c>
      <c r="K41" s="33">
        <v>1572432</v>
      </c>
      <c r="L41" s="56">
        <v>5804522</v>
      </c>
      <c r="M41" s="56">
        <v>33057494.726650003</v>
      </c>
      <c r="N41" s="56">
        <v>5194635</v>
      </c>
      <c r="O41" s="56">
        <v>45766336.742340006</v>
      </c>
      <c r="P41" s="56">
        <v>0</v>
      </c>
      <c r="Q41" s="56">
        <v>0</v>
      </c>
      <c r="R41" s="56">
        <v>38303</v>
      </c>
      <c r="S41" s="56">
        <v>160161.60078000001</v>
      </c>
      <c r="T41" s="56">
        <v>167649</v>
      </c>
      <c r="U41" s="56">
        <v>552052.02930000005</v>
      </c>
      <c r="V41" s="56">
        <v>97414</v>
      </c>
      <c r="W41" s="56">
        <v>689316.06392999995</v>
      </c>
      <c r="X41" s="56">
        <v>59</v>
      </c>
      <c r="Y41" s="56">
        <v>3923.944</v>
      </c>
      <c r="Z41" s="56">
        <v>606461</v>
      </c>
      <c r="AA41" s="56">
        <v>3240316.66</v>
      </c>
      <c r="AB41" s="56">
        <v>0</v>
      </c>
      <c r="AC41" s="56">
        <v>0</v>
      </c>
      <c r="AE41" s="38">
        <f t="shared" si="0"/>
        <v>606461</v>
      </c>
    </row>
    <row r="42" spans="2:31" x14ac:dyDescent="0.25">
      <c r="B42" s="92">
        <v>31</v>
      </c>
      <c r="C42" s="91" t="s">
        <v>30</v>
      </c>
      <c r="D42" s="33">
        <v>911</v>
      </c>
      <c r="E42" s="33">
        <v>372</v>
      </c>
      <c r="F42" s="33">
        <v>15066</v>
      </c>
      <c r="G42" s="33">
        <v>0</v>
      </c>
      <c r="H42" s="33">
        <v>38154</v>
      </c>
      <c r="I42" s="33">
        <v>98131</v>
      </c>
      <c r="J42" s="33">
        <v>391538</v>
      </c>
      <c r="K42" s="33">
        <v>3787960</v>
      </c>
      <c r="L42" s="56">
        <v>680261</v>
      </c>
      <c r="M42" s="56">
        <v>2759627.1417399999</v>
      </c>
      <c r="N42" s="56">
        <v>646005</v>
      </c>
      <c r="O42" s="56">
        <v>4526888.5970600005</v>
      </c>
      <c r="P42" s="56">
        <v>0</v>
      </c>
      <c r="Q42" s="56">
        <v>0</v>
      </c>
      <c r="R42" s="56">
        <v>0</v>
      </c>
      <c r="S42" s="56">
        <v>0</v>
      </c>
      <c r="T42" s="56">
        <v>1028487</v>
      </c>
      <c r="U42" s="56">
        <v>2654784.7685500002</v>
      </c>
      <c r="V42" s="56">
        <v>178889</v>
      </c>
      <c r="W42" s="56">
        <v>793915.40989000001</v>
      </c>
      <c r="X42" s="56">
        <v>0</v>
      </c>
      <c r="Y42" s="56">
        <v>0</v>
      </c>
      <c r="Z42" s="56">
        <v>2932402</v>
      </c>
      <c r="AA42" s="56">
        <v>14731880.855119999</v>
      </c>
      <c r="AB42" s="56">
        <v>0</v>
      </c>
      <c r="AC42" s="56">
        <v>0</v>
      </c>
      <c r="AE42" s="38">
        <f t="shared" si="0"/>
        <v>2932402</v>
      </c>
    </row>
    <row r="43" spans="2:31" x14ac:dyDescent="0.25">
      <c r="B43" s="92">
        <v>32</v>
      </c>
      <c r="C43" s="91" t="s">
        <v>39</v>
      </c>
      <c r="D43" s="33">
        <v>507</v>
      </c>
      <c r="E43" s="33">
        <v>655</v>
      </c>
      <c r="F43" s="33">
        <v>2382</v>
      </c>
      <c r="G43" s="33">
        <v>0</v>
      </c>
      <c r="H43" s="33">
        <v>0</v>
      </c>
      <c r="I43" s="33">
        <v>162626</v>
      </c>
      <c r="J43" s="33">
        <v>33095</v>
      </c>
      <c r="K43" s="33">
        <v>2347479</v>
      </c>
      <c r="L43" s="56">
        <v>49076</v>
      </c>
      <c r="M43" s="56">
        <v>219026.76032999999</v>
      </c>
      <c r="N43" s="56">
        <v>17735</v>
      </c>
      <c r="O43" s="56">
        <v>109747.67551999999</v>
      </c>
      <c r="P43" s="56">
        <v>0</v>
      </c>
      <c r="Q43" s="56">
        <v>0</v>
      </c>
      <c r="R43" s="56">
        <v>2090</v>
      </c>
      <c r="S43" s="56">
        <v>8711.6</v>
      </c>
      <c r="T43" s="56">
        <v>357803</v>
      </c>
      <c r="U43" s="56">
        <v>951666.84284000006</v>
      </c>
      <c r="V43" s="56">
        <v>32257</v>
      </c>
      <c r="W43" s="56">
        <v>128296.19168</v>
      </c>
      <c r="X43" s="56">
        <v>91</v>
      </c>
      <c r="Y43" s="56">
        <v>263.21300000000002</v>
      </c>
      <c r="Z43" s="56">
        <v>4993443</v>
      </c>
      <c r="AA43" s="56">
        <v>23253670.800000001</v>
      </c>
      <c r="AB43" s="56">
        <v>0</v>
      </c>
      <c r="AC43" s="56">
        <v>0</v>
      </c>
      <c r="AE43" s="38">
        <f t="shared" si="0"/>
        <v>4993443</v>
      </c>
    </row>
    <row r="44" spans="2:31" x14ac:dyDescent="0.25">
      <c r="B44" s="92">
        <v>33</v>
      </c>
      <c r="C44" s="91" t="s">
        <v>17</v>
      </c>
      <c r="D44" s="33">
        <v>1165</v>
      </c>
      <c r="E44" s="33">
        <v>161</v>
      </c>
      <c r="F44" s="33">
        <v>72361</v>
      </c>
      <c r="G44" s="33">
        <v>96767</v>
      </c>
      <c r="H44" s="33">
        <v>269435</v>
      </c>
      <c r="I44" s="33">
        <v>480472580</v>
      </c>
      <c r="J44" s="33">
        <v>2341974</v>
      </c>
      <c r="K44" s="33">
        <v>5154054</v>
      </c>
      <c r="L44" s="56">
        <v>7549131</v>
      </c>
      <c r="M44" s="56">
        <v>17034738.861360002</v>
      </c>
      <c r="N44" s="56">
        <v>1198380</v>
      </c>
      <c r="O44" s="56">
        <v>14495581.860499999</v>
      </c>
      <c r="P44" s="56">
        <v>0</v>
      </c>
      <c r="Q44" s="56">
        <v>0</v>
      </c>
      <c r="R44" s="56">
        <v>17298</v>
      </c>
      <c r="S44" s="56">
        <v>90879.9</v>
      </c>
      <c r="T44" s="56">
        <v>588977</v>
      </c>
      <c r="U44" s="56">
        <v>1901593.3048899856</v>
      </c>
      <c r="V44" s="56">
        <v>157372</v>
      </c>
      <c r="W44" s="56">
        <v>892464.73884999694</v>
      </c>
      <c r="X44" s="56">
        <v>45</v>
      </c>
      <c r="Y44" s="56">
        <v>557.04</v>
      </c>
      <c r="Z44" s="56">
        <v>2514866</v>
      </c>
      <c r="AA44" s="56">
        <v>13563852.129000001</v>
      </c>
      <c r="AB44" s="56">
        <v>249</v>
      </c>
      <c r="AC44" s="56">
        <v>250</v>
      </c>
      <c r="AE44" s="38">
        <f t="shared" si="0"/>
        <v>2515115</v>
      </c>
    </row>
    <row r="45" spans="2:31" ht="14.5" x14ac:dyDescent="0.35">
      <c r="B45" s="111" t="s">
        <v>18</v>
      </c>
      <c r="C45" s="199"/>
      <c r="D45" s="58"/>
      <c r="E45" s="58"/>
      <c r="F45" s="58"/>
      <c r="G45" s="58"/>
      <c r="H45" s="58"/>
      <c r="I45" s="58"/>
      <c r="J45" s="58"/>
      <c r="K45" s="58"/>
      <c r="L45" s="53"/>
      <c r="M45" s="53"/>
      <c r="N45" s="53"/>
      <c r="O45" s="53"/>
      <c r="P45" s="53"/>
      <c r="Q45" s="53"/>
      <c r="R45" s="53"/>
      <c r="S45" s="53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E45" s="38">
        <f t="shared" si="0"/>
        <v>0</v>
      </c>
    </row>
    <row r="46" spans="2:31" x14ac:dyDescent="0.25">
      <c r="B46" s="92">
        <v>34</v>
      </c>
      <c r="C46" s="91" t="s">
        <v>19</v>
      </c>
      <c r="D46" s="33">
        <v>0</v>
      </c>
      <c r="E46" s="33">
        <v>0</v>
      </c>
      <c r="F46" s="33">
        <v>50091</v>
      </c>
      <c r="G46" s="33">
        <v>0</v>
      </c>
      <c r="H46" s="33">
        <v>0</v>
      </c>
      <c r="I46" s="33">
        <v>0</v>
      </c>
      <c r="J46" s="33">
        <v>1429916</v>
      </c>
      <c r="K46" s="33">
        <v>0</v>
      </c>
      <c r="L46" s="56">
        <v>1570740</v>
      </c>
      <c r="M46" s="56">
        <v>15371922.426999999</v>
      </c>
      <c r="N46" s="56">
        <v>4704454</v>
      </c>
      <c r="O46" s="56">
        <v>44154007.715000004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8">
        <f t="shared" si="0"/>
        <v>0</v>
      </c>
    </row>
    <row r="47" spans="2:31" x14ac:dyDescent="0.25">
      <c r="B47" s="92">
        <v>35</v>
      </c>
      <c r="C47" s="91" t="s">
        <v>55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  <c r="AE47" s="38">
        <f t="shared" si="0"/>
        <v>0</v>
      </c>
    </row>
    <row r="48" spans="2:31" x14ac:dyDescent="0.25">
      <c r="B48" s="92">
        <v>36</v>
      </c>
      <c r="C48" s="91" t="s">
        <v>56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641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1159</v>
      </c>
      <c r="U48" s="56">
        <v>3281.2619399999999</v>
      </c>
      <c r="V48" s="56">
        <v>73</v>
      </c>
      <c r="W48" s="56">
        <v>2921.15</v>
      </c>
      <c r="X48" s="56">
        <v>0</v>
      </c>
      <c r="Y48" s="56">
        <v>0</v>
      </c>
      <c r="Z48" s="56">
        <v>1564</v>
      </c>
      <c r="AA48" s="56">
        <v>7902.2</v>
      </c>
      <c r="AB48" s="56">
        <v>0</v>
      </c>
      <c r="AC48" s="56">
        <v>0</v>
      </c>
      <c r="AE48" s="38">
        <f t="shared" si="0"/>
        <v>1564</v>
      </c>
    </row>
    <row r="49" spans="1:31" x14ac:dyDescent="0.25">
      <c r="B49" s="92">
        <v>37</v>
      </c>
      <c r="C49" s="91" t="s">
        <v>57</v>
      </c>
      <c r="D49" s="33">
        <v>0</v>
      </c>
      <c r="E49" s="33">
        <v>0</v>
      </c>
      <c r="F49" s="33">
        <v>0</v>
      </c>
      <c r="G49" s="33">
        <v>0</v>
      </c>
      <c r="H49" s="33">
        <v>1</v>
      </c>
      <c r="I49" s="33">
        <v>0</v>
      </c>
      <c r="J49" s="33">
        <v>0</v>
      </c>
      <c r="K49" s="33">
        <v>775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137</v>
      </c>
      <c r="U49" s="56">
        <v>382.46438000000001</v>
      </c>
      <c r="V49" s="56">
        <v>0</v>
      </c>
      <c r="W49" s="56">
        <v>0</v>
      </c>
      <c r="X49" s="56">
        <v>0</v>
      </c>
      <c r="Y49" s="56">
        <v>0</v>
      </c>
      <c r="Z49" s="56">
        <v>608</v>
      </c>
      <c r="AA49" s="56">
        <v>5691</v>
      </c>
      <c r="AB49" s="56">
        <v>0</v>
      </c>
      <c r="AC49" s="56">
        <v>0</v>
      </c>
      <c r="AE49" s="38">
        <f t="shared" si="0"/>
        <v>608</v>
      </c>
    </row>
    <row r="50" spans="1:31" x14ac:dyDescent="0.25">
      <c r="B50" s="92">
        <v>38</v>
      </c>
      <c r="C50" s="91" t="s">
        <v>32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217205</v>
      </c>
      <c r="K50" s="33">
        <v>0</v>
      </c>
      <c r="L50" s="56">
        <v>144700</v>
      </c>
      <c r="M50" s="56">
        <v>929411.43443999905</v>
      </c>
      <c r="N50" s="56">
        <v>265941</v>
      </c>
      <c r="O50" s="56">
        <v>4295555.0572797377</v>
      </c>
      <c r="P50" s="56">
        <v>0</v>
      </c>
      <c r="Q50" s="56">
        <v>0</v>
      </c>
      <c r="R50" s="56">
        <v>513</v>
      </c>
      <c r="S50" s="56">
        <v>4415.3999999999996</v>
      </c>
      <c r="T50" s="56">
        <v>0</v>
      </c>
      <c r="U50" s="56">
        <v>0</v>
      </c>
      <c r="V50" s="56">
        <v>0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  <c r="AE50" s="38">
        <f t="shared" si="0"/>
        <v>0</v>
      </c>
    </row>
    <row r="51" spans="1:31" x14ac:dyDescent="0.25">
      <c r="B51" s="92">
        <v>39</v>
      </c>
      <c r="C51" s="91" t="s">
        <v>29</v>
      </c>
      <c r="D51" s="33">
        <v>439</v>
      </c>
      <c r="E51" s="33">
        <v>341</v>
      </c>
      <c r="F51" s="33">
        <v>628</v>
      </c>
      <c r="G51" s="33">
        <v>90</v>
      </c>
      <c r="H51" s="33">
        <v>0</v>
      </c>
      <c r="I51" s="33">
        <v>7072</v>
      </c>
      <c r="J51" s="33">
        <v>539451</v>
      </c>
      <c r="K51" s="33">
        <v>1743319</v>
      </c>
      <c r="L51" s="56">
        <v>585011</v>
      </c>
      <c r="M51" s="56">
        <v>2850998.5882801404</v>
      </c>
      <c r="N51" s="56">
        <v>292930</v>
      </c>
      <c r="O51" s="56">
        <v>2404876.4828998726</v>
      </c>
      <c r="P51" s="56">
        <v>0</v>
      </c>
      <c r="Q51" s="56">
        <v>0</v>
      </c>
      <c r="R51" s="56">
        <v>4187</v>
      </c>
      <c r="S51" s="56">
        <v>12267</v>
      </c>
      <c r="T51" s="56">
        <v>218903</v>
      </c>
      <c r="U51" s="56">
        <v>576082.26416999998</v>
      </c>
      <c r="V51" s="56">
        <v>137397</v>
      </c>
      <c r="W51" s="56">
        <v>335185.0655899999</v>
      </c>
      <c r="X51" s="56">
        <v>0</v>
      </c>
      <c r="Y51" s="56">
        <v>0</v>
      </c>
      <c r="Z51" s="56">
        <v>823494</v>
      </c>
      <c r="AA51" s="56">
        <v>4489722.9914799994</v>
      </c>
      <c r="AB51" s="56">
        <v>0</v>
      </c>
      <c r="AC51" s="56">
        <v>0</v>
      </c>
      <c r="AE51" s="38">
        <f t="shared" si="0"/>
        <v>823494</v>
      </c>
    </row>
    <row r="52" spans="1:31" x14ac:dyDescent="0.25">
      <c r="B52" s="92">
        <v>40</v>
      </c>
      <c r="C52" s="91" t="s">
        <v>58</v>
      </c>
      <c r="D52" s="33">
        <v>13</v>
      </c>
      <c r="E52" s="33">
        <v>2</v>
      </c>
      <c r="F52" s="33">
        <v>0</v>
      </c>
      <c r="G52" s="33">
        <v>0</v>
      </c>
      <c r="H52" s="33">
        <v>0</v>
      </c>
      <c r="I52" s="33">
        <v>4</v>
      </c>
      <c r="J52" s="33">
        <v>0</v>
      </c>
      <c r="K52" s="33">
        <v>106125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26904</v>
      </c>
      <c r="U52" s="56">
        <v>102838.40726000047</v>
      </c>
      <c r="V52" s="56">
        <v>12386</v>
      </c>
      <c r="W52" s="56">
        <v>48371.519779999857</v>
      </c>
      <c r="X52" s="56">
        <v>0</v>
      </c>
      <c r="Y52" s="56">
        <v>0</v>
      </c>
      <c r="Z52" s="56">
        <v>32680</v>
      </c>
      <c r="AA52" s="56">
        <v>206563.01500000001</v>
      </c>
      <c r="AB52" s="56">
        <v>0</v>
      </c>
      <c r="AC52" s="56">
        <v>0</v>
      </c>
      <c r="AE52" s="38">
        <f t="shared" si="0"/>
        <v>32680</v>
      </c>
    </row>
    <row r="53" spans="1:31" x14ac:dyDescent="0.25">
      <c r="B53" s="92">
        <v>41</v>
      </c>
      <c r="C53" s="91" t="s">
        <v>59</v>
      </c>
      <c r="D53" s="33">
        <v>2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22453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0</v>
      </c>
      <c r="S53" s="56">
        <v>0</v>
      </c>
      <c r="T53" s="56">
        <v>871</v>
      </c>
      <c r="U53" s="56">
        <v>3037.29439</v>
      </c>
      <c r="V53" s="56">
        <v>189</v>
      </c>
      <c r="W53" s="56">
        <v>335.30596999999995</v>
      </c>
      <c r="X53" s="56">
        <v>0</v>
      </c>
      <c r="Y53" s="56">
        <v>0</v>
      </c>
      <c r="Z53" s="56">
        <v>2117</v>
      </c>
      <c r="AA53" s="56">
        <v>12417.9</v>
      </c>
      <c r="AB53" s="56">
        <v>0</v>
      </c>
      <c r="AC53" s="56">
        <v>0</v>
      </c>
      <c r="AE53" s="38">
        <f t="shared" si="0"/>
        <v>2117</v>
      </c>
    </row>
    <row r="54" spans="1:31" x14ac:dyDescent="0.25">
      <c r="B54" s="92">
        <v>42</v>
      </c>
      <c r="C54" s="91" t="s">
        <v>25</v>
      </c>
      <c r="D54" s="33">
        <v>46</v>
      </c>
      <c r="E54" s="33">
        <v>27</v>
      </c>
      <c r="F54" s="33">
        <v>0</v>
      </c>
      <c r="G54" s="33">
        <v>0</v>
      </c>
      <c r="H54" s="33">
        <v>0</v>
      </c>
      <c r="I54" s="33">
        <v>0</v>
      </c>
      <c r="J54" s="33">
        <v>780694</v>
      </c>
      <c r="K54" s="33">
        <v>816374</v>
      </c>
      <c r="L54" s="56">
        <v>990060</v>
      </c>
      <c r="M54" s="56">
        <v>4067825.5714899302</v>
      </c>
      <c r="N54" s="56">
        <v>1577797</v>
      </c>
      <c r="O54" s="56">
        <v>14297311.912290184</v>
      </c>
      <c r="P54" s="56">
        <v>0</v>
      </c>
      <c r="Q54" s="56">
        <v>0</v>
      </c>
      <c r="R54" s="56">
        <v>2690</v>
      </c>
      <c r="S54" s="56">
        <v>19358.656189999998</v>
      </c>
      <c r="T54" s="56">
        <v>272091</v>
      </c>
      <c r="U54" s="56">
        <v>1413231.8904499901</v>
      </c>
      <c r="V54" s="56">
        <v>0</v>
      </c>
      <c r="W54" s="56">
        <v>0</v>
      </c>
      <c r="X54" s="56">
        <v>0</v>
      </c>
      <c r="Y54" s="56">
        <v>0</v>
      </c>
      <c r="Z54" s="56">
        <v>265952</v>
      </c>
      <c r="AA54" s="56">
        <v>1656818.3167300001</v>
      </c>
      <c r="AB54" s="56">
        <v>0</v>
      </c>
      <c r="AC54" s="56">
        <v>0</v>
      </c>
      <c r="AE54" s="38">
        <f t="shared" si="0"/>
        <v>265952</v>
      </c>
    </row>
    <row r="55" spans="1:31" x14ac:dyDescent="0.25">
      <c r="B55" s="92">
        <v>43</v>
      </c>
      <c r="C55" s="91" t="s">
        <v>60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1575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1194</v>
      </c>
      <c r="U55" s="56">
        <v>4020.221</v>
      </c>
      <c r="V55" s="56">
        <v>127</v>
      </c>
      <c r="W55" s="56">
        <v>356.68799999999999</v>
      </c>
      <c r="X55" s="56">
        <v>0</v>
      </c>
      <c r="Y55" s="56">
        <v>0</v>
      </c>
      <c r="Z55" s="56">
        <v>417</v>
      </c>
      <c r="AA55" s="56">
        <v>3072.413</v>
      </c>
      <c r="AB55" s="56">
        <v>0</v>
      </c>
      <c r="AC55" s="56">
        <v>0</v>
      </c>
      <c r="AE55" s="38">
        <f t="shared" si="0"/>
        <v>417</v>
      </c>
    </row>
    <row r="56" spans="1:31" x14ac:dyDescent="0.25">
      <c r="B56" s="92">
        <v>44</v>
      </c>
      <c r="C56" s="91" t="s">
        <v>61</v>
      </c>
      <c r="D56" s="33">
        <v>1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441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538</v>
      </c>
      <c r="U56" s="56">
        <v>1823.60115</v>
      </c>
      <c r="V56" s="56">
        <v>170</v>
      </c>
      <c r="W56" s="56">
        <v>347.20148</v>
      </c>
      <c r="X56" s="56">
        <v>0</v>
      </c>
      <c r="Y56" s="56">
        <v>0</v>
      </c>
      <c r="Z56" s="56">
        <v>83</v>
      </c>
      <c r="AA56" s="56">
        <v>593.29999999999995</v>
      </c>
      <c r="AB56" s="56">
        <v>0</v>
      </c>
      <c r="AC56" s="56">
        <v>0</v>
      </c>
      <c r="AE56" s="38">
        <f t="shared" si="0"/>
        <v>83</v>
      </c>
    </row>
    <row r="57" spans="1:31" x14ac:dyDescent="0.25">
      <c r="A57" s="40" t="s">
        <v>159</v>
      </c>
      <c r="B57" s="92">
        <v>45</v>
      </c>
      <c r="C57" s="91" t="s">
        <v>26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646192</v>
      </c>
      <c r="K57" s="33">
        <v>811456</v>
      </c>
      <c r="L57" s="56">
        <v>235889</v>
      </c>
      <c r="M57" s="56">
        <v>372542.73452000151</v>
      </c>
      <c r="N57" s="56">
        <v>427488</v>
      </c>
      <c r="O57" s="56">
        <v>973563.35108999896</v>
      </c>
      <c r="P57" s="56">
        <v>0</v>
      </c>
      <c r="Q57" s="56">
        <v>0</v>
      </c>
      <c r="R57" s="56">
        <v>7794</v>
      </c>
      <c r="S57" s="56">
        <v>36549.716260000001</v>
      </c>
      <c r="T57" s="56">
        <v>9089</v>
      </c>
      <c r="U57" s="56">
        <v>25412.218129999997</v>
      </c>
      <c r="V57" s="56">
        <v>7883</v>
      </c>
      <c r="W57" s="56">
        <v>23910.414080000002</v>
      </c>
      <c r="X57" s="56">
        <v>0</v>
      </c>
      <c r="Y57" s="56">
        <v>0</v>
      </c>
      <c r="Z57" s="56">
        <v>29435</v>
      </c>
      <c r="AA57" s="56">
        <v>90670.887759999983</v>
      </c>
      <c r="AB57" s="56">
        <v>0</v>
      </c>
      <c r="AC57" s="56">
        <v>0</v>
      </c>
      <c r="AE57" s="38">
        <f t="shared" si="0"/>
        <v>29435</v>
      </c>
    </row>
    <row r="58" spans="1:31" ht="14.5" x14ac:dyDescent="0.35">
      <c r="B58" s="92">
        <v>46</v>
      </c>
      <c r="C58" s="199" t="s">
        <v>24</v>
      </c>
      <c r="D58" s="33">
        <v>102</v>
      </c>
      <c r="E58" s="33">
        <v>47</v>
      </c>
      <c r="F58" s="33">
        <v>0</v>
      </c>
      <c r="G58" s="33">
        <v>0</v>
      </c>
      <c r="H58" s="33">
        <v>0</v>
      </c>
      <c r="I58" s="33">
        <v>0</v>
      </c>
      <c r="J58" s="33">
        <v>969662</v>
      </c>
      <c r="K58" s="33">
        <v>1057711</v>
      </c>
      <c r="L58" s="56">
        <v>1187632</v>
      </c>
      <c r="M58" s="56">
        <v>4654076.2118701758</v>
      </c>
      <c r="N58" s="56">
        <v>1279738</v>
      </c>
      <c r="O58" s="56">
        <v>6586599.0805204064</v>
      </c>
      <c r="P58" s="56">
        <v>0</v>
      </c>
      <c r="Q58" s="56">
        <v>0</v>
      </c>
      <c r="R58" s="56">
        <v>2528</v>
      </c>
      <c r="S58" s="56">
        <v>17216.389560000003</v>
      </c>
      <c r="T58" s="56">
        <v>354365</v>
      </c>
      <c r="U58" s="56">
        <v>1312301.1566900006</v>
      </c>
      <c r="V58" s="56">
        <v>155280</v>
      </c>
      <c r="W58" s="56">
        <v>619369.0486899903</v>
      </c>
      <c r="X58" s="56">
        <v>39</v>
      </c>
      <c r="Y58" s="56">
        <v>826.79600000000005</v>
      </c>
      <c r="Z58" s="56">
        <v>684237</v>
      </c>
      <c r="AA58" s="56">
        <v>3686293.5633899998</v>
      </c>
      <c r="AB58" s="56">
        <v>0</v>
      </c>
      <c r="AC58" s="56">
        <v>0</v>
      </c>
      <c r="AE58" s="38">
        <f t="shared" si="0"/>
        <v>684237</v>
      </c>
    </row>
    <row r="59" spans="1:31" ht="14.5" x14ac:dyDescent="0.35">
      <c r="B59" s="92">
        <v>47</v>
      </c>
      <c r="C59" s="199" t="s">
        <v>62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1259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2260</v>
      </c>
      <c r="U59" s="56">
        <v>7768.515220000002</v>
      </c>
      <c r="V59" s="56">
        <v>1025</v>
      </c>
      <c r="W59" s="56">
        <v>2377.6376799999998</v>
      </c>
      <c r="X59" s="56">
        <v>0</v>
      </c>
      <c r="Y59" s="56">
        <v>0</v>
      </c>
      <c r="Z59" s="56">
        <v>760</v>
      </c>
      <c r="AA59" s="56">
        <v>5898.5</v>
      </c>
      <c r="AB59" s="56">
        <v>0</v>
      </c>
      <c r="AC59" s="56">
        <v>0</v>
      </c>
      <c r="AE59" s="38">
        <f t="shared" si="0"/>
        <v>760</v>
      </c>
    </row>
    <row r="60" spans="1:31" ht="14.5" x14ac:dyDescent="0.35">
      <c r="B60" s="111" t="s">
        <v>63</v>
      </c>
      <c r="C60" s="199"/>
      <c r="D60" s="33"/>
      <c r="E60" s="33"/>
      <c r="F60" s="33"/>
      <c r="G60" s="33"/>
      <c r="H60" s="33"/>
      <c r="I60" s="33"/>
      <c r="J60" s="33"/>
      <c r="K60" s="33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E60" s="38">
        <f t="shared" si="0"/>
        <v>0</v>
      </c>
    </row>
    <row r="61" spans="1:31" s="59" customFormat="1" x14ac:dyDescent="0.25">
      <c r="A61" s="65"/>
      <c r="B61" s="96">
        <v>48</v>
      </c>
      <c r="C61" s="99" t="s">
        <v>64</v>
      </c>
      <c r="D61" s="62">
        <v>0</v>
      </c>
      <c r="E61" s="62">
        <v>0</v>
      </c>
      <c r="F61" s="62">
        <v>0</v>
      </c>
      <c r="G61" s="62">
        <v>138539</v>
      </c>
      <c r="H61" s="62">
        <v>0</v>
      </c>
      <c r="I61" s="62">
        <v>2512376</v>
      </c>
      <c r="J61" s="62">
        <v>0</v>
      </c>
      <c r="K61" s="62">
        <v>4657932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49018</v>
      </c>
      <c r="U61" s="60">
        <v>37218.173320000002</v>
      </c>
      <c r="V61" s="60">
        <v>181668</v>
      </c>
      <c r="W61" s="60">
        <v>309024.81462999998</v>
      </c>
      <c r="X61" s="60">
        <v>0</v>
      </c>
      <c r="Y61" s="60">
        <v>0</v>
      </c>
      <c r="Z61" s="60">
        <v>362772</v>
      </c>
      <c r="AA61" s="60">
        <v>1572365.68762</v>
      </c>
      <c r="AB61" s="60">
        <v>0</v>
      </c>
      <c r="AC61" s="60">
        <v>0</v>
      </c>
      <c r="AE61" s="38">
        <f t="shared" si="0"/>
        <v>362772</v>
      </c>
    </row>
    <row r="62" spans="1:31" s="59" customFormat="1" x14ac:dyDescent="0.25">
      <c r="A62" s="65"/>
      <c r="B62" s="96">
        <v>49</v>
      </c>
      <c r="C62" s="99" t="s">
        <v>65</v>
      </c>
      <c r="D62" s="62">
        <v>0</v>
      </c>
      <c r="E62" s="62">
        <v>0</v>
      </c>
      <c r="F62" s="62">
        <v>0</v>
      </c>
      <c r="G62" s="62">
        <v>440961</v>
      </c>
      <c r="H62" s="62">
        <v>0</v>
      </c>
      <c r="I62" s="62">
        <v>11268</v>
      </c>
      <c r="J62" s="62">
        <v>0</v>
      </c>
      <c r="K62" s="62">
        <v>9857867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150075</v>
      </c>
      <c r="U62" s="60">
        <v>332863.11772000004</v>
      </c>
      <c r="V62" s="60">
        <v>9521</v>
      </c>
      <c r="W62" s="60">
        <v>22238.495420000003</v>
      </c>
      <c r="X62" s="60">
        <v>0</v>
      </c>
      <c r="Y62" s="60">
        <v>0</v>
      </c>
      <c r="Z62" s="60">
        <v>2525284</v>
      </c>
      <c r="AA62" s="60">
        <v>8407063.2029999997</v>
      </c>
      <c r="AB62" s="60">
        <v>1</v>
      </c>
      <c r="AC62" s="60">
        <v>0.9</v>
      </c>
      <c r="AE62" s="38">
        <f t="shared" si="0"/>
        <v>2525285</v>
      </c>
    </row>
    <row r="63" spans="1:31" s="59" customFormat="1" x14ac:dyDescent="0.25">
      <c r="A63" s="65"/>
      <c r="B63" s="96">
        <v>50</v>
      </c>
      <c r="C63" s="99" t="s">
        <v>66</v>
      </c>
      <c r="D63" s="62">
        <v>0</v>
      </c>
      <c r="E63" s="62">
        <v>0</v>
      </c>
      <c r="F63" s="62">
        <v>0</v>
      </c>
      <c r="G63" s="62">
        <v>192528</v>
      </c>
      <c r="H63" s="62">
        <v>0</v>
      </c>
      <c r="I63" s="62">
        <v>1383458</v>
      </c>
      <c r="J63" s="62">
        <v>0</v>
      </c>
      <c r="K63" s="62">
        <v>20519546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1325819</v>
      </c>
      <c r="W63" s="60">
        <v>91412.487590000004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E63" s="38">
        <f t="shared" si="0"/>
        <v>0</v>
      </c>
    </row>
    <row r="64" spans="1:31" s="59" customFormat="1" x14ac:dyDescent="0.25">
      <c r="A64" s="65"/>
      <c r="B64" s="96">
        <v>51</v>
      </c>
      <c r="C64" s="99" t="s">
        <v>67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3261</v>
      </c>
      <c r="J64" s="62">
        <v>0</v>
      </c>
      <c r="K64" s="62">
        <v>298576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16541</v>
      </c>
      <c r="U64" s="60">
        <v>15918.73638</v>
      </c>
      <c r="V64" s="60">
        <v>11891</v>
      </c>
      <c r="W64" s="60">
        <v>31916.290499999999</v>
      </c>
      <c r="X64" s="60">
        <v>1806</v>
      </c>
      <c r="Y64" s="60">
        <v>646.41116</v>
      </c>
      <c r="Z64" s="60">
        <v>56214</v>
      </c>
      <c r="AA64" s="60">
        <v>215984.9</v>
      </c>
      <c r="AB64" s="60">
        <v>0</v>
      </c>
      <c r="AC64" s="60">
        <v>0</v>
      </c>
      <c r="AE64" s="38">
        <f t="shared" si="0"/>
        <v>56214</v>
      </c>
    </row>
    <row r="65" spans="1:31" s="59" customFormat="1" x14ac:dyDescent="0.25">
      <c r="A65" s="65"/>
      <c r="B65" s="96">
        <v>52</v>
      </c>
      <c r="C65" s="99" t="s">
        <v>68</v>
      </c>
      <c r="D65" s="62">
        <v>0</v>
      </c>
      <c r="E65" s="62">
        <v>0</v>
      </c>
      <c r="F65" s="62">
        <v>0</v>
      </c>
      <c r="G65" s="62">
        <v>301372</v>
      </c>
      <c r="H65" s="62">
        <v>0</v>
      </c>
      <c r="I65" s="62">
        <v>0</v>
      </c>
      <c r="J65" s="62">
        <v>0</v>
      </c>
      <c r="K65" s="62">
        <v>1536451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15759</v>
      </c>
      <c r="U65" s="60">
        <v>25967.56323</v>
      </c>
      <c r="V65" s="60">
        <v>45374</v>
      </c>
      <c r="W65" s="60">
        <v>39862.877329999996</v>
      </c>
      <c r="X65" s="60">
        <v>0</v>
      </c>
      <c r="Y65" s="60">
        <v>0</v>
      </c>
      <c r="Z65" s="60">
        <v>513008</v>
      </c>
      <c r="AA65" s="60">
        <v>1196183.0819999999</v>
      </c>
      <c r="AB65" s="60">
        <v>0</v>
      </c>
      <c r="AC65" s="60">
        <v>0</v>
      </c>
      <c r="AE65" s="38">
        <f t="shared" si="0"/>
        <v>513008</v>
      </c>
    </row>
    <row r="66" spans="1:31" s="59" customFormat="1" ht="14.5" x14ac:dyDescent="0.25">
      <c r="A66" s="65"/>
      <c r="B66" s="96">
        <v>53</v>
      </c>
      <c r="C66" s="200" t="s">
        <v>69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30610727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188</v>
      </c>
      <c r="U66" s="60">
        <v>83.360550000000003</v>
      </c>
      <c r="V66" s="60">
        <v>800</v>
      </c>
      <c r="W66" s="60">
        <v>215.25998999999999</v>
      </c>
      <c r="X66" s="60">
        <v>0</v>
      </c>
      <c r="Y66" s="60">
        <v>0</v>
      </c>
      <c r="Z66" s="60">
        <v>220</v>
      </c>
      <c r="AA66" s="60">
        <v>627.70000000000005</v>
      </c>
      <c r="AB66" s="60">
        <v>0</v>
      </c>
      <c r="AC66" s="60">
        <v>0</v>
      </c>
      <c r="AE66" s="38">
        <f t="shared" si="0"/>
        <v>220</v>
      </c>
    </row>
    <row r="67" spans="1:31" ht="14.5" x14ac:dyDescent="0.35">
      <c r="B67" s="111" t="s">
        <v>21</v>
      </c>
      <c r="C67" s="199"/>
      <c r="D67" s="58"/>
      <c r="E67" s="58"/>
      <c r="F67" s="58"/>
      <c r="G67" s="58"/>
      <c r="H67" s="58"/>
      <c r="I67" s="58"/>
      <c r="J67" s="58"/>
      <c r="K67" s="58"/>
      <c r="L67" s="53"/>
      <c r="M67" s="53"/>
      <c r="N67" s="53"/>
      <c r="O67" s="53"/>
      <c r="P67" s="53"/>
      <c r="Q67" s="53"/>
      <c r="R67" s="53"/>
      <c r="S67" s="53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E67" s="38">
        <f t="shared" si="0"/>
        <v>0</v>
      </c>
    </row>
    <row r="68" spans="1:31" x14ac:dyDescent="0.25">
      <c r="B68" s="92">
        <v>54</v>
      </c>
      <c r="C68" s="91" t="s">
        <v>22</v>
      </c>
      <c r="D68" s="33">
        <v>670</v>
      </c>
      <c r="E68" s="33">
        <v>6</v>
      </c>
      <c r="F68" s="33">
        <v>0</v>
      </c>
      <c r="G68" s="33">
        <v>842</v>
      </c>
      <c r="H68" s="33">
        <v>0</v>
      </c>
      <c r="I68" s="33">
        <v>333600</v>
      </c>
      <c r="J68" s="33">
        <v>1032357</v>
      </c>
      <c r="K68" s="33">
        <v>8677552</v>
      </c>
      <c r="L68" s="56">
        <v>1119114</v>
      </c>
      <c r="M68" s="56">
        <v>7464704.6680999948</v>
      </c>
      <c r="N68" s="56">
        <v>2072108</v>
      </c>
      <c r="O68" s="56">
        <v>11972720.78252</v>
      </c>
      <c r="P68" s="56">
        <v>539</v>
      </c>
      <c r="Q68" s="56">
        <v>263.76100000000002</v>
      </c>
      <c r="R68" s="56">
        <v>5362</v>
      </c>
      <c r="S68" s="56">
        <v>34926.9</v>
      </c>
      <c r="T68" s="56">
        <v>215398</v>
      </c>
      <c r="U68" s="56">
        <v>638798.3017799987</v>
      </c>
      <c r="V68" s="56">
        <v>194414</v>
      </c>
      <c r="W68" s="56">
        <v>884093.29030995839</v>
      </c>
      <c r="X68" s="56">
        <v>201</v>
      </c>
      <c r="Y68" s="56">
        <v>2986.2339999999999</v>
      </c>
      <c r="Z68" s="56">
        <v>1786723</v>
      </c>
      <c r="AA68" s="56">
        <v>9488904.1319999993</v>
      </c>
      <c r="AB68" s="56">
        <v>116</v>
      </c>
      <c r="AC68" s="56">
        <v>116</v>
      </c>
      <c r="AE68" s="38">
        <f t="shared" si="0"/>
        <v>1786839</v>
      </c>
    </row>
    <row r="69" spans="1:31" x14ac:dyDescent="0.25">
      <c r="B69" s="92">
        <v>55</v>
      </c>
      <c r="C69" s="91" t="s">
        <v>70</v>
      </c>
      <c r="D69" s="33">
        <v>181</v>
      </c>
      <c r="E69" s="33">
        <v>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240317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26547</v>
      </c>
      <c r="U69" s="56">
        <v>95965.913799999995</v>
      </c>
      <c r="V69" s="56">
        <v>3454</v>
      </c>
      <c r="W69" s="56">
        <v>15258.81503</v>
      </c>
      <c r="X69" s="56">
        <v>0</v>
      </c>
      <c r="Y69" s="56">
        <v>0</v>
      </c>
      <c r="Z69" s="56">
        <v>126392</v>
      </c>
      <c r="AA69" s="56">
        <v>741185.49</v>
      </c>
      <c r="AB69" s="56">
        <v>0</v>
      </c>
      <c r="AC69" s="56">
        <v>0</v>
      </c>
      <c r="AE69" s="38">
        <f t="shared" si="0"/>
        <v>126392</v>
      </c>
    </row>
    <row r="70" spans="1:31" x14ac:dyDescent="0.25">
      <c r="B70" s="92">
        <v>56</v>
      </c>
      <c r="C70" s="91" t="s">
        <v>47</v>
      </c>
      <c r="D70" s="33">
        <v>368</v>
      </c>
      <c r="E70" s="33">
        <v>4</v>
      </c>
      <c r="F70" s="33">
        <v>2659</v>
      </c>
      <c r="G70" s="33">
        <v>325</v>
      </c>
      <c r="H70" s="33">
        <v>51707</v>
      </c>
      <c r="I70" s="33">
        <v>0</v>
      </c>
      <c r="J70" s="33">
        <v>0</v>
      </c>
      <c r="K70" s="33">
        <v>1553443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128088</v>
      </c>
      <c r="U70" s="56">
        <v>318919.60236000002</v>
      </c>
      <c r="V70" s="56">
        <v>32881</v>
      </c>
      <c r="W70" s="56">
        <v>126578.13387000001</v>
      </c>
      <c r="X70" s="56">
        <v>0</v>
      </c>
      <c r="Y70" s="56">
        <v>0</v>
      </c>
      <c r="Z70" s="56">
        <v>2403786</v>
      </c>
      <c r="AA70" s="56">
        <v>6660796.085</v>
      </c>
      <c r="AB70" s="56">
        <v>0</v>
      </c>
      <c r="AC70" s="56">
        <v>0</v>
      </c>
      <c r="AE70" s="38">
        <f t="shared" si="0"/>
        <v>2403786</v>
      </c>
    </row>
    <row r="71" spans="1:31" x14ac:dyDescent="0.25">
      <c r="B71" s="92">
        <v>57</v>
      </c>
      <c r="C71" s="91" t="s">
        <v>44</v>
      </c>
      <c r="D71" s="33">
        <v>656</v>
      </c>
      <c r="E71" s="33">
        <v>2</v>
      </c>
      <c r="F71" s="33">
        <v>0</v>
      </c>
      <c r="G71" s="33">
        <v>5945</v>
      </c>
      <c r="H71" s="33">
        <v>0</v>
      </c>
      <c r="I71" s="33">
        <v>0</v>
      </c>
      <c r="J71" s="33">
        <v>46</v>
      </c>
      <c r="K71" s="33">
        <v>5721466</v>
      </c>
      <c r="L71" s="56">
        <v>0</v>
      </c>
      <c r="M71" s="56">
        <v>0</v>
      </c>
      <c r="N71" s="56">
        <v>10</v>
      </c>
      <c r="O71" s="56">
        <v>4.9219999999999997</v>
      </c>
      <c r="P71" s="56">
        <v>0</v>
      </c>
      <c r="Q71" s="56">
        <v>0</v>
      </c>
      <c r="R71" s="56">
        <v>0</v>
      </c>
      <c r="S71" s="56">
        <v>0</v>
      </c>
      <c r="T71" s="56">
        <v>157904</v>
      </c>
      <c r="U71" s="56">
        <v>288485.5545599999</v>
      </c>
      <c r="V71" s="56">
        <v>11042</v>
      </c>
      <c r="W71" s="56">
        <v>29942.827649999999</v>
      </c>
      <c r="X71" s="56">
        <v>0</v>
      </c>
      <c r="Y71" s="56">
        <v>0</v>
      </c>
      <c r="Z71" s="56">
        <v>887534</v>
      </c>
      <c r="AA71" s="56">
        <v>4340316.8729999997</v>
      </c>
      <c r="AB71" s="56">
        <v>1</v>
      </c>
      <c r="AC71" s="56">
        <v>1</v>
      </c>
      <c r="AE71" s="38">
        <f t="shared" si="0"/>
        <v>887535</v>
      </c>
    </row>
    <row r="72" spans="1:31" ht="13" x14ac:dyDescent="0.3">
      <c r="B72" s="92">
        <v>58</v>
      </c>
      <c r="C72" s="91" t="s">
        <v>71</v>
      </c>
      <c r="D72" s="33">
        <v>59</v>
      </c>
      <c r="E72" s="33">
        <v>2</v>
      </c>
      <c r="F72" s="33">
        <v>0</v>
      </c>
      <c r="G72" s="33">
        <v>130</v>
      </c>
      <c r="H72" s="33">
        <v>0</v>
      </c>
      <c r="I72" s="33">
        <v>502503</v>
      </c>
      <c r="J72" s="33">
        <v>0</v>
      </c>
      <c r="K72" s="33">
        <v>3586914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43917</v>
      </c>
      <c r="U72" s="56">
        <v>100097.90235999999</v>
      </c>
      <c r="V72" s="56">
        <v>7820</v>
      </c>
      <c r="W72" s="56">
        <v>28130.404770000001</v>
      </c>
      <c r="X72" s="56">
        <v>0</v>
      </c>
      <c r="Y72" s="56">
        <v>0</v>
      </c>
      <c r="Z72" s="56">
        <v>324593</v>
      </c>
      <c r="AA72" s="56">
        <v>1435883.3033099999</v>
      </c>
      <c r="AB72" s="56">
        <v>0</v>
      </c>
      <c r="AC72" s="56">
        <v>0</v>
      </c>
      <c r="AE72" s="23">
        <f t="shared" si="0"/>
        <v>324593</v>
      </c>
    </row>
    <row r="73" spans="1:31" x14ac:dyDescent="0.25">
      <c r="B73" s="92">
        <v>59</v>
      </c>
      <c r="C73" s="91" t="s">
        <v>72</v>
      </c>
      <c r="D73" s="33">
        <v>18</v>
      </c>
      <c r="E73" s="33">
        <v>1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391472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7715</v>
      </c>
      <c r="U73" s="56">
        <v>10296.81969</v>
      </c>
      <c r="V73" s="56">
        <v>0</v>
      </c>
      <c r="W73" s="56">
        <v>0</v>
      </c>
      <c r="X73" s="56">
        <v>0</v>
      </c>
      <c r="Y73" s="56">
        <v>0</v>
      </c>
      <c r="Z73" s="56">
        <v>115252</v>
      </c>
      <c r="AA73" s="56">
        <v>333826.2</v>
      </c>
      <c r="AB73" s="56">
        <v>0</v>
      </c>
      <c r="AC73" s="56">
        <v>0</v>
      </c>
    </row>
    <row r="74" spans="1:31" x14ac:dyDescent="0.25">
      <c r="B74" s="92">
        <v>60</v>
      </c>
      <c r="C74" s="91" t="s">
        <v>73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68748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3601</v>
      </c>
      <c r="U74" s="56">
        <v>9090.8026699999991</v>
      </c>
      <c r="V74" s="56">
        <v>2303</v>
      </c>
      <c r="W74" s="56">
        <v>10244.831029999999</v>
      </c>
      <c r="X74" s="56">
        <v>0</v>
      </c>
      <c r="Y74" s="56">
        <v>0</v>
      </c>
      <c r="Z74" s="56">
        <v>29593</v>
      </c>
      <c r="AA74" s="56">
        <v>158095.25</v>
      </c>
      <c r="AB74" s="56">
        <v>0</v>
      </c>
      <c r="AC74" s="56">
        <v>0</v>
      </c>
    </row>
    <row r="75" spans="1:31" x14ac:dyDescent="0.25">
      <c r="B75" s="92">
        <v>61</v>
      </c>
      <c r="C75" s="91" t="s">
        <v>46</v>
      </c>
      <c r="D75" s="33">
        <v>0</v>
      </c>
      <c r="E75" s="33">
        <v>0</v>
      </c>
      <c r="F75" s="33">
        <v>0</v>
      </c>
      <c r="G75" s="33">
        <v>67</v>
      </c>
      <c r="H75" s="33">
        <v>0</v>
      </c>
      <c r="I75" s="33">
        <v>0</v>
      </c>
      <c r="J75" s="33">
        <v>0</v>
      </c>
      <c r="K75" s="33">
        <v>810290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44438</v>
      </c>
      <c r="U75" s="56">
        <v>52469.067000000003</v>
      </c>
      <c r="V75" s="56">
        <v>842</v>
      </c>
      <c r="W75" s="56">
        <v>2847.6289999999999</v>
      </c>
      <c r="X75" s="56">
        <v>0</v>
      </c>
      <c r="Y75" s="56">
        <v>0</v>
      </c>
      <c r="Z75" s="56">
        <v>81197</v>
      </c>
      <c r="AA75" s="56">
        <v>334193.43800000002</v>
      </c>
      <c r="AB75" s="56">
        <v>0</v>
      </c>
      <c r="AC75" s="56">
        <v>0</v>
      </c>
    </row>
    <row r="76" spans="1:31" x14ac:dyDescent="0.25">
      <c r="B76" s="92">
        <v>62</v>
      </c>
      <c r="C76" s="91" t="s">
        <v>74</v>
      </c>
      <c r="D76" s="33">
        <v>607</v>
      </c>
      <c r="E76" s="33">
        <v>3</v>
      </c>
      <c r="F76" s="33">
        <v>0</v>
      </c>
      <c r="G76" s="33">
        <v>0</v>
      </c>
      <c r="H76" s="33">
        <v>0</v>
      </c>
      <c r="I76" s="33">
        <v>619040</v>
      </c>
      <c r="J76" s="33">
        <v>0</v>
      </c>
      <c r="K76" s="33">
        <v>10971881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160670</v>
      </c>
      <c r="U76" s="56">
        <v>340337.87366000004</v>
      </c>
      <c r="V76" s="56">
        <v>41966</v>
      </c>
      <c r="W76" s="56">
        <v>135374.29444999999</v>
      </c>
      <c r="X76" s="56">
        <v>0</v>
      </c>
      <c r="Y76" s="56">
        <v>0</v>
      </c>
      <c r="Z76" s="56">
        <v>2939753</v>
      </c>
      <c r="AA76" s="56">
        <v>10919530.335999999</v>
      </c>
      <c r="AB76" s="56">
        <v>1</v>
      </c>
      <c r="AC76" s="56">
        <v>1</v>
      </c>
    </row>
    <row r="77" spans="1:31" x14ac:dyDescent="0.25">
      <c r="B77" s="92">
        <v>63</v>
      </c>
      <c r="C77" s="91" t="s">
        <v>75</v>
      </c>
      <c r="D77" s="33">
        <v>173</v>
      </c>
      <c r="E77" s="33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45668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7154</v>
      </c>
      <c r="U77" s="56">
        <v>12411.640900000008</v>
      </c>
      <c r="V77" s="56">
        <v>442</v>
      </c>
      <c r="W77" s="56">
        <v>1183.4590400000002</v>
      </c>
      <c r="X77" s="56">
        <v>0</v>
      </c>
      <c r="Y77" s="56">
        <v>0</v>
      </c>
      <c r="Z77" s="56">
        <v>23306</v>
      </c>
      <c r="AA77" s="56">
        <v>93540.2</v>
      </c>
      <c r="AB77" s="56">
        <v>0</v>
      </c>
      <c r="AC77" s="56">
        <v>0</v>
      </c>
    </row>
    <row r="78" spans="1:31" x14ac:dyDescent="0.25">
      <c r="B78" s="92">
        <v>64</v>
      </c>
      <c r="C78" s="91" t="s">
        <v>36</v>
      </c>
      <c r="D78" s="33">
        <v>343</v>
      </c>
      <c r="E78" s="33">
        <v>7</v>
      </c>
      <c r="F78" s="33">
        <v>0</v>
      </c>
      <c r="G78" s="33">
        <v>687</v>
      </c>
      <c r="H78" s="33">
        <v>0</v>
      </c>
      <c r="I78" s="33">
        <v>38917</v>
      </c>
      <c r="J78" s="33">
        <v>4338</v>
      </c>
      <c r="K78" s="33">
        <v>1706142</v>
      </c>
      <c r="L78" s="56">
        <v>451</v>
      </c>
      <c r="M78" s="56">
        <v>2762.8649700000001</v>
      </c>
      <c r="N78" s="56">
        <v>1362</v>
      </c>
      <c r="O78" s="56">
        <v>2667.1367999999998</v>
      </c>
      <c r="P78" s="56">
        <v>22632</v>
      </c>
      <c r="Q78" s="56">
        <v>3145.1239999999998</v>
      </c>
      <c r="R78" s="56">
        <v>1</v>
      </c>
      <c r="S78" s="56">
        <v>0.1</v>
      </c>
      <c r="T78" s="56">
        <v>30118</v>
      </c>
      <c r="U78" s="56">
        <v>82887.139809999891</v>
      </c>
      <c r="V78" s="56">
        <v>9706</v>
      </c>
      <c r="W78" s="56">
        <v>124899.37999999976</v>
      </c>
      <c r="X78" s="56">
        <v>18</v>
      </c>
      <c r="Y78" s="56">
        <v>267.88400000000001</v>
      </c>
      <c r="Z78" s="56">
        <v>263213</v>
      </c>
      <c r="AA78" s="56">
        <v>1505548.5147099998</v>
      </c>
      <c r="AB78" s="56">
        <v>0</v>
      </c>
      <c r="AC78" s="56">
        <v>0</v>
      </c>
    </row>
    <row r="79" spans="1:31" s="51" customFormat="1" ht="13" x14ac:dyDescent="0.3">
      <c r="A79" s="109"/>
      <c r="B79" s="117" t="s">
        <v>76</v>
      </c>
      <c r="C79" s="117" t="s">
        <v>76</v>
      </c>
      <c r="D79" s="11">
        <f>SUM(D11:D78)</f>
        <v>128886</v>
      </c>
      <c r="E79" s="11">
        <f>SUM(E11:E78)</f>
        <v>87322</v>
      </c>
      <c r="F79" s="11">
        <f t="shared" ref="F79:AC79" si="1">SUM(F11:F78)</f>
        <v>9509265</v>
      </c>
      <c r="G79" s="11">
        <f t="shared" si="1"/>
        <v>1442765</v>
      </c>
      <c r="H79" s="11">
        <f t="shared" si="1"/>
        <v>6431243</v>
      </c>
      <c r="I79" s="11">
        <f t="shared" si="1"/>
        <v>616767166</v>
      </c>
      <c r="J79" s="11">
        <f t="shared" si="1"/>
        <v>106889655</v>
      </c>
      <c r="K79" s="11">
        <f t="shared" si="1"/>
        <v>998413032</v>
      </c>
      <c r="L79" s="11">
        <f t="shared" si="1"/>
        <v>219672648</v>
      </c>
      <c r="M79" s="11">
        <f t="shared" si="1"/>
        <v>792928079.01970041</v>
      </c>
      <c r="N79" s="11">
        <f t="shared" si="1"/>
        <v>213517916</v>
      </c>
      <c r="O79" s="11">
        <f t="shared" si="1"/>
        <v>1224953969.7258286</v>
      </c>
      <c r="P79" s="11">
        <f t="shared" si="1"/>
        <v>23222</v>
      </c>
      <c r="Q79" s="11">
        <f t="shared" si="1"/>
        <v>7001.4120000000003</v>
      </c>
      <c r="R79" s="11">
        <f t="shared" si="1"/>
        <v>831826</v>
      </c>
      <c r="S79" s="11">
        <f t="shared" si="1"/>
        <v>4442560.1815600004</v>
      </c>
      <c r="T79" s="11">
        <f t="shared" si="1"/>
        <v>106387077</v>
      </c>
      <c r="U79" s="11">
        <f t="shared" si="1"/>
        <v>321820596.04552042</v>
      </c>
      <c r="V79" s="11">
        <f t="shared" si="1"/>
        <v>37684082</v>
      </c>
      <c r="W79" s="11">
        <f t="shared" si="1"/>
        <v>145506458.82315001</v>
      </c>
      <c r="X79" s="11">
        <f t="shared" si="1"/>
        <v>116146</v>
      </c>
      <c r="Y79" s="11">
        <f t="shared" si="1"/>
        <v>1875290.71976</v>
      </c>
      <c r="Z79" s="11">
        <f t="shared" si="1"/>
        <v>551532806</v>
      </c>
      <c r="AA79" s="11">
        <f t="shared" si="1"/>
        <v>2840808768.1303625</v>
      </c>
      <c r="AB79" s="11">
        <f t="shared" si="1"/>
        <v>27991</v>
      </c>
      <c r="AC79" s="11">
        <f t="shared" si="1"/>
        <v>31617.136849999999</v>
      </c>
    </row>
    <row r="80" spans="1:31" s="51" customFormat="1" ht="14.5" x14ac:dyDescent="0.35">
      <c r="A80" s="109"/>
      <c r="B80" s="111"/>
      <c r="C80" s="19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30" ht="13" x14ac:dyDescent="0.25">
      <c r="A81" s="108"/>
      <c r="B81" s="121"/>
      <c r="C81" s="121"/>
      <c r="D81" s="263"/>
      <c r="E81" s="263"/>
      <c r="F81" s="263"/>
      <c r="G81" s="263"/>
      <c r="H81" s="263"/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/>
      <c r="AB81" s="263"/>
      <c r="AC81" s="263"/>
    </row>
    <row r="82" spans="1:30" ht="13" x14ac:dyDescent="0.25">
      <c r="A82" s="190" t="s">
        <v>235</v>
      </c>
      <c r="B82" s="436" t="s">
        <v>236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x14ac:dyDescent="0.25">
      <c r="A83" s="92">
        <v>1</v>
      </c>
      <c r="B83" s="436" t="s">
        <v>314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x14ac:dyDescent="0.25">
      <c r="A84" s="92">
        <v>2</v>
      </c>
      <c r="B84" s="436" t="s">
        <v>315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42" customFormat="1" x14ac:dyDescent="0.25">
      <c r="A85" s="92">
        <v>3</v>
      </c>
      <c r="B85" s="436" t="s">
        <v>239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42" customFormat="1" x14ac:dyDescent="0.25">
      <c r="A86" s="92">
        <v>4</v>
      </c>
      <c r="B86" s="436" t="s">
        <v>240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42" customFormat="1" x14ac:dyDescent="0.25">
      <c r="A87" s="92">
        <v>5</v>
      </c>
      <c r="B87" s="436" t="s">
        <v>241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42" customFormat="1" x14ac:dyDescent="0.25">
      <c r="A88" s="92">
        <v>6</v>
      </c>
      <c r="B88" s="436" t="s">
        <v>242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42" customFormat="1" x14ac:dyDescent="0.25">
      <c r="A89" s="92">
        <v>7</v>
      </c>
      <c r="B89" s="436" t="s">
        <v>243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s="42" customFormat="1" x14ac:dyDescent="0.25">
      <c r="A90" s="92">
        <v>8</v>
      </c>
      <c r="B90" s="436" t="s">
        <v>244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s="42" customFormat="1" x14ac:dyDescent="0.25">
      <c r="A91" s="92">
        <v>9</v>
      </c>
      <c r="B91" s="436" t="s">
        <v>245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  <c r="AD91" s="46"/>
    </row>
    <row r="92" spans="1:30" s="42" customFormat="1" x14ac:dyDescent="0.25">
      <c r="A92" s="92">
        <v>10</v>
      </c>
      <c r="B92" s="436" t="s">
        <v>246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s="42" customFormat="1" x14ac:dyDescent="0.25">
      <c r="A93" s="92">
        <v>11</v>
      </c>
      <c r="B93" s="436" t="s">
        <v>247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  <c r="AD93" s="46"/>
    </row>
    <row r="94" spans="1:30" s="42" customFormat="1" x14ac:dyDescent="0.25">
      <c r="A94" s="92">
        <v>12</v>
      </c>
      <c r="B94" s="436" t="s">
        <v>248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42" customFormat="1" x14ac:dyDescent="0.25">
      <c r="A95" s="92">
        <v>13</v>
      </c>
      <c r="B95" s="436" t="s">
        <v>249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42" customFormat="1" x14ac:dyDescent="0.25">
      <c r="A96" s="92">
        <v>14</v>
      </c>
      <c r="B96" s="436" t="s">
        <v>250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42" customFormat="1" x14ac:dyDescent="0.25">
      <c r="A97" s="92">
        <v>15</v>
      </c>
      <c r="B97" s="436" t="s">
        <v>251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42" customFormat="1" x14ac:dyDescent="0.25">
      <c r="A98" s="92">
        <v>16</v>
      </c>
      <c r="B98" s="436" t="s">
        <v>252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42" customFormat="1" x14ac:dyDescent="0.25">
      <c r="A99" s="92">
        <v>17</v>
      </c>
      <c r="B99" s="436" t="s">
        <v>253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42" customFormat="1" x14ac:dyDescent="0.25">
      <c r="A100" s="92">
        <v>18</v>
      </c>
      <c r="B100" s="436" t="s">
        <v>254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42" customFormat="1" x14ac:dyDescent="0.25">
      <c r="A101" s="92">
        <v>19</v>
      </c>
      <c r="B101" s="436" t="s">
        <v>255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s="42" customFormat="1" x14ac:dyDescent="0.25">
      <c r="A102" s="127">
        <v>20</v>
      </c>
      <c r="B102" s="436" t="s">
        <v>256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  <c r="AD102" s="44"/>
      <c r="AE102" s="44"/>
    </row>
    <row r="103" spans="1:31" s="42" customFormat="1" x14ac:dyDescent="0.25">
      <c r="A103" s="92">
        <v>21</v>
      </c>
      <c r="B103" s="436" t="s">
        <v>257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42" customFormat="1" x14ac:dyDescent="0.25">
      <c r="A104" s="92">
        <v>22</v>
      </c>
      <c r="B104" s="436" t="s">
        <v>258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1:31" s="42" customFormat="1" x14ac:dyDescent="0.25">
      <c r="A105" s="92">
        <v>23</v>
      </c>
      <c r="B105" s="436" t="s">
        <v>259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  <row r="106" spans="1:31" s="42" customFormat="1" x14ac:dyDescent="0.25">
      <c r="A106" s="92">
        <v>24</v>
      </c>
      <c r="B106" s="436" t="s">
        <v>260</v>
      </c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</row>
    <row r="107" spans="1:31" s="42" customFormat="1" x14ac:dyDescent="0.25">
      <c r="A107" s="92">
        <v>25</v>
      </c>
      <c r="B107" s="436" t="s">
        <v>261</v>
      </c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  <c r="AB107" s="436"/>
      <c r="AC107" s="436"/>
    </row>
    <row r="108" spans="1:31" s="42" customFormat="1" x14ac:dyDescent="0.25">
      <c r="A108" s="92">
        <v>26</v>
      </c>
      <c r="B108" s="436" t="s">
        <v>262</v>
      </c>
      <c r="C108" s="436"/>
      <c r="D108" s="436"/>
      <c r="E108" s="436"/>
      <c r="F108" s="436"/>
      <c r="G108" s="436"/>
      <c r="H108" s="436"/>
      <c r="I108" s="436"/>
      <c r="J108" s="436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  <c r="AA108" s="436"/>
      <c r="AB108" s="436"/>
      <c r="AC108" s="436"/>
    </row>
  </sheetData>
  <mergeCells count="55">
    <mergeCell ref="B100:AC100"/>
    <mergeCell ref="B85:AC85"/>
    <mergeCell ref="B108:AC108"/>
    <mergeCell ref="B91:AC91"/>
    <mergeCell ref="B104:AC104"/>
    <mergeCell ref="B105:AC105"/>
    <mergeCell ref="B106:AC106"/>
    <mergeCell ref="B107:AC107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Z6:AA6"/>
    <mergeCell ref="B101:AC101"/>
    <mergeCell ref="B102:AC102"/>
    <mergeCell ref="AB6:AC6"/>
    <mergeCell ref="B82:AC82"/>
    <mergeCell ref="B83:AC83"/>
    <mergeCell ref="B84:AC84"/>
    <mergeCell ref="B90:AC90"/>
    <mergeCell ref="B86:AC86"/>
    <mergeCell ref="B87:AC87"/>
    <mergeCell ref="B88:AC88"/>
    <mergeCell ref="B89:AC89"/>
    <mergeCell ref="R6:S6"/>
    <mergeCell ref="T6:U6"/>
    <mergeCell ref="V6:W6"/>
    <mergeCell ref="X6:Y6"/>
    <mergeCell ref="I5:I7"/>
    <mergeCell ref="J5:J7"/>
    <mergeCell ref="K5:K7"/>
    <mergeCell ref="N6:O6"/>
    <mergeCell ref="P6:Q6"/>
    <mergeCell ref="L5:Q5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DB24-EA24-4A61-8FFF-A570A9B39AE2}">
  <dimension ref="A2:AF108"/>
  <sheetViews>
    <sheetView topLeftCell="A24" zoomScaleNormal="100" workbookViewId="0">
      <selection activeCell="AE72" sqref="AE72"/>
    </sheetView>
  </sheetViews>
  <sheetFormatPr defaultColWidth="8.81640625" defaultRowHeight="12.5" x14ac:dyDescent="0.25"/>
  <cols>
    <col min="1" max="1" width="5.1796875" style="40" bestFit="1" customWidth="1"/>
    <col min="2" max="2" width="8.453125" style="38" customWidth="1"/>
    <col min="3" max="3" width="44" style="38" bestFit="1" customWidth="1"/>
    <col min="4" max="5" width="9.453125" style="39" customWidth="1"/>
    <col min="6" max="7" width="9.453125" style="38" customWidth="1"/>
    <col min="8" max="8" width="10.453125" style="38" customWidth="1"/>
    <col min="9" max="9" width="11.453125" style="38" customWidth="1"/>
    <col min="10" max="10" width="11" style="38" customWidth="1"/>
    <col min="11" max="11" width="10.453125" style="38" customWidth="1"/>
    <col min="12" max="12" width="10.453125" style="38" bestFit="1" customWidth="1"/>
    <col min="13" max="13" width="12" style="38" bestFit="1" customWidth="1"/>
    <col min="14" max="14" width="10" style="38" bestFit="1" customWidth="1"/>
    <col min="15" max="15" width="12" style="38" bestFit="1" customWidth="1"/>
    <col min="16" max="16" width="10.453125" style="38" customWidth="1"/>
    <col min="17" max="17" width="10" style="38" bestFit="1" customWidth="1"/>
    <col min="18" max="18" width="10" style="38" customWidth="1"/>
    <col min="19" max="19" width="12" style="38" bestFit="1" customWidth="1"/>
    <col min="20" max="20" width="10" style="38" bestFit="1" customWidth="1"/>
    <col min="21" max="23" width="12" style="38" bestFit="1" customWidth="1"/>
    <col min="24" max="24" width="10.81640625" style="38" customWidth="1"/>
    <col min="25" max="25" width="12" style="38" bestFit="1" customWidth="1"/>
    <col min="26" max="26" width="10" style="38" bestFit="1" customWidth="1"/>
    <col min="27" max="27" width="11" style="38" bestFit="1" customWidth="1"/>
    <col min="28" max="28" width="10.1796875" style="38" customWidth="1"/>
    <col min="29" max="29" width="12" style="38" bestFit="1" customWidth="1"/>
    <col min="30" max="30" width="12.453125" style="38" customWidth="1"/>
    <col min="31" max="31" width="12" style="38" customWidth="1"/>
    <col min="32" max="16384" width="8.81640625" style="38"/>
  </cols>
  <sheetData>
    <row r="2" spans="1:32" ht="13" x14ac:dyDescent="0.25">
      <c r="B2" s="407" t="s">
        <v>348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ht="13" x14ac:dyDescent="0.25">
      <c r="B3" s="407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32" ht="13" x14ac:dyDescent="0.25">
      <c r="B4" s="407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32" ht="13" x14ac:dyDescent="0.25">
      <c r="B5" s="407"/>
      <c r="C5" s="407"/>
      <c r="D5" s="442" t="s">
        <v>216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32" ht="13" x14ac:dyDescent="0.25">
      <c r="B6" s="407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32" s="73" customFormat="1" ht="39" x14ac:dyDescent="0.35">
      <c r="A7" s="75"/>
      <c r="B7" s="407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02" t="s">
        <v>233</v>
      </c>
      <c r="M7" s="102" t="s">
        <v>234</v>
      </c>
      <c r="N7" s="102" t="s">
        <v>233</v>
      </c>
      <c r="O7" s="102" t="s">
        <v>234</v>
      </c>
      <c r="P7" s="102" t="s">
        <v>233</v>
      </c>
      <c r="Q7" s="102" t="s">
        <v>234</v>
      </c>
      <c r="R7" s="102" t="s">
        <v>233</v>
      </c>
      <c r="S7" s="102" t="s">
        <v>234</v>
      </c>
      <c r="T7" s="102" t="s">
        <v>233</v>
      </c>
      <c r="U7" s="102" t="s">
        <v>234</v>
      </c>
      <c r="V7" s="102" t="s">
        <v>233</v>
      </c>
      <c r="W7" s="102" t="s">
        <v>234</v>
      </c>
      <c r="X7" s="102" t="s">
        <v>233</v>
      </c>
      <c r="Y7" s="102" t="s">
        <v>234</v>
      </c>
      <c r="Z7" s="102" t="s">
        <v>233</v>
      </c>
      <c r="AA7" s="102" t="s">
        <v>234</v>
      </c>
      <c r="AB7" s="102" t="s">
        <v>233</v>
      </c>
      <c r="AC7" s="102" t="s">
        <v>234</v>
      </c>
    </row>
    <row r="8" spans="1:32" ht="13" x14ac:dyDescent="0.2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32" ht="13" x14ac:dyDescent="0.2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ht="13" x14ac:dyDescent="0.25">
      <c r="B10" s="111" t="s">
        <v>158</v>
      </c>
      <c r="C10" s="110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E10" s="38">
        <f>Z10+AB10</f>
        <v>0</v>
      </c>
    </row>
    <row r="11" spans="1:32" x14ac:dyDescent="0.25">
      <c r="B11" s="92">
        <v>1</v>
      </c>
      <c r="C11" s="91" t="s">
        <v>16</v>
      </c>
      <c r="D11" s="33">
        <v>8345</v>
      </c>
      <c r="E11" s="33">
        <v>2343</v>
      </c>
      <c r="F11" s="33">
        <v>45611</v>
      </c>
      <c r="G11" s="33">
        <v>45458</v>
      </c>
      <c r="H11" s="33">
        <v>20942</v>
      </c>
      <c r="I11" s="33">
        <v>2231859</v>
      </c>
      <c r="J11" s="33">
        <v>2895055</v>
      </c>
      <c r="K11" s="33">
        <v>86552638</v>
      </c>
      <c r="L11" s="56">
        <v>6197152</v>
      </c>
      <c r="M11" s="56">
        <v>13088775.821110001</v>
      </c>
      <c r="N11" s="56">
        <v>2907778</v>
      </c>
      <c r="O11" s="56">
        <v>15284398.73199</v>
      </c>
      <c r="P11" s="56">
        <v>0</v>
      </c>
      <c r="Q11" s="56">
        <v>0</v>
      </c>
      <c r="R11" s="56">
        <v>12890</v>
      </c>
      <c r="S11" s="56">
        <v>64369.5</v>
      </c>
      <c r="T11" s="56">
        <v>3235794</v>
      </c>
      <c r="U11" s="56">
        <v>8123829.7126600007</v>
      </c>
      <c r="V11" s="56">
        <v>503140</v>
      </c>
      <c r="W11" s="56">
        <v>2460103.6917499993</v>
      </c>
      <c r="X11" s="56">
        <v>14</v>
      </c>
      <c r="Y11" s="56">
        <v>26.57</v>
      </c>
      <c r="Z11" s="56">
        <v>22467092</v>
      </c>
      <c r="AA11" s="56">
        <v>111001788.05500001</v>
      </c>
      <c r="AB11" s="56">
        <v>47</v>
      </c>
      <c r="AC11" s="56">
        <v>52.687230000000007</v>
      </c>
      <c r="AE11" s="38">
        <f t="shared" ref="AE11:AE72" si="0">Z11+AB11</f>
        <v>22467139</v>
      </c>
      <c r="AF11" s="10"/>
    </row>
    <row r="12" spans="1:32" x14ac:dyDescent="0.25">
      <c r="B12" s="92">
        <v>2</v>
      </c>
      <c r="C12" s="91" t="s">
        <v>35</v>
      </c>
      <c r="D12" s="33">
        <v>5337</v>
      </c>
      <c r="E12" s="33">
        <v>2898</v>
      </c>
      <c r="F12" s="33">
        <v>18163</v>
      </c>
      <c r="G12" s="33">
        <v>19650</v>
      </c>
      <c r="H12" s="33">
        <v>0</v>
      </c>
      <c r="I12" s="33">
        <v>1209551</v>
      </c>
      <c r="J12" s="33">
        <v>74236</v>
      </c>
      <c r="K12" s="33">
        <v>39250483</v>
      </c>
      <c r="L12" s="56">
        <v>135394</v>
      </c>
      <c r="M12" s="56">
        <v>572554.51948999986</v>
      </c>
      <c r="N12" s="56">
        <v>62143</v>
      </c>
      <c r="O12" s="56">
        <v>297025.73180000001</v>
      </c>
      <c r="P12" s="56">
        <v>0</v>
      </c>
      <c r="Q12" s="56">
        <v>0</v>
      </c>
      <c r="R12" s="56">
        <v>9072</v>
      </c>
      <c r="S12" s="56">
        <v>53557.717210000003</v>
      </c>
      <c r="T12" s="56">
        <v>2212962</v>
      </c>
      <c r="U12" s="56">
        <v>4941731.21789</v>
      </c>
      <c r="V12" s="56">
        <v>476051</v>
      </c>
      <c r="W12" s="56">
        <v>976469.67848999996</v>
      </c>
      <c r="X12" s="56">
        <v>0</v>
      </c>
      <c r="Y12" s="56">
        <v>0</v>
      </c>
      <c r="Z12" s="56">
        <v>14533776</v>
      </c>
      <c r="AA12" s="56">
        <v>60253474.358999997</v>
      </c>
      <c r="AB12" s="56">
        <v>261</v>
      </c>
      <c r="AC12" s="56">
        <v>261.23</v>
      </c>
      <c r="AE12" s="38">
        <f t="shared" si="0"/>
        <v>14534037</v>
      </c>
    </row>
    <row r="13" spans="1:32" x14ac:dyDescent="0.25">
      <c r="B13" s="92">
        <v>3</v>
      </c>
      <c r="C13" s="113" t="s">
        <v>40</v>
      </c>
      <c r="D13" s="68">
        <v>2160</v>
      </c>
      <c r="E13" s="68">
        <v>242</v>
      </c>
      <c r="F13" s="68">
        <v>1397</v>
      </c>
      <c r="G13" s="68">
        <v>3599</v>
      </c>
      <c r="H13" s="68">
        <v>355014</v>
      </c>
      <c r="I13" s="68">
        <v>923128</v>
      </c>
      <c r="J13" s="68">
        <v>31303</v>
      </c>
      <c r="K13" s="68">
        <v>14032269</v>
      </c>
      <c r="L13" s="56">
        <v>43057</v>
      </c>
      <c r="M13" s="56">
        <v>195147.70300000001</v>
      </c>
      <c r="N13" s="56">
        <v>17488</v>
      </c>
      <c r="O13" s="56">
        <v>91421.478170000017</v>
      </c>
      <c r="P13" s="56">
        <v>0</v>
      </c>
      <c r="Q13" s="56">
        <v>0</v>
      </c>
      <c r="R13" s="56">
        <v>836</v>
      </c>
      <c r="S13" s="56">
        <v>4066.3</v>
      </c>
      <c r="T13" s="56">
        <v>1067283</v>
      </c>
      <c r="U13" s="56">
        <v>2433320.3360799998</v>
      </c>
      <c r="V13" s="56">
        <v>240364</v>
      </c>
      <c r="W13" s="56">
        <v>581935.3992000001</v>
      </c>
      <c r="X13" s="56">
        <v>4945</v>
      </c>
      <c r="Y13" s="56">
        <v>54122.699090000002</v>
      </c>
      <c r="Z13" s="56">
        <v>5484168</v>
      </c>
      <c r="AA13" s="56">
        <v>25800558.135770001</v>
      </c>
      <c r="AB13" s="56">
        <v>0</v>
      </c>
      <c r="AC13" s="56">
        <v>0</v>
      </c>
      <c r="AE13" s="38">
        <f t="shared" si="0"/>
        <v>5484168</v>
      </c>
    </row>
    <row r="14" spans="1:32" x14ac:dyDescent="0.25">
      <c r="B14" s="92">
        <v>4</v>
      </c>
      <c r="C14" s="91" t="s">
        <v>23</v>
      </c>
      <c r="D14" s="33">
        <v>8272</v>
      </c>
      <c r="E14" s="33">
        <v>3818</v>
      </c>
      <c r="F14" s="33">
        <v>74429</v>
      </c>
      <c r="G14" s="33">
        <v>13177</v>
      </c>
      <c r="H14" s="33">
        <v>0</v>
      </c>
      <c r="I14" s="33">
        <v>3220187</v>
      </c>
      <c r="J14" s="33">
        <v>992112</v>
      </c>
      <c r="K14" s="33">
        <v>59065159</v>
      </c>
      <c r="L14" s="56">
        <v>1025921</v>
      </c>
      <c r="M14" s="56">
        <v>4118599.5620800005</v>
      </c>
      <c r="N14" s="56">
        <v>435699</v>
      </c>
      <c r="O14" s="56">
        <v>2478724.82229</v>
      </c>
      <c r="P14" s="56">
        <v>0</v>
      </c>
      <c r="Q14" s="56">
        <v>0</v>
      </c>
      <c r="R14" s="56">
        <v>96293</v>
      </c>
      <c r="S14" s="56">
        <v>545268.30000000005</v>
      </c>
      <c r="T14" s="56">
        <v>5560470</v>
      </c>
      <c r="U14" s="56">
        <v>16286170.843210001</v>
      </c>
      <c r="V14" s="56">
        <v>915042</v>
      </c>
      <c r="W14" s="56">
        <v>3626676.7417600001</v>
      </c>
      <c r="X14" s="56">
        <v>3895</v>
      </c>
      <c r="Y14" s="56">
        <v>66868.933799999999</v>
      </c>
      <c r="Z14" s="56">
        <v>29851984</v>
      </c>
      <c r="AA14" s="56">
        <v>143888558.94800001</v>
      </c>
      <c r="AB14" s="56">
        <v>30</v>
      </c>
      <c r="AC14" s="56">
        <v>25.43</v>
      </c>
      <c r="AE14" s="38">
        <f t="shared" si="0"/>
        <v>29852014</v>
      </c>
    </row>
    <row r="15" spans="1:32" x14ac:dyDescent="0.25">
      <c r="B15" s="92">
        <v>5</v>
      </c>
      <c r="C15" s="91" t="s">
        <v>49</v>
      </c>
      <c r="D15" s="33">
        <v>2857</v>
      </c>
      <c r="E15" s="33">
        <v>1144</v>
      </c>
      <c r="F15" s="33">
        <v>3301</v>
      </c>
      <c r="G15" s="33">
        <v>2725</v>
      </c>
      <c r="H15" s="33">
        <v>32980</v>
      </c>
      <c r="I15" s="33">
        <v>1903853</v>
      </c>
      <c r="J15" s="33">
        <v>0</v>
      </c>
      <c r="K15" s="33">
        <v>27020639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1407443</v>
      </c>
      <c r="U15" s="56">
        <v>3687397.8164499998</v>
      </c>
      <c r="V15" s="56">
        <v>200557</v>
      </c>
      <c r="W15" s="56">
        <v>731656.70137999987</v>
      </c>
      <c r="X15" s="56">
        <v>0</v>
      </c>
      <c r="Y15" s="56">
        <v>0</v>
      </c>
      <c r="Z15" s="56">
        <v>8282128</v>
      </c>
      <c r="AA15" s="56">
        <v>38940300.626000002</v>
      </c>
      <c r="AB15" s="56">
        <v>3209</v>
      </c>
      <c r="AC15" s="56">
        <v>3290.5360000000001</v>
      </c>
      <c r="AE15" s="38">
        <f t="shared" si="0"/>
        <v>8285337</v>
      </c>
    </row>
    <row r="16" spans="1:32" x14ac:dyDescent="0.25">
      <c r="B16" s="92">
        <v>6</v>
      </c>
      <c r="C16" s="91" t="s">
        <v>31</v>
      </c>
      <c r="D16" s="33">
        <v>4613</v>
      </c>
      <c r="E16" s="33">
        <v>609</v>
      </c>
      <c r="F16" s="33">
        <v>20913</v>
      </c>
      <c r="G16" s="33">
        <v>13224</v>
      </c>
      <c r="H16" s="33">
        <v>0</v>
      </c>
      <c r="I16" s="33">
        <v>2800370</v>
      </c>
      <c r="J16" s="33">
        <v>280912</v>
      </c>
      <c r="K16" s="33">
        <v>32975066</v>
      </c>
      <c r="L16" s="56">
        <v>454171</v>
      </c>
      <c r="M16" s="56">
        <v>2184505.5683000004</v>
      </c>
      <c r="N16" s="56">
        <v>225326</v>
      </c>
      <c r="O16" s="56">
        <v>1173556.9479499999</v>
      </c>
      <c r="P16" s="56">
        <v>0</v>
      </c>
      <c r="Q16" s="56">
        <v>0</v>
      </c>
      <c r="R16" s="56">
        <v>4492</v>
      </c>
      <c r="S16" s="56">
        <v>34235.472000000002</v>
      </c>
      <c r="T16" s="56">
        <v>3161828</v>
      </c>
      <c r="U16" s="56">
        <v>7976206.4491400002</v>
      </c>
      <c r="V16" s="56">
        <v>594885</v>
      </c>
      <c r="W16" s="56">
        <v>1338095.6529999999</v>
      </c>
      <c r="X16" s="56">
        <v>199</v>
      </c>
      <c r="Y16" s="56">
        <v>614.99199999999996</v>
      </c>
      <c r="Z16" s="56">
        <v>18712541</v>
      </c>
      <c r="AA16" s="56">
        <v>89199997.581</v>
      </c>
      <c r="AB16" s="56">
        <v>1450</v>
      </c>
      <c r="AC16" s="56">
        <v>1448.6</v>
      </c>
      <c r="AE16" s="38">
        <f t="shared" si="0"/>
        <v>18713991</v>
      </c>
    </row>
    <row r="17" spans="2:31" x14ac:dyDescent="0.25">
      <c r="B17" s="92">
        <v>7</v>
      </c>
      <c r="C17" s="91" t="s">
        <v>37</v>
      </c>
      <c r="D17" s="33">
        <v>2762</v>
      </c>
      <c r="E17" s="33">
        <v>738</v>
      </c>
      <c r="F17" s="33">
        <v>0</v>
      </c>
      <c r="G17" s="33">
        <v>0</v>
      </c>
      <c r="H17" s="33">
        <v>0</v>
      </c>
      <c r="I17" s="33">
        <v>424827</v>
      </c>
      <c r="J17" s="33">
        <v>64120</v>
      </c>
      <c r="K17" s="33">
        <v>20135678</v>
      </c>
      <c r="L17" s="56">
        <v>68388</v>
      </c>
      <c r="M17" s="56">
        <v>210459.42643000002</v>
      </c>
      <c r="N17" s="56">
        <v>22251</v>
      </c>
      <c r="O17" s="56">
        <v>83536.261549999996</v>
      </c>
      <c r="P17" s="56">
        <v>0</v>
      </c>
      <c r="Q17" s="56">
        <v>0</v>
      </c>
      <c r="R17" s="56">
        <v>2459</v>
      </c>
      <c r="S17" s="56">
        <v>12269.816480000001</v>
      </c>
      <c r="T17" s="56">
        <v>2122399</v>
      </c>
      <c r="U17" s="56">
        <v>5010771.0706599997</v>
      </c>
      <c r="V17" s="56">
        <v>410282</v>
      </c>
      <c r="W17" s="56">
        <v>919516.31458000001</v>
      </c>
      <c r="X17" s="56">
        <v>0</v>
      </c>
      <c r="Y17" s="56">
        <v>0</v>
      </c>
      <c r="Z17" s="56">
        <v>11565584</v>
      </c>
      <c r="AA17" s="56">
        <v>48701854.666000001</v>
      </c>
      <c r="AB17" s="56">
        <v>0</v>
      </c>
      <c r="AC17" s="56">
        <v>0</v>
      </c>
      <c r="AE17" s="38">
        <f t="shared" si="0"/>
        <v>11565584</v>
      </c>
    </row>
    <row r="18" spans="2:31" x14ac:dyDescent="0.25">
      <c r="B18" s="92">
        <v>8</v>
      </c>
      <c r="C18" s="91" t="s">
        <v>50</v>
      </c>
      <c r="D18" s="33">
        <v>1017</v>
      </c>
      <c r="E18" s="33">
        <v>26</v>
      </c>
      <c r="F18" s="33">
        <v>902</v>
      </c>
      <c r="G18" s="33">
        <v>1614</v>
      </c>
      <c r="H18" s="33">
        <v>1048</v>
      </c>
      <c r="I18" s="33">
        <v>152401</v>
      </c>
      <c r="J18" s="33">
        <v>0</v>
      </c>
      <c r="K18" s="33">
        <v>3477037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295247</v>
      </c>
      <c r="U18" s="56">
        <v>847362.86459000001</v>
      </c>
      <c r="V18" s="56">
        <v>93192</v>
      </c>
      <c r="W18" s="56">
        <v>243378.67767</v>
      </c>
      <c r="X18" s="56">
        <v>0</v>
      </c>
      <c r="Y18" s="56">
        <v>0</v>
      </c>
      <c r="Z18" s="56">
        <v>1370925</v>
      </c>
      <c r="AA18" s="56">
        <v>6867867.5999999996</v>
      </c>
      <c r="AB18" s="56">
        <v>0</v>
      </c>
      <c r="AC18" s="56">
        <v>0</v>
      </c>
      <c r="AE18" s="38">
        <f t="shared" si="0"/>
        <v>1370925</v>
      </c>
    </row>
    <row r="19" spans="2:31" x14ac:dyDescent="0.25">
      <c r="B19" s="92">
        <v>9</v>
      </c>
      <c r="C19" s="91" t="s">
        <v>27</v>
      </c>
      <c r="D19" s="33">
        <v>7799</v>
      </c>
      <c r="E19" s="33">
        <v>4216</v>
      </c>
      <c r="F19" s="33">
        <v>34117</v>
      </c>
      <c r="G19" s="33">
        <v>0</v>
      </c>
      <c r="H19" s="33">
        <v>670904</v>
      </c>
      <c r="I19" s="33">
        <v>641779</v>
      </c>
      <c r="J19" s="33">
        <v>564186</v>
      </c>
      <c r="K19" s="33">
        <v>40818142</v>
      </c>
      <c r="L19" s="56">
        <v>355849</v>
      </c>
      <c r="M19" s="56">
        <v>1577894.7334799999</v>
      </c>
      <c r="N19" s="56">
        <v>258006</v>
      </c>
      <c r="O19" s="56">
        <v>1453720.40115</v>
      </c>
      <c r="P19" s="56">
        <v>2</v>
      </c>
      <c r="Q19" s="56">
        <v>135</v>
      </c>
      <c r="R19" s="56">
        <v>7062</v>
      </c>
      <c r="S19" s="56">
        <v>22156.25</v>
      </c>
      <c r="T19" s="56">
        <v>4004350</v>
      </c>
      <c r="U19" s="56">
        <v>11022435.44135</v>
      </c>
      <c r="V19" s="56">
        <v>1124765</v>
      </c>
      <c r="W19" s="56">
        <v>2814986.1298200004</v>
      </c>
      <c r="X19" s="56">
        <v>0</v>
      </c>
      <c r="Y19" s="56">
        <v>0</v>
      </c>
      <c r="Z19" s="56">
        <v>24133331</v>
      </c>
      <c r="AA19" s="56">
        <v>124716879.36212</v>
      </c>
      <c r="AB19" s="56">
        <v>0</v>
      </c>
      <c r="AC19" s="56">
        <v>0</v>
      </c>
      <c r="AE19" s="38">
        <f t="shared" si="0"/>
        <v>24133331</v>
      </c>
    </row>
    <row r="20" spans="2:31" x14ac:dyDescent="0.25">
      <c r="B20" s="92">
        <v>10</v>
      </c>
      <c r="C20" s="91" t="s">
        <v>9</v>
      </c>
      <c r="D20" s="33">
        <v>26037</v>
      </c>
      <c r="E20" s="33">
        <v>37787</v>
      </c>
      <c r="F20" s="33">
        <v>1490016</v>
      </c>
      <c r="G20" s="33">
        <v>46348</v>
      </c>
      <c r="H20" s="33">
        <v>966460</v>
      </c>
      <c r="I20" s="33">
        <v>4446017</v>
      </c>
      <c r="J20" s="33">
        <v>20038207</v>
      </c>
      <c r="K20" s="33">
        <v>236104368</v>
      </c>
      <c r="L20" s="56">
        <v>25284366</v>
      </c>
      <c r="M20" s="56">
        <v>104122002.46364008</v>
      </c>
      <c r="N20" s="56">
        <v>40085585</v>
      </c>
      <c r="O20" s="56">
        <v>147807097.31222013</v>
      </c>
      <c r="P20" s="56">
        <v>0</v>
      </c>
      <c r="Q20" s="56">
        <v>0</v>
      </c>
      <c r="R20" s="56">
        <v>132268</v>
      </c>
      <c r="S20" s="56">
        <v>556813.75462999998</v>
      </c>
      <c r="T20" s="56">
        <v>30051084</v>
      </c>
      <c r="U20" s="56">
        <v>77153058.113710001</v>
      </c>
      <c r="V20" s="56">
        <v>6583474</v>
      </c>
      <c r="W20" s="56">
        <v>18576028.543740001</v>
      </c>
      <c r="X20" s="56">
        <v>812</v>
      </c>
      <c r="Y20" s="56">
        <v>11573.341759999999</v>
      </c>
      <c r="Z20" s="56">
        <v>153221164</v>
      </c>
      <c r="AA20" s="56">
        <v>807129000</v>
      </c>
      <c r="AB20" s="56">
        <v>17149</v>
      </c>
      <c r="AC20" s="56">
        <v>15876.124250000001</v>
      </c>
      <c r="AE20" s="38">
        <f t="shared" si="0"/>
        <v>153238313</v>
      </c>
    </row>
    <row r="21" spans="2:31" x14ac:dyDescent="0.25">
      <c r="B21" s="92">
        <v>11</v>
      </c>
      <c r="C21" s="91" t="s">
        <v>51</v>
      </c>
      <c r="D21" s="33">
        <v>2246</v>
      </c>
      <c r="E21" s="33">
        <v>228</v>
      </c>
      <c r="F21" s="33">
        <v>10904</v>
      </c>
      <c r="G21" s="33">
        <v>3568</v>
      </c>
      <c r="H21" s="33">
        <v>262</v>
      </c>
      <c r="I21" s="33">
        <v>1191881</v>
      </c>
      <c r="J21" s="33">
        <v>0</v>
      </c>
      <c r="K21" s="33">
        <v>12426924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852142</v>
      </c>
      <c r="U21" s="56">
        <v>2296321.8897100003</v>
      </c>
      <c r="V21" s="56">
        <v>291841</v>
      </c>
      <c r="W21" s="56">
        <v>693053.39771000005</v>
      </c>
      <c r="X21" s="56">
        <v>494</v>
      </c>
      <c r="Y21" s="56">
        <v>8801.7400999999991</v>
      </c>
      <c r="Z21" s="56">
        <v>6117106</v>
      </c>
      <c r="AA21" s="56">
        <v>28760254.63673</v>
      </c>
      <c r="AB21" s="56">
        <v>214</v>
      </c>
      <c r="AC21" s="56">
        <v>216.77990000000003</v>
      </c>
      <c r="AE21" s="38">
        <f t="shared" si="0"/>
        <v>6117320</v>
      </c>
    </row>
    <row r="22" spans="2:31" x14ac:dyDescent="0.25">
      <c r="B22" s="92">
        <v>12</v>
      </c>
      <c r="C22" s="91" t="s">
        <v>28</v>
      </c>
      <c r="D22" s="33">
        <v>7032</v>
      </c>
      <c r="E22" s="33">
        <v>1368</v>
      </c>
      <c r="F22" s="33">
        <v>48721</v>
      </c>
      <c r="G22" s="33">
        <v>8021</v>
      </c>
      <c r="H22" s="33">
        <v>299440</v>
      </c>
      <c r="I22" s="33">
        <v>287299</v>
      </c>
      <c r="J22" s="33">
        <v>599568</v>
      </c>
      <c r="K22" s="33">
        <v>56625362</v>
      </c>
      <c r="L22" s="56">
        <v>604556</v>
      </c>
      <c r="M22" s="56">
        <v>2707673.7460700008</v>
      </c>
      <c r="N22" s="56">
        <v>1589544</v>
      </c>
      <c r="O22" s="56">
        <v>3185606.07461</v>
      </c>
      <c r="P22" s="56">
        <v>0</v>
      </c>
      <c r="Q22" s="56">
        <v>0</v>
      </c>
      <c r="R22" s="56">
        <v>10170</v>
      </c>
      <c r="S22" s="56">
        <v>44851.625810000005</v>
      </c>
      <c r="T22" s="56">
        <v>4394914</v>
      </c>
      <c r="U22" s="56">
        <v>10376224.867599998</v>
      </c>
      <c r="V22" s="56">
        <v>1686717</v>
      </c>
      <c r="W22" s="56">
        <v>3570501.3532099999</v>
      </c>
      <c r="X22" s="56">
        <v>2954</v>
      </c>
      <c r="Y22" s="56">
        <v>11313.314879999998</v>
      </c>
      <c r="Z22" s="56">
        <v>42200692</v>
      </c>
      <c r="AA22" s="56">
        <v>127944214.48899999</v>
      </c>
      <c r="AB22" s="56">
        <v>1098</v>
      </c>
      <c r="AC22" s="56">
        <v>4684.8549999999996</v>
      </c>
      <c r="AE22" s="38">
        <f t="shared" si="0"/>
        <v>42201790</v>
      </c>
    </row>
    <row r="23" spans="2:31" ht="13" x14ac:dyDescent="0.25">
      <c r="B23" s="111" t="s">
        <v>6</v>
      </c>
      <c r="C23" s="110"/>
      <c r="D23" s="58"/>
      <c r="E23" s="58"/>
      <c r="F23" s="58"/>
      <c r="G23" s="58"/>
      <c r="H23" s="58"/>
      <c r="I23" s="58"/>
      <c r="J23" s="58"/>
      <c r="K23" s="58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E23" s="38">
        <f t="shared" si="0"/>
        <v>0</v>
      </c>
    </row>
    <row r="24" spans="2:31" x14ac:dyDescent="0.25">
      <c r="B24" s="92">
        <v>13</v>
      </c>
      <c r="C24" s="91" t="s">
        <v>11</v>
      </c>
      <c r="D24" s="33">
        <v>6482</v>
      </c>
      <c r="E24" s="33">
        <v>8004</v>
      </c>
      <c r="F24" s="33">
        <v>1920867</v>
      </c>
      <c r="G24" s="33">
        <v>369</v>
      </c>
      <c r="H24" s="33">
        <v>647830</v>
      </c>
      <c r="I24" s="33">
        <v>94646432</v>
      </c>
      <c r="J24" s="33">
        <v>14731919</v>
      </c>
      <c r="K24" s="33">
        <v>38956267</v>
      </c>
      <c r="L24" s="56">
        <v>32639003</v>
      </c>
      <c r="M24" s="56">
        <v>92369274.997760072</v>
      </c>
      <c r="N24" s="56">
        <v>24821342</v>
      </c>
      <c r="O24" s="56">
        <v>106732047.67538984</v>
      </c>
      <c r="P24" s="56">
        <v>0</v>
      </c>
      <c r="Q24" s="56">
        <v>0</v>
      </c>
      <c r="R24" s="56">
        <v>74032</v>
      </c>
      <c r="S24" s="56">
        <v>363425.2</v>
      </c>
      <c r="T24" s="56">
        <v>4448481</v>
      </c>
      <c r="U24" s="56">
        <v>15736783.850410048</v>
      </c>
      <c r="V24" s="56">
        <v>1933655</v>
      </c>
      <c r="W24" s="56">
        <v>10259963.11647</v>
      </c>
      <c r="X24" s="56">
        <v>11930</v>
      </c>
      <c r="Y24" s="56">
        <v>304572.82199999999</v>
      </c>
      <c r="Z24" s="56">
        <v>17262629</v>
      </c>
      <c r="AA24" s="56">
        <v>110525983.86264999</v>
      </c>
      <c r="AB24" s="56">
        <v>0</v>
      </c>
      <c r="AC24" s="56">
        <v>0</v>
      </c>
      <c r="AE24" s="38">
        <f t="shared" si="0"/>
        <v>17262629</v>
      </c>
    </row>
    <row r="25" spans="2:31" x14ac:dyDescent="0.25">
      <c r="B25" s="92">
        <v>14</v>
      </c>
      <c r="C25" s="91" t="s">
        <v>52</v>
      </c>
      <c r="D25" s="33">
        <v>433</v>
      </c>
      <c r="E25" s="33">
        <v>5</v>
      </c>
      <c r="F25" s="33">
        <v>64986</v>
      </c>
      <c r="G25" s="33">
        <v>0</v>
      </c>
      <c r="H25" s="33">
        <v>15842</v>
      </c>
      <c r="I25" s="33">
        <v>0</v>
      </c>
      <c r="J25" s="33">
        <v>0</v>
      </c>
      <c r="K25" s="33">
        <v>6500516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232715</v>
      </c>
      <c r="U25" s="56">
        <v>801809.16948000004</v>
      </c>
      <c r="V25" s="56">
        <v>73009</v>
      </c>
      <c r="W25" s="56">
        <v>365750.90826</v>
      </c>
      <c r="X25" s="56">
        <v>0</v>
      </c>
      <c r="Y25" s="56">
        <v>0</v>
      </c>
      <c r="Z25" s="56">
        <v>2273267</v>
      </c>
      <c r="AA25" s="56">
        <v>12690346.623</v>
      </c>
      <c r="AB25" s="56">
        <v>55</v>
      </c>
      <c r="AC25" s="56">
        <v>53.1</v>
      </c>
      <c r="AE25" s="38">
        <f t="shared" si="0"/>
        <v>2273322</v>
      </c>
    </row>
    <row r="26" spans="2:31" x14ac:dyDescent="0.25">
      <c r="B26" s="92">
        <v>15</v>
      </c>
      <c r="C26" s="91" t="s">
        <v>41</v>
      </c>
      <c r="D26" s="33">
        <v>1172</v>
      </c>
      <c r="E26" s="33">
        <v>519</v>
      </c>
      <c r="F26" s="33">
        <v>7296</v>
      </c>
      <c r="G26" s="33">
        <v>91935</v>
      </c>
      <c r="H26" s="33">
        <v>0</v>
      </c>
      <c r="I26" s="33">
        <v>73872</v>
      </c>
      <c r="J26" s="33">
        <v>28021</v>
      </c>
      <c r="K26" s="33">
        <v>2949019</v>
      </c>
      <c r="L26" s="56">
        <v>50318</v>
      </c>
      <c r="M26" s="56">
        <v>218934.78052</v>
      </c>
      <c r="N26" s="56">
        <v>21943</v>
      </c>
      <c r="O26" s="56">
        <v>226379.28058000002</v>
      </c>
      <c r="P26" s="56">
        <v>0</v>
      </c>
      <c r="Q26" s="56">
        <v>0</v>
      </c>
      <c r="R26" s="56">
        <v>259</v>
      </c>
      <c r="S26" s="56">
        <v>1360.5</v>
      </c>
      <c r="T26" s="56">
        <v>440808</v>
      </c>
      <c r="U26" s="56">
        <v>1322631.1944599999</v>
      </c>
      <c r="V26" s="56">
        <v>35582</v>
      </c>
      <c r="W26" s="56">
        <v>112257.05240999999</v>
      </c>
      <c r="X26" s="56">
        <v>0</v>
      </c>
      <c r="Y26" s="56">
        <v>0</v>
      </c>
      <c r="Z26" s="56">
        <v>2255915</v>
      </c>
      <c r="AA26" s="56">
        <v>12538655.485959999</v>
      </c>
      <c r="AB26" s="56">
        <v>0</v>
      </c>
      <c r="AC26" s="56">
        <v>0</v>
      </c>
      <c r="AE26" s="38">
        <f t="shared" si="0"/>
        <v>2255915</v>
      </c>
    </row>
    <row r="27" spans="2:31" x14ac:dyDescent="0.25">
      <c r="B27" s="92">
        <v>16</v>
      </c>
      <c r="C27" s="91" t="s">
        <v>33</v>
      </c>
      <c r="D27" s="33">
        <v>728</v>
      </c>
      <c r="E27" s="33">
        <v>44</v>
      </c>
      <c r="F27" s="33">
        <v>0</v>
      </c>
      <c r="G27" s="33">
        <v>0</v>
      </c>
      <c r="H27" s="33">
        <v>15587</v>
      </c>
      <c r="I27" s="33">
        <v>0</v>
      </c>
      <c r="J27" s="33">
        <v>148121</v>
      </c>
      <c r="K27" s="33">
        <v>908674</v>
      </c>
      <c r="L27" s="56">
        <v>247239</v>
      </c>
      <c r="M27" s="56">
        <v>747595.72821000102</v>
      </c>
      <c r="N27" s="56">
        <v>1306132</v>
      </c>
      <c r="O27" s="56">
        <v>1462206.0090699911</v>
      </c>
      <c r="P27" s="56">
        <v>0</v>
      </c>
      <c r="Q27" s="56">
        <v>0</v>
      </c>
      <c r="R27" s="56">
        <v>0</v>
      </c>
      <c r="S27" s="56">
        <v>0</v>
      </c>
      <c r="T27" s="56">
        <v>144252</v>
      </c>
      <c r="U27" s="56">
        <v>309506.43888999999</v>
      </c>
      <c r="V27" s="56">
        <v>8696</v>
      </c>
      <c r="W27" s="56">
        <v>33120.08625</v>
      </c>
      <c r="X27" s="56">
        <v>0</v>
      </c>
      <c r="Y27" s="56">
        <v>0</v>
      </c>
      <c r="Z27" s="56">
        <v>421587</v>
      </c>
      <c r="AA27" s="56">
        <v>2106095.2999999998</v>
      </c>
      <c r="AB27" s="56">
        <v>1</v>
      </c>
      <c r="AC27" s="56">
        <v>2</v>
      </c>
      <c r="AE27" s="38">
        <f t="shared" si="0"/>
        <v>421588</v>
      </c>
    </row>
    <row r="28" spans="2:31" x14ac:dyDescent="0.25">
      <c r="B28" s="92">
        <v>17</v>
      </c>
      <c r="C28" s="91" t="s">
        <v>45</v>
      </c>
      <c r="D28" s="33">
        <v>425</v>
      </c>
      <c r="E28" s="33">
        <v>5</v>
      </c>
      <c r="F28" s="33">
        <v>7987</v>
      </c>
      <c r="G28" s="33">
        <v>0</v>
      </c>
      <c r="H28" s="33">
        <v>16778</v>
      </c>
      <c r="I28" s="33">
        <v>0</v>
      </c>
      <c r="J28" s="33">
        <v>28</v>
      </c>
      <c r="K28" s="33">
        <v>934523</v>
      </c>
      <c r="L28" s="56">
        <v>38</v>
      </c>
      <c r="M28" s="56">
        <v>65.425280000000001</v>
      </c>
      <c r="N28" s="56">
        <v>9</v>
      </c>
      <c r="O28" s="56">
        <v>87.831190000000007</v>
      </c>
      <c r="P28" s="56">
        <v>0</v>
      </c>
      <c r="Q28" s="56">
        <v>0</v>
      </c>
      <c r="R28" s="56">
        <v>0</v>
      </c>
      <c r="S28" s="56">
        <v>0</v>
      </c>
      <c r="T28" s="56">
        <v>74308</v>
      </c>
      <c r="U28" s="56">
        <v>251854.38391</v>
      </c>
      <c r="V28" s="56">
        <v>41807</v>
      </c>
      <c r="W28" s="56">
        <v>156887.81687000001</v>
      </c>
      <c r="X28" s="56">
        <v>244</v>
      </c>
      <c r="Y28" s="56">
        <v>6929.7250000000004</v>
      </c>
      <c r="Z28" s="56">
        <v>286747</v>
      </c>
      <c r="AA28" s="56">
        <v>1570400.7139999999</v>
      </c>
      <c r="AB28" s="56">
        <v>0</v>
      </c>
      <c r="AC28" s="56">
        <v>0</v>
      </c>
      <c r="AE28" s="38">
        <f t="shared" si="0"/>
        <v>286747</v>
      </c>
    </row>
    <row r="29" spans="2:31" x14ac:dyDescent="0.25">
      <c r="B29" s="92">
        <v>18</v>
      </c>
      <c r="C29" s="91" t="s">
        <v>42</v>
      </c>
      <c r="D29" s="33">
        <v>241</v>
      </c>
      <c r="E29" s="33">
        <v>39</v>
      </c>
      <c r="F29" s="33">
        <v>1407</v>
      </c>
      <c r="G29" s="33">
        <v>0</v>
      </c>
      <c r="H29" s="33">
        <v>0</v>
      </c>
      <c r="I29" s="33">
        <v>36195</v>
      </c>
      <c r="J29" s="33">
        <v>12919</v>
      </c>
      <c r="K29" s="33">
        <v>570465</v>
      </c>
      <c r="L29" s="56">
        <v>25277</v>
      </c>
      <c r="M29" s="56">
        <v>60023.166819999999</v>
      </c>
      <c r="N29" s="56">
        <v>6447</v>
      </c>
      <c r="O29" s="56">
        <v>27342.639030000002</v>
      </c>
      <c r="P29" s="56">
        <v>1</v>
      </c>
      <c r="Q29" s="56">
        <v>507.37</v>
      </c>
      <c r="R29" s="56">
        <v>284</v>
      </c>
      <c r="S29" s="56">
        <v>1013.05</v>
      </c>
      <c r="T29" s="56">
        <v>137495</v>
      </c>
      <c r="U29" s="56">
        <v>271448.84899000009</v>
      </c>
      <c r="V29" s="56">
        <v>6059</v>
      </c>
      <c r="W29" s="56">
        <v>13731.634240000001</v>
      </c>
      <c r="X29" s="56">
        <v>0</v>
      </c>
      <c r="Y29" s="56">
        <v>0</v>
      </c>
      <c r="Z29" s="56">
        <v>423577</v>
      </c>
      <c r="AA29" s="56">
        <v>1840756.2382199999</v>
      </c>
      <c r="AB29" s="56">
        <v>0</v>
      </c>
      <c r="AC29" s="56">
        <v>0</v>
      </c>
      <c r="AE29" s="38">
        <f t="shared" si="0"/>
        <v>423577</v>
      </c>
    </row>
    <row r="30" spans="2:31" x14ac:dyDescent="0.25">
      <c r="B30" s="92">
        <v>19</v>
      </c>
      <c r="C30" s="91" t="s">
        <v>20</v>
      </c>
      <c r="D30" s="33">
        <v>1732</v>
      </c>
      <c r="E30" s="33">
        <v>313</v>
      </c>
      <c r="F30" s="33">
        <v>20735</v>
      </c>
      <c r="G30" s="33">
        <v>0</v>
      </c>
      <c r="H30" s="33">
        <v>0</v>
      </c>
      <c r="I30" s="33">
        <v>5673755</v>
      </c>
      <c r="J30" s="33">
        <v>1075106</v>
      </c>
      <c r="K30" s="33">
        <v>13902426</v>
      </c>
      <c r="L30" s="56">
        <v>2333878</v>
      </c>
      <c r="M30" s="56">
        <v>6736501.3200000003</v>
      </c>
      <c r="N30" s="56">
        <v>1599893</v>
      </c>
      <c r="O30" s="56">
        <v>8543723.8165600002</v>
      </c>
      <c r="P30" s="56">
        <v>0</v>
      </c>
      <c r="Q30" s="56">
        <v>0</v>
      </c>
      <c r="R30" s="56">
        <v>5379</v>
      </c>
      <c r="S30" s="56">
        <v>24987.9</v>
      </c>
      <c r="T30" s="56">
        <v>2644535</v>
      </c>
      <c r="U30" s="56">
        <v>6859918.7850000001</v>
      </c>
      <c r="V30" s="56">
        <v>1128690</v>
      </c>
      <c r="W30" s="56">
        <v>3962640.4559999998</v>
      </c>
      <c r="X30" s="56">
        <v>2829</v>
      </c>
      <c r="Y30" s="56">
        <v>40543.752</v>
      </c>
      <c r="Z30" s="56">
        <v>7634414</v>
      </c>
      <c r="AA30" s="56">
        <v>38548304.272</v>
      </c>
      <c r="AB30" s="56">
        <v>48</v>
      </c>
      <c r="AC30" s="56">
        <v>48</v>
      </c>
      <c r="AE30" s="38">
        <f t="shared" si="0"/>
        <v>7634462</v>
      </c>
    </row>
    <row r="31" spans="2:31" x14ac:dyDescent="0.25">
      <c r="B31" s="92">
        <v>20</v>
      </c>
      <c r="C31" s="91" t="s">
        <v>7</v>
      </c>
      <c r="D31" s="33">
        <v>12174</v>
      </c>
      <c r="E31" s="33">
        <v>8606</v>
      </c>
      <c r="F31" s="33">
        <v>1685393</v>
      </c>
      <c r="G31" s="33">
        <v>2412</v>
      </c>
      <c r="H31" s="33">
        <v>2225708</v>
      </c>
      <c r="I31" s="33">
        <v>782433</v>
      </c>
      <c r="J31" s="33">
        <v>22833425</v>
      </c>
      <c r="K31" s="33">
        <v>57889333</v>
      </c>
      <c r="L31" s="56">
        <v>71420787</v>
      </c>
      <c r="M31" s="56">
        <v>174176347.28417993</v>
      </c>
      <c r="N31" s="56">
        <v>31999019</v>
      </c>
      <c r="O31" s="56">
        <v>281386558.63023001</v>
      </c>
      <c r="P31" s="56">
        <v>0</v>
      </c>
      <c r="Q31" s="56">
        <v>0</v>
      </c>
      <c r="R31" s="56">
        <v>193348</v>
      </c>
      <c r="S31" s="56">
        <v>1261931.2709999999</v>
      </c>
      <c r="T31" s="56">
        <v>9629053</v>
      </c>
      <c r="U31" s="56">
        <v>38462137.693479992</v>
      </c>
      <c r="V31" s="56">
        <v>6692247</v>
      </c>
      <c r="W31" s="56">
        <v>32917953.869119998</v>
      </c>
      <c r="X31" s="56">
        <v>65983</v>
      </c>
      <c r="Y31" s="56">
        <v>979888.44332000008</v>
      </c>
      <c r="Z31" s="56">
        <v>32933432</v>
      </c>
      <c r="AA31" s="56">
        <v>221123285.993</v>
      </c>
      <c r="AB31" s="56">
        <v>2670</v>
      </c>
      <c r="AC31" s="56">
        <v>2729.8820000000001</v>
      </c>
      <c r="AE31" s="38">
        <f t="shared" si="0"/>
        <v>32936102</v>
      </c>
    </row>
    <row r="32" spans="2:31" x14ac:dyDescent="0.25">
      <c r="B32" s="92">
        <v>21</v>
      </c>
      <c r="C32" s="91" t="s">
        <v>10</v>
      </c>
      <c r="D32" s="33">
        <v>10081</v>
      </c>
      <c r="E32" s="33">
        <v>6105</v>
      </c>
      <c r="F32" s="33">
        <v>1715503</v>
      </c>
      <c r="G32" s="33">
        <v>6223</v>
      </c>
      <c r="H32" s="33">
        <v>596021</v>
      </c>
      <c r="I32" s="33">
        <v>3663808</v>
      </c>
      <c r="J32" s="33">
        <v>17751518</v>
      </c>
      <c r="K32" s="33">
        <v>31734549</v>
      </c>
      <c r="L32" s="56">
        <v>18634816</v>
      </c>
      <c r="M32" s="56">
        <v>100669405.61378048</v>
      </c>
      <c r="N32" s="56">
        <v>54344866</v>
      </c>
      <c r="O32" s="56">
        <v>216210506.78091887</v>
      </c>
      <c r="P32" s="56">
        <v>78</v>
      </c>
      <c r="Q32" s="56">
        <v>4106.87</v>
      </c>
      <c r="R32" s="56">
        <v>65356</v>
      </c>
      <c r="S32" s="56">
        <v>329174.18400000001</v>
      </c>
      <c r="T32" s="56">
        <v>5530047</v>
      </c>
      <c r="U32" s="56">
        <v>24729603.670819849</v>
      </c>
      <c r="V32" s="56">
        <v>3324682</v>
      </c>
      <c r="W32" s="56">
        <v>19549518.556159988</v>
      </c>
      <c r="X32" s="56">
        <v>5810</v>
      </c>
      <c r="Y32" s="56">
        <v>129211.62420000001</v>
      </c>
      <c r="Z32" s="56">
        <v>14714595</v>
      </c>
      <c r="AA32" s="56">
        <v>106733159.63500001</v>
      </c>
      <c r="AB32" s="56">
        <v>2</v>
      </c>
      <c r="AC32" s="56">
        <v>2</v>
      </c>
      <c r="AE32" s="38">
        <f t="shared" si="0"/>
        <v>14714597</v>
      </c>
    </row>
    <row r="33" spans="2:31" x14ac:dyDescent="0.25">
      <c r="B33" s="92">
        <v>22</v>
      </c>
      <c r="C33" s="91" t="s">
        <v>38</v>
      </c>
      <c r="D33" s="33">
        <v>2366</v>
      </c>
      <c r="E33" s="33">
        <v>867</v>
      </c>
      <c r="F33" s="33">
        <v>13559</v>
      </c>
      <c r="G33" s="33">
        <v>1114</v>
      </c>
      <c r="H33" s="33">
        <v>17</v>
      </c>
      <c r="I33" s="33">
        <v>343673</v>
      </c>
      <c r="J33" s="33">
        <v>39915</v>
      </c>
      <c r="K33" s="33">
        <v>12107072</v>
      </c>
      <c r="L33" s="56">
        <v>72720</v>
      </c>
      <c r="M33" s="56">
        <v>304275.99033999996</v>
      </c>
      <c r="N33" s="56">
        <v>60566</v>
      </c>
      <c r="O33" s="56">
        <v>228438.90433000002</v>
      </c>
      <c r="P33" s="56">
        <v>0</v>
      </c>
      <c r="Q33" s="56">
        <v>0</v>
      </c>
      <c r="R33" s="56">
        <v>584</v>
      </c>
      <c r="S33" s="56">
        <v>3382.4</v>
      </c>
      <c r="T33" s="56">
        <v>1054457</v>
      </c>
      <c r="U33" s="56">
        <v>2644713.0590199879</v>
      </c>
      <c r="V33" s="56">
        <v>213214</v>
      </c>
      <c r="W33" s="56">
        <v>636641.29116999754</v>
      </c>
      <c r="X33" s="56">
        <v>0</v>
      </c>
      <c r="Y33" s="56">
        <v>0</v>
      </c>
      <c r="Z33" s="56">
        <v>4858521</v>
      </c>
      <c r="AA33" s="56">
        <v>24648840.07195</v>
      </c>
      <c r="AB33" s="56">
        <v>236</v>
      </c>
      <c r="AC33" s="56">
        <v>190.0102</v>
      </c>
      <c r="AE33" s="38">
        <f t="shared" si="0"/>
        <v>4858757</v>
      </c>
    </row>
    <row r="34" spans="2:31" x14ac:dyDescent="0.25">
      <c r="B34" s="92">
        <v>23</v>
      </c>
      <c r="C34" s="91" t="s">
        <v>14</v>
      </c>
      <c r="D34" s="33">
        <v>910</v>
      </c>
      <c r="E34" s="33">
        <v>294</v>
      </c>
      <c r="F34" s="33">
        <v>43996</v>
      </c>
      <c r="G34" s="33">
        <v>7685</v>
      </c>
      <c r="H34" s="33">
        <v>0</v>
      </c>
      <c r="I34" s="33">
        <v>112728</v>
      </c>
      <c r="J34" s="33">
        <v>3211850</v>
      </c>
      <c r="K34" s="33">
        <v>6742982</v>
      </c>
      <c r="L34" s="56">
        <v>9714116</v>
      </c>
      <c r="M34" s="56">
        <v>18194012.289999999</v>
      </c>
      <c r="N34" s="56">
        <v>2224400</v>
      </c>
      <c r="O34" s="56">
        <v>14940278.677999999</v>
      </c>
      <c r="P34" s="56">
        <v>0</v>
      </c>
      <c r="Q34" s="56">
        <v>0</v>
      </c>
      <c r="R34" s="56">
        <v>25930</v>
      </c>
      <c r="S34" s="56">
        <v>121684.9</v>
      </c>
      <c r="T34" s="56">
        <v>597668</v>
      </c>
      <c r="U34" s="56">
        <v>2060295.3862699999</v>
      </c>
      <c r="V34" s="56">
        <v>257372</v>
      </c>
      <c r="W34" s="56">
        <v>2872351.7418299997</v>
      </c>
      <c r="X34" s="56">
        <v>0</v>
      </c>
      <c r="Y34" s="56">
        <v>0</v>
      </c>
      <c r="Z34" s="56">
        <v>3530987</v>
      </c>
      <c r="AA34" s="56">
        <v>18439935.809</v>
      </c>
      <c r="AB34" s="56">
        <v>0</v>
      </c>
      <c r="AC34" s="56">
        <v>0</v>
      </c>
      <c r="AE34" s="38">
        <f t="shared" si="0"/>
        <v>3530987</v>
      </c>
    </row>
    <row r="35" spans="2:31" x14ac:dyDescent="0.25">
      <c r="B35" s="92">
        <v>24</v>
      </c>
      <c r="C35" s="91" t="s">
        <v>15</v>
      </c>
      <c r="D35" s="33">
        <v>1916</v>
      </c>
      <c r="E35" s="33">
        <v>1113</v>
      </c>
      <c r="F35" s="33">
        <v>251195</v>
      </c>
      <c r="G35" s="33">
        <v>141</v>
      </c>
      <c r="H35" s="33">
        <v>59714</v>
      </c>
      <c r="I35" s="33">
        <v>7001122</v>
      </c>
      <c r="J35" s="33">
        <v>3081902</v>
      </c>
      <c r="K35" s="33">
        <v>11231571</v>
      </c>
      <c r="L35" s="56">
        <v>3936635</v>
      </c>
      <c r="M35" s="56">
        <v>53796081.262000002</v>
      </c>
      <c r="N35" s="56">
        <v>7248595</v>
      </c>
      <c r="O35" s="56">
        <v>34008666.737999998</v>
      </c>
      <c r="P35" s="56">
        <v>0</v>
      </c>
      <c r="Q35" s="56">
        <v>0</v>
      </c>
      <c r="R35" s="56">
        <v>22296</v>
      </c>
      <c r="S35" s="56">
        <v>119721.59299999999</v>
      </c>
      <c r="T35" s="56">
        <v>686323</v>
      </c>
      <c r="U35" s="56">
        <v>2128488.676</v>
      </c>
      <c r="V35" s="56">
        <v>521432</v>
      </c>
      <c r="W35" s="56">
        <v>2655071.7990000001</v>
      </c>
      <c r="X35" s="56">
        <v>911</v>
      </c>
      <c r="Y35" s="56">
        <v>58499.783259999997</v>
      </c>
      <c r="Z35" s="56">
        <v>3708717</v>
      </c>
      <c r="AA35" s="56">
        <v>22428094.568123002</v>
      </c>
      <c r="AB35" s="56">
        <v>0</v>
      </c>
      <c r="AC35" s="56">
        <v>0</v>
      </c>
      <c r="AE35" s="38">
        <f t="shared" si="0"/>
        <v>3708717</v>
      </c>
    </row>
    <row r="36" spans="2:31" x14ac:dyDescent="0.25">
      <c r="B36" s="92">
        <v>25</v>
      </c>
      <c r="C36" s="91" t="s">
        <v>34</v>
      </c>
      <c r="D36" s="33">
        <v>947</v>
      </c>
      <c r="E36" s="33">
        <v>632</v>
      </c>
      <c r="F36" s="33">
        <v>14343</v>
      </c>
      <c r="G36" s="33">
        <v>942</v>
      </c>
      <c r="H36" s="33">
        <v>0</v>
      </c>
      <c r="I36" s="33">
        <v>570233</v>
      </c>
      <c r="J36" s="33">
        <v>124706</v>
      </c>
      <c r="K36" s="33">
        <v>4712802</v>
      </c>
      <c r="L36" s="56">
        <v>183774</v>
      </c>
      <c r="M36" s="56">
        <v>1655614.00189</v>
      </c>
      <c r="N36" s="56">
        <v>97347</v>
      </c>
      <c r="O36" s="56">
        <v>368862.84489000007</v>
      </c>
      <c r="P36" s="56">
        <v>0</v>
      </c>
      <c r="Q36" s="56">
        <v>0</v>
      </c>
      <c r="R36" s="56">
        <v>9719</v>
      </c>
      <c r="S36" s="56">
        <v>41363.867359999997</v>
      </c>
      <c r="T36" s="56">
        <v>853224</v>
      </c>
      <c r="U36" s="56">
        <v>2363603.3668100005</v>
      </c>
      <c r="V36" s="56">
        <v>920613</v>
      </c>
      <c r="W36" s="56">
        <v>645642.9622999999</v>
      </c>
      <c r="X36" s="56">
        <v>0</v>
      </c>
      <c r="Y36" s="56">
        <v>0</v>
      </c>
      <c r="Z36" s="56">
        <v>5309730</v>
      </c>
      <c r="AA36" s="56">
        <v>29720583.848000001</v>
      </c>
      <c r="AB36" s="56">
        <v>0</v>
      </c>
      <c r="AC36" s="56">
        <v>0</v>
      </c>
      <c r="AE36" s="38">
        <f t="shared" si="0"/>
        <v>5309730</v>
      </c>
    </row>
    <row r="37" spans="2:31" x14ac:dyDescent="0.25">
      <c r="B37" s="92">
        <v>26</v>
      </c>
      <c r="C37" s="91" t="s">
        <v>53</v>
      </c>
      <c r="D37" s="33">
        <v>940</v>
      </c>
      <c r="E37" s="33">
        <v>565</v>
      </c>
      <c r="F37" s="33">
        <v>10705</v>
      </c>
      <c r="G37" s="33">
        <v>0</v>
      </c>
      <c r="H37" s="33">
        <v>0</v>
      </c>
      <c r="I37" s="33">
        <v>107080</v>
      </c>
      <c r="J37" s="33">
        <v>0</v>
      </c>
      <c r="K37" s="33">
        <v>5484617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731742</v>
      </c>
      <c r="U37" s="56">
        <v>1531645.1823100003</v>
      </c>
      <c r="V37" s="56">
        <v>52506</v>
      </c>
      <c r="W37" s="56">
        <v>163532.62547</v>
      </c>
      <c r="X37" s="56">
        <v>0</v>
      </c>
      <c r="Y37" s="56">
        <v>0</v>
      </c>
      <c r="Z37" s="56">
        <v>3673249</v>
      </c>
      <c r="AA37" s="56">
        <v>17658043.480999999</v>
      </c>
      <c r="AB37" s="56">
        <v>0</v>
      </c>
      <c r="AC37" s="56">
        <v>0</v>
      </c>
      <c r="AE37" s="38">
        <f t="shared" si="0"/>
        <v>3673249</v>
      </c>
    </row>
    <row r="38" spans="2:31" x14ac:dyDescent="0.25">
      <c r="B38" s="92">
        <v>27</v>
      </c>
      <c r="C38" s="91" t="s">
        <v>43</v>
      </c>
      <c r="D38" s="33">
        <v>1482</v>
      </c>
      <c r="E38" s="33">
        <v>714</v>
      </c>
      <c r="F38" s="33">
        <v>2770</v>
      </c>
      <c r="G38" s="33">
        <v>0</v>
      </c>
      <c r="H38" s="33">
        <v>0</v>
      </c>
      <c r="I38" s="33">
        <v>44536</v>
      </c>
      <c r="J38" s="33">
        <v>10170</v>
      </c>
      <c r="K38" s="33">
        <v>5062289</v>
      </c>
      <c r="L38" s="56">
        <v>23802</v>
      </c>
      <c r="M38" s="56">
        <v>163486.30437</v>
      </c>
      <c r="N38" s="56">
        <v>9867</v>
      </c>
      <c r="O38" s="56">
        <v>134814.75042</v>
      </c>
      <c r="P38" s="56">
        <v>0</v>
      </c>
      <c r="Q38" s="56">
        <v>0</v>
      </c>
      <c r="R38" s="56">
        <v>671</v>
      </c>
      <c r="S38" s="56">
        <v>5150.5</v>
      </c>
      <c r="T38" s="56">
        <v>864200</v>
      </c>
      <c r="U38" s="56">
        <v>2366520.6949</v>
      </c>
      <c r="V38" s="56">
        <v>135514</v>
      </c>
      <c r="W38" s="56">
        <v>610047.12997000001</v>
      </c>
      <c r="X38" s="56">
        <v>0</v>
      </c>
      <c r="Y38" s="56">
        <v>0</v>
      </c>
      <c r="Z38" s="56">
        <v>3879460</v>
      </c>
      <c r="AA38" s="56">
        <v>19228458.129049998</v>
      </c>
      <c r="AB38" s="56">
        <v>0</v>
      </c>
      <c r="AC38" s="56">
        <v>0</v>
      </c>
      <c r="AE38" s="38">
        <f t="shared" si="0"/>
        <v>3879460</v>
      </c>
    </row>
    <row r="39" spans="2:31" x14ac:dyDescent="0.25">
      <c r="B39" s="92">
        <v>28</v>
      </c>
      <c r="C39" s="91" t="s">
        <v>13</v>
      </c>
      <c r="D39" s="33">
        <v>1867</v>
      </c>
      <c r="E39" s="33">
        <v>1453</v>
      </c>
      <c r="F39" s="33">
        <v>79477</v>
      </c>
      <c r="G39" s="33">
        <v>0</v>
      </c>
      <c r="H39" s="33">
        <v>134320</v>
      </c>
      <c r="I39" s="33">
        <v>666698</v>
      </c>
      <c r="J39" s="33">
        <v>5094515</v>
      </c>
      <c r="K39" s="33">
        <v>34856409</v>
      </c>
      <c r="L39" s="56">
        <v>11334736</v>
      </c>
      <c r="M39" s="56">
        <v>26183288.391509999</v>
      </c>
      <c r="N39" s="56">
        <v>4034810</v>
      </c>
      <c r="O39" s="56">
        <v>35219042.649300002</v>
      </c>
      <c r="P39" s="56">
        <v>0</v>
      </c>
      <c r="Q39" s="56">
        <v>0</v>
      </c>
      <c r="R39" s="56">
        <v>27497</v>
      </c>
      <c r="S39" s="56">
        <v>135121.55716</v>
      </c>
      <c r="T39" s="56">
        <v>1834998</v>
      </c>
      <c r="U39" s="56">
        <v>5084034.6160000004</v>
      </c>
      <c r="V39" s="56">
        <v>1585241</v>
      </c>
      <c r="W39" s="56">
        <v>4917902.2070000004</v>
      </c>
      <c r="X39" s="56">
        <v>0</v>
      </c>
      <c r="Y39" s="56">
        <v>0</v>
      </c>
      <c r="Z39" s="56">
        <v>10058219</v>
      </c>
      <c r="AA39" s="56">
        <v>50793925.746100008</v>
      </c>
      <c r="AB39" s="56">
        <v>0</v>
      </c>
      <c r="AC39" s="56">
        <v>0</v>
      </c>
      <c r="AE39" s="38">
        <f t="shared" si="0"/>
        <v>10058219</v>
      </c>
    </row>
    <row r="40" spans="2:31" x14ac:dyDescent="0.25">
      <c r="B40" s="92">
        <v>29</v>
      </c>
      <c r="C40" s="91" t="s">
        <v>54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281620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13701</v>
      </c>
      <c r="U40" s="56">
        <v>30124.248</v>
      </c>
      <c r="V40" s="56">
        <v>4242</v>
      </c>
      <c r="W40" s="56">
        <v>12160.017</v>
      </c>
      <c r="X40" s="56">
        <v>0</v>
      </c>
      <c r="Y40" s="56">
        <v>0</v>
      </c>
      <c r="Z40" s="56">
        <v>64815</v>
      </c>
      <c r="AA40" s="56">
        <v>324989.5</v>
      </c>
      <c r="AB40" s="56">
        <v>0</v>
      </c>
      <c r="AC40" s="56">
        <v>0</v>
      </c>
      <c r="AE40" s="38">
        <f t="shared" si="0"/>
        <v>64815</v>
      </c>
    </row>
    <row r="41" spans="2:31" x14ac:dyDescent="0.25">
      <c r="B41" s="92">
        <v>30</v>
      </c>
      <c r="C41" s="91" t="s">
        <v>12</v>
      </c>
      <c r="D41" s="33">
        <v>373</v>
      </c>
      <c r="E41" s="33">
        <v>35</v>
      </c>
      <c r="F41" s="33">
        <v>1956988</v>
      </c>
      <c r="G41" s="33">
        <v>0</v>
      </c>
      <c r="H41" s="33">
        <v>3429</v>
      </c>
      <c r="I41" s="33">
        <v>137631</v>
      </c>
      <c r="J41" s="33">
        <v>5108342</v>
      </c>
      <c r="K41" s="33">
        <v>1583291</v>
      </c>
      <c r="L41" s="56">
        <v>5257721</v>
      </c>
      <c r="M41" s="56">
        <v>28634390.3992</v>
      </c>
      <c r="N41" s="56">
        <v>4892318</v>
      </c>
      <c r="O41" s="56">
        <v>39240024.628739998</v>
      </c>
      <c r="P41" s="56">
        <v>0</v>
      </c>
      <c r="Q41" s="56">
        <v>0</v>
      </c>
      <c r="R41" s="56">
        <v>35993</v>
      </c>
      <c r="S41" s="56">
        <v>152701.05024000001</v>
      </c>
      <c r="T41" s="56">
        <v>147301</v>
      </c>
      <c r="U41" s="56">
        <v>464320.72500000003</v>
      </c>
      <c r="V41" s="56">
        <v>93343</v>
      </c>
      <c r="W41" s="56">
        <v>634787.73434000008</v>
      </c>
      <c r="X41" s="56">
        <v>67</v>
      </c>
      <c r="Y41" s="56">
        <v>4345.56646</v>
      </c>
      <c r="Z41" s="56">
        <v>507713</v>
      </c>
      <c r="AA41" s="56">
        <v>2669443.1329999999</v>
      </c>
      <c r="AB41" s="56">
        <v>0</v>
      </c>
      <c r="AC41" s="56">
        <v>0</v>
      </c>
      <c r="AE41" s="38">
        <f t="shared" si="0"/>
        <v>507713</v>
      </c>
    </row>
    <row r="42" spans="2:31" x14ac:dyDescent="0.25">
      <c r="B42" s="92">
        <v>31</v>
      </c>
      <c r="C42" s="91" t="s">
        <v>30</v>
      </c>
      <c r="D42" s="33">
        <v>910</v>
      </c>
      <c r="E42" s="33">
        <v>370</v>
      </c>
      <c r="F42" s="33">
        <v>13764</v>
      </c>
      <c r="G42" s="33">
        <v>0</v>
      </c>
      <c r="H42" s="33">
        <v>38599</v>
      </c>
      <c r="I42" s="33">
        <v>98950</v>
      </c>
      <c r="J42" s="33">
        <v>388917</v>
      </c>
      <c r="K42" s="33">
        <v>3803247</v>
      </c>
      <c r="L42" s="56">
        <v>620377</v>
      </c>
      <c r="M42" s="56">
        <v>2375724.70591</v>
      </c>
      <c r="N42" s="56">
        <v>613851</v>
      </c>
      <c r="O42" s="56">
        <v>3819472.90044</v>
      </c>
      <c r="P42" s="56">
        <v>0</v>
      </c>
      <c r="Q42" s="56">
        <v>0</v>
      </c>
      <c r="R42" s="56">
        <v>0</v>
      </c>
      <c r="S42" s="56">
        <v>0</v>
      </c>
      <c r="T42" s="56">
        <v>933775</v>
      </c>
      <c r="U42" s="56">
        <v>2447617.0651999996</v>
      </c>
      <c r="V42" s="56">
        <v>163712</v>
      </c>
      <c r="W42" s="56">
        <v>752781.96658000001</v>
      </c>
      <c r="X42" s="56">
        <v>0</v>
      </c>
      <c r="Y42" s="56">
        <v>0</v>
      </c>
      <c r="Z42" s="56">
        <v>2769783</v>
      </c>
      <c r="AA42" s="56">
        <v>13874074.326779999</v>
      </c>
      <c r="AB42" s="56">
        <v>0</v>
      </c>
      <c r="AC42" s="56">
        <v>0</v>
      </c>
      <c r="AE42" s="38">
        <f t="shared" si="0"/>
        <v>2769783</v>
      </c>
    </row>
    <row r="43" spans="2:31" x14ac:dyDescent="0.25">
      <c r="B43" s="92">
        <v>32</v>
      </c>
      <c r="C43" s="91" t="s">
        <v>39</v>
      </c>
      <c r="D43" s="33">
        <v>509</v>
      </c>
      <c r="E43" s="33">
        <v>653</v>
      </c>
      <c r="F43" s="33">
        <v>2347</v>
      </c>
      <c r="G43" s="33">
        <v>0</v>
      </c>
      <c r="H43" s="33">
        <v>0</v>
      </c>
      <c r="I43" s="33">
        <v>165823</v>
      </c>
      <c r="J43" s="33">
        <v>33215</v>
      </c>
      <c r="K43" s="33">
        <v>2359503</v>
      </c>
      <c r="L43" s="56">
        <v>38682</v>
      </c>
      <c r="M43" s="56">
        <v>185402.97251999998</v>
      </c>
      <c r="N43" s="56">
        <v>15778</v>
      </c>
      <c r="O43" s="56">
        <v>102040.95186000002</v>
      </c>
      <c r="P43" s="56">
        <v>0</v>
      </c>
      <c r="Q43" s="56">
        <v>0</v>
      </c>
      <c r="R43" s="56">
        <v>1778</v>
      </c>
      <c r="S43" s="56">
        <v>7657.6204399999997</v>
      </c>
      <c r="T43" s="56">
        <v>357803</v>
      </c>
      <c r="U43" s="56">
        <v>951666.84284000006</v>
      </c>
      <c r="V43" s="56">
        <v>28172</v>
      </c>
      <c r="W43" s="56">
        <v>118377.53906</v>
      </c>
      <c r="X43" s="56">
        <v>81</v>
      </c>
      <c r="Y43" s="56">
        <v>225.02699999999999</v>
      </c>
      <c r="Z43" s="56">
        <v>4519205</v>
      </c>
      <c r="AA43" s="56">
        <v>20827209.199999999</v>
      </c>
      <c r="AB43" s="56">
        <v>0</v>
      </c>
      <c r="AC43" s="56">
        <v>0</v>
      </c>
      <c r="AE43" s="38">
        <f t="shared" si="0"/>
        <v>4519205</v>
      </c>
    </row>
    <row r="44" spans="2:31" x14ac:dyDescent="0.25">
      <c r="B44" s="92">
        <v>33</v>
      </c>
      <c r="C44" s="91" t="s">
        <v>17</v>
      </c>
      <c r="D44" s="33">
        <v>1167</v>
      </c>
      <c r="E44" s="33">
        <v>162</v>
      </c>
      <c r="F44" s="33">
        <v>76243</v>
      </c>
      <c r="G44" s="33">
        <v>95036</v>
      </c>
      <c r="H44" s="33">
        <v>205953</v>
      </c>
      <c r="I44" s="33">
        <v>487168588</v>
      </c>
      <c r="J44" s="33">
        <v>2372897</v>
      </c>
      <c r="K44" s="33">
        <v>5207215</v>
      </c>
      <c r="L44" s="56">
        <v>7502664</v>
      </c>
      <c r="M44" s="56">
        <v>15846835.841730002</v>
      </c>
      <c r="N44" s="56">
        <v>1043995</v>
      </c>
      <c r="O44" s="56">
        <v>12284836.336709999</v>
      </c>
      <c r="P44" s="56">
        <v>0</v>
      </c>
      <c r="Q44" s="56">
        <v>0</v>
      </c>
      <c r="R44" s="56">
        <v>15974</v>
      </c>
      <c r="S44" s="56">
        <v>82118.5</v>
      </c>
      <c r="T44" s="56">
        <v>509394</v>
      </c>
      <c r="U44" s="56">
        <v>1535246.3873700076</v>
      </c>
      <c r="V44" s="56">
        <v>140333</v>
      </c>
      <c r="W44" s="56">
        <v>890953.91410999536</v>
      </c>
      <c r="X44" s="56">
        <v>48</v>
      </c>
      <c r="Y44" s="56">
        <v>610.93700000000001</v>
      </c>
      <c r="Z44" s="56">
        <v>2083016</v>
      </c>
      <c r="AA44" s="56">
        <v>12985327.829</v>
      </c>
      <c r="AB44" s="56">
        <v>240</v>
      </c>
      <c r="AC44" s="56">
        <v>240</v>
      </c>
      <c r="AE44" s="38">
        <f t="shared" si="0"/>
        <v>2083256</v>
      </c>
    </row>
    <row r="45" spans="2:31" ht="13" x14ac:dyDescent="0.25">
      <c r="B45" s="111" t="s">
        <v>18</v>
      </c>
      <c r="C45" s="110"/>
      <c r="D45" s="58"/>
      <c r="E45" s="58"/>
      <c r="F45" s="58"/>
      <c r="G45" s="58"/>
      <c r="H45" s="58"/>
      <c r="I45" s="58"/>
      <c r="J45" s="58"/>
      <c r="K45" s="58"/>
      <c r="L45" s="53"/>
      <c r="M45" s="53"/>
      <c r="N45" s="53"/>
      <c r="O45" s="53"/>
      <c r="P45" s="53"/>
      <c r="Q45" s="53"/>
      <c r="R45" s="53"/>
      <c r="S45" s="53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E45" s="38">
        <f t="shared" si="0"/>
        <v>0</v>
      </c>
    </row>
    <row r="46" spans="2:31" x14ac:dyDescent="0.25">
      <c r="B46" s="92">
        <v>34</v>
      </c>
      <c r="C46" s="91" t="s">
        <v>19</v>
      </c>
      <c r="D46" s="33">
        <v>0</v>
      </c>
      <c r="E46" s="33">
        <v>0</v>
      </c>
      <c r="F46" s="33">
        <v>49448</v>
      </c>
      <c r="G46" s="33">
        <v>0</v>
      </c>
      <c r="H46" s="33">
        <v>0</v>
      </c>
      <c r="I46" s="33">
        <v>0</v>
      </c>
      <c r="J46" s="33">
        <v>1426449</v>
      </c>
      <c r="K46" s="33">
        <v>0</v>
      </c>
      <c r="L46" s="56">
        <v>1554279</v>
      </c>
      <c r="M46" s="56">
        <v>14195333.114</v>
      </c>
      <c r="N46" s="56">
        <v>4524108</v>
      </c>
      <c r="O46" s="56">
        <v>42746543.408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8">
        <f t="shared" si="0"/>
        <v>0</v>
      </c>
    </row>
    <row r="47" spans="2:31" x14ac:dyDescent="0.25">
      <c r="B47" s="92">
        <v>35</v>
      </c>
      <c r="C47" s="91" t="s">
        <v>55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  <c r="AE47" s="38">
        <f t="shared" si="0"/>
        <v>0</v>
      </c>
    </row>
    <row r="48" spans="2:31" x14ac:dyDescent="0.25">
      <c r="B48" s="92">
        <v>36</v>
      </c>
      <c r="C48" s="91" t="s">
        <v>56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780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1051</v>
      </c>
      <c r="U48" s="56">
        <v>2678.5636300000001</v>
      </c>
      <c r="V48" s="56">
        <v>69</v>
      </c>
      <c r="W48" s="56">
        <v>1244.13365</v>
      </c>
      <c r="X48" s="56">
        <v>0</v>
      </c>
      <c r="Y48" s="56">
        <v>0</v>
      </c>
      <c r="Z48" s="56">
        <v>1370</v>
      </c>
      <c r="AA48" s="56">
        <v>6884.8</v>
      </c>
      <c r="AB48" s="56">
        <v>0</v>
      </c>
      <c r="AC48" s="56">
        <v>0</v>
      </c>
      <c r="AE48" s="38">
        <f t="shared" si="0"/>
        <v>1370</v>
      </c>
    </row>
    <row r="49" spans="1:31" x14ac:dyDescent="0.25">
      <c r="B49" s="92">
        <v>37</v>
      </c>
      <c r="C49" s="91" t="s">
        <v>57</v>
      </c>
      <c r="D49" s="33">
        <v>0</v>
      </c>
      <c r="E49" s="33">
        <v>0</v>
      </c>
      <c r="F49" s="33">
        <v>0</v>
      </c>
      <c r="G49" s="33">
        <v>0</v>
      </c>
      <c r="H49" s="33">
        <v>1</v>
      </c>
      <c r="I49" s="33">
        <v>0</v>
      </c>
      <c r="J49" s="33">
        <v>0</v>
      </c>
      <c r="K49" s="33">
        <v>771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62</v>
      </c>
      <c r="U49" s="56">
        <v>173.94512</v>
      </c>
      <c r="V49" s="56">
        <v>0</v>
      </c>
      <c r="W49" s="56">
        <v>0</v>
      </c>
      <c r="X49" s="56">
        <v>0</v>
      </c>
      <c r="Y49" s="56">
        <v>0</v>
      </c>
      <c r="Z49" s="56">
        <v>463</v>
      </c>
      <c r="AA49" s="56">
        <v>4333</v>
      </c>
      <c r="AB49" s="56">
        <v>0</v>
      </c>
      <c r="AC49" s="56">
        <v>0</v>
      </c>
      <c r="AE49" s="38">
        <f t="shared" si="0"/>
        <v>463</v>
      </c>
    </row>
    <row r="50" spans="1:31" x14ac:dyDescent="0.25">
      <c r="B50" s="92">
        <v>38</v>
      </c>
      <c r="C50" s="91" t="s">
        <v>32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220699</v>
      </c>
      <c r="K50" s="33">
        <v>0</v>
      </c>
      <c r="L50" s="56">
        <v>139168</v>
      </c>
      <c r="M50" s="56">
        <v>962737.5834</v>
      </c>
      <c r="N50" s="56">
        <v>261874</v>
      </c>
      <c r="O50" s="56">
        <v>4635455.534</v>
      </c>
      <c r="P50" s="56">
        <v>0</v>
      </c>
      <c r="Q50" s="56">
        <v>0</v>
      </c>
      <c r="R50" s="56">
        <v>465</v>
      </c>
      <c r="S50" s="56">
        <v>3925.3</v>
      </c>
      <c r="T50" s="56">
        <v>0</v>
      </c>
      <c r="U50" s="56">
        <v>0</v>
      </c>
      <c r="V50" s="56">
        <v>0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  <c r="AE50" s="38">
        <f t="shared" si="0"/>
        <v>0</v>
      </c>
    </row>
    <row r="51" spans="1:31" x14ac:dyDescent="0.25">
      <c r="B51" s="92">
        <v>39</v>
      </c>
      <c r="C51" s="91" t="s">
        <v>29</v>
      </c>
      <c r="D51" s="33">
        <v>440</v>
      </c>
      <c r="E51" s="33">
        <v>340</v>
      </c>
      <c r="F51" s="33">
        <v>642</v>
      </c>
      <c r="G51" s="33">
        <v>90</v>
      </c>
      <c r="H51" s="33">
        <v>0</v>
      </c>
      <c r="I51" s="33">
        <v>7259</v>
      </c>
      <c r="J51" s="33">
        <v>522388</v>
      </c>
      <c r="K51" s="33">
        <v>1731706</v>
      </c>
      <c r="L51" s="56">
        <v>532587</v>
      </c>
      <c r="M51" s="56">
        <v>2397684.08273985</v>
      </c>
      <c r="N51" s="56">
        <v>273677</v>
      </c>
      <c r="O51" s="56">
        <v>2222090.32384995</v>
      </c>
      <c r="P51" s="56">
        <v>0</v>
      </c>
      <c r="Q51" s="56">
        <v>0</v>
      </c>
      <c r="R51" s="56">
        <v>3506</v>
      </c>
      <c r="S51" s="56">
        <v>10366.9</v>
      </c>
      <c r="T51" s="56">
        <v>183193</v>
      </c>
      <c r="U51" s="56">
        <v>480765.4228</v>
      </c>
      <c r="V51" s="56">
        <v>123370</v>
      </c>
      <c r="W51" s="56">
        <v>383701.18716999999</v>
      </c>
      <c r="X51" s="56">
        <v>0</v>
      </c>
      <c r="Y51" s="56">
        <v>0</v>
      </c>
      <c r="Z51" s="56">
        <v>726567</v>
      </c>
      <c r="AA51" s="56">
        <v>3920768.9249999998</v>
      </c>
      <c r="AB51" s="56">
        <v>0</v>
      </c>
      <c r="AC51" s="56">
        <v>0</v>
      </c>
      <c r="AE51" s="38">
        <f t="shared" si="0"/>
        <v>726567</v>
      </c>
    </row>
    <row r="52" spans="1:31" x14ac:dyDescent="0.25">
      <c r="B52" s="92">
        <v>40</v>
      </c>
      <c r="C52" s="91" t="s">
        <v>58</v>
      </c>
      <c r="D52" s="33">
        <v>13</v>
      </c>
      <c r="E52" s="33">
        <v>2</v>
      </c>
      <c r="F52" s="33">
        <v>0</v>
      </c>
      <c r="G52" s="33">
        <v>0</v>
      </c>
      <c r="H52" s="33">
        <v>0</v>
      </c>
      <c r="I52" s="33">
        <v>3</v>
      </c>
      <c r="J52" s="33">
        <v>0</v>
      </c>
      <c r="K52" s="33">
        <v>106125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23639</v>
      </c>
      <c r="U52" s="56">
        <v>83469.709599999813</v>
      </c>
      <c r="V52" s="56">
        <v>11890</v>
      </c>
      <c r="W52" s="56">
        <v>44907.801860000051</v>
      </c>
      <c r="X52" s="56">
        <v>0</v>
      </c>
      <c r="Y52" s="56">
        <v>0</v>
      </c>
      <c r="Z52" s="56">
        <v>26994</v>
      </c>
      <c r="AA52" s="56">
        <v>164751.61499999999</v>
      </c>
      <c r="AB52" s="56">
        <v>0</v>
      </c>
      <c r="AC52" s="56">
        <v>0</v>
      </c>
      <c r="AE52" s="38">
        <f t="shared" si="0"/>
        <v>26994</v>
      </c>
    </row>
    <row r="53" spans="1:31" x14ac:dyDescent="0.25">
      <c r="B53" s="92">
        <v>41</v>
      </c>
      <c r="C53" s="91" t="s">
        <v>59</v>
      </c>
      <c r="D53" s="33">
        <v>2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22543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0</v>
      </c>
      <c r="S53" s="56">
        <v>0</v>
      </c>
      <c r="T53" s="56">
        <v>801</v>
      </c>
      <c r="U53" s="56">
        <v>3052.9133099999999</v>
      </c>
      <c r="V53" s="56">
        <v>183</v>
      </c>
      <c r="W53" s="56">
        <v>315.92720000000003</v>
      </c>
      <c r="X53" s="56">
        <v>0</v>
      </c>
      <c r="Y53" s="56">
        <v>0</v>
      </c>
      <c r="Z53" s="56">
        <v>1942</v>
      </c>
      <c r="AA53" s="56">
        <v>11621.7</v>
      </c>
      <c r="AB53" s="56">
        <v>0</v>
      </c>
      <c r="AC53" s="56">
        <v>0</v>
      </c>
      <c r="AE53" s="38">
        <f t="shared" si="0"/>
        <v>1942</v>
      </c>
    </row>
    <row r="54" spans="1:31" x14ac:dyDescent="0.25">
      <c r="B54" s="92">
        <v>42</v>
      </c>
      <c r="C54" s="91" t="s">
        <v>25</v>
      </c>
      <c r="D54" s="33">
        <v>46</v>
      </c>
      <c r="E54" s="33">
        <v>27</v>
      </c>
      <c r="F54" s="33">
        <v>0</v>
      </c>
      <c r="G54" s="33">
        <v>0</v>
      </c>
      <c r="H54" s="33">
        <v>0</v>
      </c>
      <c r="I54" s="33">
        <v>0</v>
      </c>
      <c r="J54" s="33">
        <v>801372</v>
      </c>
      <c r="K54" s="33">
        <v>827136</v>
      </c>
      <c r="L54" s="56">
        <v>951603</v>
      </c>
      <c r="M54" s="56">
        <v>3698991.9808698809</v>
      </c>
      <c r="N54" s="56">
        <v>1480554</v>
      </c>
      <c r="O54" s="56">
        <v>18048287.25232083</v>
      </c>
      <c r="P54" s="56">
        <v>0</v>
      </c>
      <c r="Q54" s="56">
        <v>0</v>
      </c>
      <c r="R54" s="56">
        <v>2512</v>
      </c>
      <c r="S54" s="56">
        <v>16318.966440000002</v>
      </c>
      <c r="T54" s="56">
        <v>257704</v>
      </c>
      <c r="U54" s="56">
        <v>1313032.6215999899</v>
      </c>
      <c r="V54" s="56">
        <v>0</v>
      </c>
      <c r="W54" s="56">
        <v>0</v>
      </c>
      <c r="X54" s="56">
        <v>0</v>
      </c>
      <c r="Y54" s="56">
        <v>0</v>
      </c>
      <c r="Z54" s="56">
        <v>237115</v>
      </c>
      <c r="AA54" s="56">
        <v>1445515.7001800002</v>
      </c>
      <c r="AB54" s="56">
        <v>0</v>
      </c>
      <c r="AC54" s="56">
        <v>0</v>
      </c>
      <c r="AE54" s="38">
        <f t="shared" si="0"/>
        <v>237115</v>
      </c>
    </row>
    <row r="55" spans="1:31" x14ac:dyDescent="0.25">
      <c r="B55" s="92">
        <v>43</v>
      </c>
      <c r="C55" s="91" t="s">
        <v>60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1593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1070</v>
      </c>
      <c r="U55" s="56">
        <v>3668.752</v>
      </c>
      <c r="V55" s="56">
        <v>138</v>
      </c>
      <c r="W55" s="56">
        <v>245.749</v>
      </c>
      <c r="X55" s="56">
        <v>0</v>
      </c>
      <c r="Y55" s="56">
        <v>0</v>
      </c>
      <c r="Z55" s="56">
        <v>371</v>
      </c>
      <c r="AA55" s="56">
        <v>2482</v>
      </c>
      <c r="AB55" s="56">
        <v>0</v>
      </c>
      <c r="AC55" s="56">
        <v>0</v>
      </c>
      <c r="AE55" s="38">
        <f t="shared" si="0"/>
        <v>371</v>
      </c>
    </row>
    <row r="56" spans="1:31" x14ac:dyDescent="0.25">
      <c r="B56" s="92">
        <v>44</v>
      </c>
      <c r="C56" s="91" t="s">
        <v>61</v>
      </c>
      <c r="D56" s="33">
        <v>1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462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613</v>
      </c>
      <c r="U56" s="56">
        <v>2121.4949900000001</v>
      </c>
      <c r="V56" s="56">
        <v>181</v>
      </c>
      <c r="W56" s="56">
        <v>939.40674000000001</v>
      </c>
      <c r="X56" s="56">
        <v>0</v>
      </c>
      <c r="Y56" s="56">
        <v>0</v>
      </c>
      <c r="Z56" s="56">
        <v>90</v>
      </c>
      <c r="AA56" s="56">
        <v>617.20000000000005</v>
      </c>
      <c r="AB56" s="56">
        <v>0</v>
      </c>
      <c r="AC56" s="56">
        <v>0</v>
      </c>
      <c r="AE56" s="38">
        <f t="shared" si="0"/>
        <v>90</v>
      </c>
    </row>
    <row r="57" spans="1:31" x14ac:dyDescent="0.25">
      <c r="A57" s="40" t="s">
        <v>159</v>
      </c>
      <c r="B57" s="92">
        <v>45</v>
      </c>
      <c r="C57" s="91" t="s">
        <v>26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658637</v>
      </c>
      <c r="K57" s="33">
        <v>815677</v>
      </c>
      <c r="L57" s="56">
        <v>216891</v>
      </c>
      <c r="M57" s="56">
        <v>346211.80553000118</v>
      </c>
      <c r="N57" s="56">
        <v>398959</v>
      </c>
      <c r="O57" s="56">
        <v>881748.59207999939</v>
      </c>
      <c r="P57" s="56">
        <v>0</v>
      </c>
      <c r="Q57" s="56">
        <v>0</v>
      </c>
      <c r="R57" s="56">
        <v>7019</v>
      </c>
      <c r="S57" s="56">
        <v>30871.603149999999</v>
      </c>
      <c r="T57" s="56">
        <v>8357</v>
      </c>
      <c r="U57" s="56">
        <v>22304.665049999996</v>
      </c>
      <c r="V57" s="56">
        <v>7136</v>
      </c>
      <c r="W57" s="56">
        <v>22319.736529999998</v>
      </c>
      <c r="X57" s="56">
        <v>0</v>
      </c>
      <c r="Y57" s="56">
        <v>0</v>
      </c>
      <c r="Z57" s="56">
        <v>27660</v>
      </c>
      <c r="AA57" s="56">
        <v>84129.316630000001</v>
      </c>
      <c r="AB57" s="56">
        <v>0</v>
      </c>
      <c r="AC57" s="56">
        <v>0</v>
      </c>
      <c r="AE57" s="38">
        <f t="shared" si="0"/>
        <v>27660</v>
      </c>
    </row>
    <row r="58" spans="1:31" x14ac:dyDescent="0.25">
      <c r="B58" s="92">
        <v>46</v>
      </c>
      <c r="C58" s="110" t="s">
        <v>24</v>
      </c>
      <c r="D58" s="33">
        <v>102</v>
      </c>
      <c r="E58" s="33">
        <v>47</v>
      </c>
      <c r="F58" s="33">
        <v>0</v>
      </c>
      <c r="G58" s="33">
        <v>0</v>
      </c>
      <c r="H58" s="33">
        <v>0</v>
      </c>
      <c r="I58" s="33">
        <v>0</v>
      </c>
      <c r="J58" s="33">
        <v>962735</v>
      </c>
      <c r="K58" s="33">
        <v>1033131</v>
      </c>
      <c r="L58" s="56">
        <v>1023911</v>
      </c>
      <c r="M58" s="56">
        <v>3849140.4460202861</v>
      </c>
      <c r="N58" s="56">
        <v>1099852</v>
      </c>
      <c r="O58" s="56">
        <v>5740140.6738808006</v>
      </c>
      <c r="P58" s="56">
        <v>0</v>
      </c>
      <c r="Q58" s="56">
        <v>0</v>
      </c>
      <c r="R58" s="56">
        <v>2337</v>
      </c>
      <c r="S58" s="56">
        <v>16038.27615</v>
      </c>
      <c r="T58" s="56">
        <v>304748</v>
      </c>
      <c r="U58" s="56">
        <v>1109950.4918499857</v>
      </c>
      <c r="V58" s="56">
        <v>142350</v>
      </c>
      <c r="W58" s="56">
        <v>575539.67696000787</v>
      </c>
      <c r="X58" s="56">
        <v>26</v>
      </c>
      <c r="Y58" s="56">
        <v>423.8</v>
      </c>
      <c r="Z58" s="56">
        <v>587561</v>
      </c>
      <c r="AA58" s="56">
        <v>3141826.1886799983</v>
      </c>
      <c r="AB58" s="56">
        <v>0</v>
      </c>
      <c r="AC58" s="56">
        <v>0</v>
      </c>
      <c r="AE58" s="38">
        <f t="shared" si="0"/>
        <v>587561</v>
      </c>
    </row>
    <row r="59" spans="1:31" x14ac:dyDescent="0.25">
      <c r="B59" s="92">
        <v>47</v>
      </c>
      <c r="C59" s="110" t="s">
        <v>62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1265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2193</v>
      </c>
      <c r="U59" s="56">
        <v>7481.1710700000085</v>
      </c>
      <c r="V59" s="56">
        <v>1064</v>
      </c>
      <c r="W59" s="56">
        <v>2823.0102399999992</v>
      </c>
      <c r="X59" s="56">
        <v>0</v>
      </c>
      <c r="Y59" s="56">
        <v>0</v>
      </c>
      <c r="Z59" s="56">
        <v>831</v>
      </c>
      <c r="AA59" s="56">
        <v>6026.6</v>
      </c>
      <c r="AB59" s="56">
        <v>0</v>
      </c>
      <c r="AC59" s="56">
        <v>0</v>
      </c>
      <c r="AE59" s="38">
        <f t="shared" si="0"/>
        <v>831</v>
      </c>
    </row>
    <row r="60" spans="1:31" ht="13" x14ac:dyDescent="0.25">
      <c r="B60" s="111" t="s">
        <v>63</v>
      </c>
      <c r="C60" s="110"/>
      <c r="D60" s="33"/>
      <c r="E60" s="33"/>
      <c r="F60" s="33"/>
      <c r="G60" s="33"/>
      <c r="H60" s="33"/>
      <c r="I60" s="33"/>
      <c r="J60" s="33"/>
      <c r="K60" s="33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E60" s="38">
        <f t="shared" si="0"/>
        <v>0</v>
      </c>
    </row>
    <row r="61" spans="1:31" s="59" customFormat="1" x14ac:dyDescent="0.25">
      <c r="A61" s="65"/>
      <c r="B61" s="96">
        <v>48</v>
      </c>
      <c r="C61" s="99" t="s">
        <v>64</v>
      </c>
      <c r="D61" s="62">
        <v>0</v>
      </c>
      <c r="E61" s="62">
        <v>0</v>
      </c>
      <c r="F61" s="62">
        <v>0</v>
      </c>
      <c r="G61" s="62">
        <v>140328</v>
      </c>
      <c r="H61" s="62">
        <v>0</v>
      </c>
      <c r="I61" s="62">
        <v>2372471</v>
      </c>
      <c r="J61" s="62">
        <v>0</v>
      </c>
      <c r="K61" s="62">
        <v>4956304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45080</v>
      </c>
      <c r="U61" s="60">
        <v>34624.942320000002</v>
      </c>
      <c r="V61" s="60">
        <v>161644</v>
      </c>
      <c r="W61" s="60">
        <v>288317.61741000001</v>
      </c>
      <c r="X61" s="60">
        <v>0</v>
      </c>
      <c r="Y61" s="60">
        <v>0</v>
      </c>
      <c r="Z61" s="60">
        <v>323351</v>
      </c>
      <c r="AA61" s="60">
        <v>1378029.7526199999</v>
      </c>
      <c r="AB61" s="60">
        <v>0</v>
      </c>
      <c r="AC61" s="60">
        <v>0</v>
      </c>
      <c r="AE61" s="38">
        <f t="shared" si="0"/>
        <v>323351</v>
      </c>
    </row>
    <row r="62" spans="1:31" s="59" customFormat="1" x14ac:dyDescent="0.25">
      <c r="A62" s="65"/>
      <c r="B62" s="96">
        <v>49</v>
      </c>
      <c r="C62" s="99" t="s">
        <v>65</v>
      </c>
      <c r="D62" s="62">
        <v>0</v>
      </c>
      <c r="E62" s="62">
        <v>0</v>
      </c>
      <c r="F62" s="62">
        <v>0</v>
      </c>
      <c r="G62" s="62">
        <v>443315</v>
      </c>
      <c r="H62" s="62">
        <v>0</v>
      </c>
      <c r="I62" s="62">
        <v>11281</v>
      </c>
      <c r="J62" s="62">
        <v>0</v>
      </c>
      <c r="K62" s="62">
        <v>9988127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124695</v>
      </c>
      <c r="U62" s="60">
        <v>285688.00013999996</v>
      </c>
      <c r="V62" s="60">
        <v>8741</v>
      </c>
      <c r="W62" s="60">
        <v>24709.707879999998</v>
      </c>
      <c r="X62" s="60">
        <v>0</v>
      </c>
      <c r="Y62" s="60">
        <v>0</v>
      </c>
      <c r="Z62" s="60">
        <v>2083729</v>
      </c>
      <c r="AA62" s="60">
        <v>6947058.5949999997</v>
      </c>
      <c r="AB62" s="60">
        <v>6</v>
      </c>
      <c r="AC62" s="60">
        <v>4.5999999999999996</v>
      </c>
      <c r="AE62" s="38">
        <f t="shared" si="0"/>
        <v>2083735</v>
      </c>
    </row>
    <row r="63" spans="1:31" s="59" customFormat="1" x14ac:dyDescent="0.25">
      <c r="A63" s="65"/>
      <c r="B63" s="96">
        <v>50</v>
      </c>
      <c r="C63" s="99" t="s">
        <v>66</v>
      </c>
      <c r="D63" s="62">
        <v>0</v>
      </c>
      <c r="E63" s="62">
        <v>0</v>
      </c>
      <c r="F63" s="62">
        <v>0</v>
      </c>
      <c r="G63" s="62">
        <v>195907</v>
      </c>
      <c r="H63" s="62">
        <v>0</v>
      </c>
      <c r="I63" s="62">
        <v>1469680</v>
      </c>
      <c r="J63" s="62">
        <v>0</v>
      </c>
      <c r="K63" s="62">
        <v>21156486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170375</v>
      </c>
      <c r="W63" s="60">
        <v>71135.964139999996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E63" s="38">
        <f t="shared" si="0"/>
        <v>0</v>
      </c>
    </row>
    <row r="64" spans="1:31" s="59" customFormat="1" x14ac:dyDescent="0.25">
      <c r="A64" s="65"/>
      <c r="B64" s="96">
        <v>51</v>
      </c>
      <c r="C64" s="99" t="s">
        <v>67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2807</v>
      </c>
      <c r="J64" s="62">
        <v>0</v>
      </c>
      <c r="K64" s="62">
        <v>333757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13019</v>
      </c>
      <c r="U64" s="60">
        <v>11011.37487</v>
      </c>
      <c r="V64" s="60">
        <v>13800</v>
      </c>
      <c r="W64" s="60">
        <v>24221.125110000001</v>
      </c>
      <c r="X64" s="60">
        <v>1551</v>
      </c>
      <c r="Y64" s="60">
        <v>455.46608000000003</v>
      </c>
      <c r="Z64" s="60">
        <v>48431</v>
      </c>
      <c r="AA64" s="60">
        <v>180415.2</v>
      </c>
      <c r="AB64" s="60">
        <v>0</v>
      </c>
      <c r="AC64" s="60">
        <v>0</v>
      </c>
      <c r="AE64" s="38">
        <f t="shared" si="0"/>
        <v>48431</v>
      </c>
    </row>
    <row r="65" spans="1:31" s="59" customFormat="1" x14ac:dyDescent="0.25">
      <c r="A65" s="65"/>
      <c r="B65" s="96">
        <v>52</v>
      </c>
      <c r="C65" s="99" t="s">
        <v>68</v>
      </c>
      <c r="D65" s="62">
        <v>0</v>
      </c>
      <c r="E65" s="62">
        <v>0</v>
      </c>
      <c r="F65" s="62">
        <v>0</v>
      </c>
      <c r="G65" s="62">
        <v>292302</v>
      </c>
      <c r="H65" s="62">
        <v>0</v>
      </c>
      <c r="I65" s="62">
        <v>0</v>
      </c>
      <c r="J65" s="62">
        <v>0</v>
      </c>
      <c r="K65" s="62">
        <v>1294789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14034</v>
      </c>
      <c r="U65" s="60">
        <v>22115.131229999999</v>
      </c>
      <c r="V65" s="60">
        <v>48873</v>
      </c>
      <c r="W65" s="60">
        <v>42274.964650000002</v>
      </c>
      <c r="X65" s="60">
        <v>0</v>
      </c>
      <c r="Y65" s="60">
        <v>0</v>
      </c>
      <c r="Z65" s="60">
        <v>438785</v>
      </c>
      <c r="AA65" s="60">
        <v>1134019.25</v>
      </c>
      <c r="AB65" s="60">
        <v>0</v>
      </c>
      <c r="AC65" s="60">
        <v>0</v>
      </c>
      <c r="AE65" s="38">
        <f t="shared" si="0"/>
        <v>438785</v>
      </c>
    </row>
    <row r="66" spans="1:31" s="59" customFormat="1" x14ac:dyDescent="0.25">
      <c r="A66" s="65"/>
      <c r="B66" s="96">
        <v>53</v>
      </c>
      <c r="C66" s="112" t="s">
        <v>69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30608105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149</v>
      </c>
      <c r="U66" s="60">
        <v>180.94868</v>
      </c>
      <c r="V66" s="60">
        <v>650</v>
      </c>
      <c r="W66" s="60">
        <v>192.44658000000001</v>
      </c>
      <c r="X66" s="60">
        <v>0</v>
      </c>
      <c r="Y66" s="60">
        <v>0</v>
      </c>
      <c r="Z66" s="60">
        <v>175</v>
      </c>
      <c r="AA66" s="60">
        <v>404</v>
      </c>
      <c r="AB66" s="60">
        <v>0</v>
      </c>
      <c r="AC66" s="60">
        <v>0</v>
      </c>
      <c r="AE66" s="38">
        <f t="shared" si="0"/>
        <v>175</v>
      </c>
    </row>
    <row r="67" spans="1:31" ht="13" x14ac:dyDescent="0.25">
      <c r="B67" s="111" t="s">
        <v>21</v>
      </c>
      <c r="C67" s="110"/>
      <c r="D67" s="58"/>
      <c r="E67" s="58"/>
      <c r="F67" s="58"/>
      <c r="G67" s="58"/>
      <c r="H67" s="58"/>
      <c r="I67" s="58"/>
      <c r="J67" s="58"/>
      <c r="K67" s="58"/>
      <c r="L67" s="53"/>
      <c r="M67" s="53"/>
      <c r="N67" s="53"/>
      <c r="O67" s="53"/>
      <c r="P67" s="53"/>
      <c r="Q67" s="53"/>
      <c r="R67" s="53"/>
      <c r="S67" s="53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E67" s="38">
        <f t="shared" si="0"/>
        <v>0</v>
      </c>
    </row>
    <row r="68" spans="1:31" x14ac:dyDescent="0.25">
      <c r="B68" s="92">
        <v>54</v>
      </c>
      <c r="C68" s="91" t="s">
        <v>22</v>
      </c>
      <c r="D68" s="33">
        <v>670</v>
      </c>
      <c r="E68" s="33">
        <v>6</v>
      </c>
      <c r="F68" s="33">
        <v>0</v>
      </c>
      <c r="G68" s="33">
        <v>843</v>
      </c>
      <c r="H68" s="33">
        <v>0</v>
      </c>
      <c r="I68" s="33">
        <v>336695</v>
      </c>
      <c r="J68" s="33">
        <v>1032988</v>
      </c>
      <c r="K68" s="33">
        <v>8747178</v>
      </c>
      <c r="L68" s="56">
        <v>977255</v>
      </c>
      <c r="M68" s="56">
        <v>5785038.6191799995</v>
      </c>
      <c r="N68" s="56">
        <v>1866249</v>
      </c>
      <c r="O68" s="56">
        <v>9545696.402350001</v>
      </c>
      <c r="P68" s="56">
        <v>882</v>
      </c>
      <c r="Q68" s="56">
        <v>411.01799999999997</v>
      </c>
      <c r="R68" s="56">
        <v>4557</v>
      </c>
      <c r="S68" s="56">
        <v>29166.6</v>
      </c>
      <c r="T68" s="56">
        <v>181508</v>
      </c>
      <c r="U68" s="56">
        <v>510682.48740999738</v>
      </c>
      <c r="V68" s="56">
        <v>186032</v>
      </c>
      <c r="W68" s="56">
        <v>863066.42601999373</v>
      </c>
      <c r="X68" s="56">
        <v>148</v>
      </c>
      <c r="Y68" s="56">
        <v>2245.3429999999998</v>
      </c>
      <c r="Z68" s="56">
        <v>1438388</v>
      </c>
      <c r="AA68" s="56">
        <v>7571886.8650000002</v>
      </c>
      <c r="AB68" s="56">
        <v>180</v>
      </c>
      <c r="AC68" s="56">
        <v>180</v>
      </c>
      <c r="AE68" s="38">
        <f t="shared" si="0"/>
        <v>1438568</v>
      </c>
    </row>
    <row r="69" spans="1:31" x14ac:dyDescent="0.25">
      <c r="B69" s="92">
        <v>55</v>
      </c>
      <c r="C69" s="91" t="s">
        <v>70</v>
      </c>
      <c r="D69" s="33">
        <v>182</v>
      </c>
      <c r="E69" s="33">
        <v>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239529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26760</v>
      </c>
      <c r="U69" s="56">
        <v>107187.6992</v>
      </c>
      <c r="V69" s="56">
        <v>2996</v>
      </c>
      <c r="W69" s="56">
        <v>18256.163800000002</v>
      </c>
      <c r="X69" s="56">
        <v>0</v>
      </c>
      <c r="Y69" s="56">
        <v>0</v>
      </c>
      <c r="Z69" s="56">
        <v>115593</v>
      </c>
      <c r="AA69" s="56">
        <v>704532.04700000002</v>
      </c>
      <c r="AB69" s="56">
        <v>0</v>
      </c>
      <c r="AC69" s="56">
        <v>0</v>
      </c>
      <c r="AE69" s="38">
        <f t="shared" si="0"/>
        <v>115593</v>
      </c>
    </row>
    <row r="70" spans="1:31" x14ac:dyDescent="0.25">
      <c r="B70" s="92">
        <v>56</v>
      </c>
      <c r="C70" s="91" t="s">
        <v>47</v>
      </c>
      <c r="D70" s="33">
        <v>369</v>
      </c>
      <c r="E70" s="33">
        <v>4</v>
      </c>
      <c r="F70" s="33">
        <v>2747</v>
      </c>
      <c r="G70" s="33">
        <v>328</v>
      </c>
      <c r="H70" s="33">
        <v>52842</v>
      </c>
      <c r="I70" s="33">
        <v>0</v>
      </c>
      <c r="J70" s="33">
        <v>0</v>
      </c>
      <c r="K70" s="33">
        <v>1536319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106856</v>
      </c>
      <c r="U70" s="56">
        <v>266068.22116000002</v>
      </c>
      <c r="V70" s="56">
        <v>28824</v>
      </c>
      <c r="W70" s="56">
        <v>114236.88688999999</v>
      </c>
      <c r="X70" s="56">
        <v>0</v>
      </c>
      <c r="Y70" s="56">
        <v>0</v>
      </c>
      <c r="Z70" s="56">
        <v>1932805</v>
      </c>
      <c r="AA70" s="56">
        <v>5533872.6689999998</v>
      </c>
      <c r="AB70" s="56">
        <v>0</v>
      </c>
      <c r="AC70" s="56">
        <v>0</v>
      </c>
      <c r="AE70" s="38">
        <f t="shared" si="0"/>
        <v>1932805</v>
      </c>
    </row>
    <row r="71" spans="1:31" x14ac:dyDescent="0.25">
      <c r="B71" s="92">
        <v>57</v>
      </c>
      <c r="C71" s="91" t="s">
        <v>44</v>
      </c>
      <c r="D71" s="33">
        <v>664</v>
      </c>
      <c r="E71" s="33">
        <v>2</v>
      </c>
      <c r="F71" s="33">
        <v>0</v>
      </c>
      <c r="G71" s="33">
        <v>6081</v>
      </c>
      <c r="H71" s="33">
        <v>0</v>
      </c>
      <c r="I71" s="33">
        <v>0</v>
      </c>
      <c r="J71" s="33">
        <v>49</v>
      </c>
      <c r="K71" s="33">
        <v>5787404</v>
      </c>
      <c r="L71" s="56">
        <v>55</v>
      </c>
      <c r="M71" s="56">
        <v>100.32474000000001</v>
      </c>
      <c r="N71" s="56">
        <v>187</v>
      </c>
      <c r="O71" s="56">
        <v>108.89614999999999</v>
      </c>
      <c r="P71" s="56">
        <v>0</v>
      </c>
      <c r="Q71" s="56">
        <v>0</v>
      </c>
      <c r="R71" s="56">
        <v>0</v>
      </c>
      <c r="S71" s="56">
        <v>0</v>
      </c>
      <c r="T71" s="56">
        <v>142261</v>
      </c>
      <c r="U71" s="56">
        <v>261531.93202000004</v>
      </c>
      <c r="V71" s="56">
        <v>10173</v>
      </c>
      <c r="W71" s="56">
        <v>27868.065600000002</v>
      </c>
      <c r="X71" s="56">
        <v>0</v>
      </c>
      <c r="Y71" s="56">
        <v>0</v>
      </c>
      <c r="Z71" s="56">
        <v>820079</v>
      </c>
      <c r="AA71" s="56">
        <v>3961926.1850000001</v>
      </c>
      <c r="AB71" s="56">
        <v>0</v>
      </c>
      <c r="AC71" s="56">
        <v>0</v>
      </c>
      <c r="AE71" s="38">
        <f t="shared" si="0"/>
        <v>820079</v>
      </c>
    </row>
    <row r="72" spans="1:31" ht="13" x14ac:dyDescent="0.3">
      <c r="B72" s="92">
        <v>58</v>
      </c>
      <c r="C72" s="91" t="s">
        <v>71</v>
      </c>
      <c r="D72" s="33">
        <v>59</v>
      </c>
      <c r="E72" s="33">
        <v>2</v>
      </c>
      <c r="F72" s="33">
        <v>0</v>
      </c>
      <c r="G72" s="33">
        <v>130</v>
      </c>
      <c r="H72" s="33">
        <v>0</v>
      </c>
      <c r="I72" s="33">
        <v>503076</v>
      </c>
      <c r="J72" s="33">
        <v>0</v>
      </c>
      <c r="K72" s="33">
        <v>3612297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38294</v>
      </c>
      <c r="U72" s="56">
        <v>83484.095170000001</v>
      </c>
      <c r="V72" s="56">
        <v>7368</v>
      </c>
      <c r="W72" s="56">
        <v>24216.831859999998</v>
      </c>
      <c r="X72" s="56">
        <v>0</v>
      </c>
      <c r="Y72" s="56">
        <v>0</v>
      </c>
      <c r="Z72" s="56">
        <v>307617</v>
      </c>
      <c r="AA72" s="56">
        <v>1386680.0528199999</v>
      </c>
      <c r="AB72" s="56">
        <v>0</v>
      </c>
      <c r="AC72" s="56">
        <v>0</v>
      </c>
      <c r="AE72" s="23">
        <f t="shared" si="0"/>
        <v>307617</v>
      </c>
    </row>
    <row r="73" spans="1:31" x14ac:dyDescent="0.25">
      <c r="B73" s="92">
        <v>59</v>
      </c>
      <c r="C73" s="91" t="s">
        <v>72</v>
      </c>
      <c r="D73" s="33">
        <v>17</v>
      </c>
      <c r="E73" s="33">
        <v>1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375669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4573</v>
      </c>
      <c r="U73" s="56">
        <v>6638.36</v>
      </c>
      <c r="V73" s="56">
        <v>1677</v>
      </c>
      <c r="W73" s="56">
        <v>1620.53702</v>
      </c>
      <c r="X73" s="56">
        <v>0</v>
      </c>
      <c r="Y73" s="56">
        <v>0</v>
      </c>
      <c r="Z73" s="56">
        <v>130011</v>
      </c>
      <c r="AA73" s="56">
        <v>292405.7</v>
      </c>
      <c r="AB73" s="56">
        <v>23</v>
      </c>
      <c r="AC73" s="56">
        <v>41.33</v>
      </c>
    </row>
    <row r="74" spans="1:31" x14ac:dyDescent="0.25">
      <c r="B74" s="92">
        <v>60</v>
      </c>
      <c r="C74" s="91" t="s">
        <v>73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69493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3049</v>
      </c>
      <c r="U74" s="56">
        <v>7175.0043000000023</v>
      </c>
      <c r="V74" s="56">
        <v>2182</v>
      </c>
      <c r="W74" s="56">
        <v>9017.5675800000026</v>
      </c>
      <c r="X74" s="56">
        <v>0</v>
      </c>
      <c r="Y74" s="56">
        <v>0</v>
      </c>
      <c r="Z74" s="56">
        <v>23738</v>
      </c>
      <c r="AA74" s="56">
        <v>128249.81</v>
      </c>
      <c r="AB74" s="56">
        <v>0</v>
      </c>
      <c r="AC74" s="56">
        <v>0</v>
      </c>
    </row>
    <row r="75" spans="1:31" x14ac:dyDescent="0.25">
      <c r="B75" s="92">
        <v>61</v>
      </c>
      <c r="C75" s="91" t="s">
        <v>46</v>
      </c>
      <c r="D75" s="33">
        <v>0</v>
      </c>
      <c r="E75" s="33">
        <v>0</v>
      </c>
      <c r="F75" s="33">
        <v>0</v>
      </c>
      <c r="G75" s="33">
        <v>67</v>
      </c>
      <c r="H75" s="33">
        <v>0</v>
      </c>
      <c r="I75" s="33">
        <v>0</v>
      </c>
      <c r="J75" s="33">
        <v>0</v>
      </c>
      <c r="K75" s="33">
        <v>820987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48043</v>
      </c>
      <c r="U75" s="56">
        <v>54140.347999999998</v>
      </c>
      <c r="V75" s="56">
        <v>799</v>
      </c>
      <c r="W75" s="56">
        <v>2676.9180000000001</v>
      </c>
      <c r="X75" s="56">
        <v>0</v>
      </c>
      <c r="Y75" s="56">
        <v>0</v>
      </c>
      <c r="Z75" s="56">
        <v>67962</v>
      </c>
      <c r="AA75" s="56">
        <v>267100.14899999998</v>
      </c>
      <c r="AB75" s="56">
        <v>0</v>
      </c>
      <c r="AC75" s="56">
        <v>0</v>
      </c>
    </row>
    <row r="76" spans="1:31" x14ac:dyDescent="0.25">
      <c r="B76" s="92">
        <v>62</v>
      </c>
      <c r="C76" s="91" t="s">
        <v>74</v>
      </c>
      <c r="D76" s="33">
        <v>607</v>
      </c>
      <c r="E76" s="33">
        <v>4</v>
      </c>
      <c r="F76" s="33">
        <v>0</v>
      </c>
      <c r="G76" s="33">
        <v>0</v>
      </c>
      <c r="H76" s="33">
        <v>0</v>
      </c>
      <c r="I76" s="33">
        <v>623361</v>
      </c>
      <c r="J76" s="33">
        <v>0</v>
      </c>
      <c r="K76" s="33">
        <v>7490221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137070</v>
      </c>
      <c r="U76" s="56">
        <v>283688.97273000004</v>
      </c>
      <c r="V76" s="56">
        <v>38216</v>
      </c>
      <c r="W76" s="56">
        <v>126395.90384999999</v>
      </c>
      <c r="X76" s="56">
        <v>0</v>
      </c>
      <c r="Y76" s="56">
        <v>0</v>
      </c>
      <c r="Z76" s="56">
        <v>2765333</v>
      </c>
      <c r="AA76" s="56">
        <v>10583851.828</v>
      </c>
      <c r="AB76" s="56">
        <v>1</v>
      </c>
      <c r="AC76" s="56">
        <v>1.65</v>
      </c>
    </row>
    <row r="77" spans="1:31" x14ac:dyDescent="0.25">
      <c r="B77" s="92">
        <v>63</v>
      </c>
      <c r="C77" s="91" t="s">
        <v>75</v>
      </c>
      <c r="D77" s="33">
        <v>174</v>
      </c>
      <c r="E77" s="33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51656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6942</v>
      </c>
      <c r="U77" s="56">
        <v>11892.094630000001</v>
      </c>
      <c r="V77" s="56">
        <v>450</v>
      </c>
      <c r="W77" s="56">
        <v>1161.7118500000001</v>
      </c>
      <c r="X77" s="56">
        <v>0</v>
      </c>
      <c r="Y77" s="56">
        <v>0</v>
      </c>
      <c r="Z77" s="56">
        <v>21383</v>
      </c>
      <c r="AA77" s="56">
        <v>83445.2</v>
      </c>
      <c r="AB77" s="56">
        <v>0</v>
      </c>
      <c r="AC77" s="56">
        <v>0</v>
      </c>
    </row>
    <row r="78" spans="1:31" x14ac:dyDescent="0.25">
      <c r="B78" s="92">
        <v>64</v>
      </c>
      <c r="C78" s="91" t="s">
        <v>36</v>
      </c>
      <c r="D78" s="33">
        <v>349</v>
      </c>
      <c r="E78" s="33">
        <v>7</v>
      </c>
      <c r="F78" s="33">
        <v>0</v>
      </c>
      <c r="G78" s="33">
        <v>690</v>
      </c>
      <c r="H78" s="33">
        <v>0</v>
      </c>
      <c r="I78" s="33">
        <v>38880</v>
      </c>
      <c r="J78" s="33">
        <v>27208</v>
      </c>
      <c r="K78" s="33">
        <v>1700102</v>
      </c>
      <c r="L78" s="56">
        <v>835</v>
      </c>
      <c r="M78" s="56">
        <v>4201.6973500000004</v>
      </c>
      <c r="N78" s="56">
        <v>6093</v>
      </c>
      <c r="O78" s="56">
        <v>6775.911149999999</v>
      </c>
      <c r="P78" s="56">
        <v>144211</v>
      </c>
      <c r="Q78" s="56">
        <v>24894.66603</v>
      </c>
      <c r="R78" s="56">
        <v>7</v>
      </c>
      <c r="S78" s="56">
        <v>23.2</v>
      </c>
      <c r="T78" s="56">
        <v>25452</v>
      </c>
      <c r="U78" s="56">
        <v>73856.64232999993</v>
      </c>
      <c r="V78" s="56">
        <v>12158</v>
      </c>
      <c r="W78" s="56">
        <v>165793.64569000053</v>
      </c>
      <c r="X78" s="56">
        <v>15</v>
      </c>
      <c r="Y78" s="56">
        <v>321.89999999999998</v>
      </c>
      <c r="Z78" s="56">
        <v>223067</v>
      </c>
      <c r="AA78" s="56">
        <v>1282411.2683899999</v>
      </c>
      <c r="AB78" s="56">
        <v>0</v>
      </c>
      <c r="AC78" s="56">
        <v>0</v>
      </c>
    </row>
    <row r="79" spans="1:31" s="51" customFormat="1" ht="13" x14ac:dyDescent="0.3">
      <c r="A79" s="109"/>
      <c r="B79" s="194" t="s">
        <v>76</v>
      </c>
      <c r="C79" s="110" t="s">
        <v>76</v>
      </c>
      <c r="D79" s="11">
        <f>SUM(D11:D78)</f>
        <v>129028</v>
      </c>
      <c r="E79" s="11">
        <f>SUM(E11:E78)</f>
        <v>86359</v>
      </c>
      <c r="F79" s="11">
        <f t="shared" ref="F79:AC79" si="1">SUM(F11:F78)</f>
        <v>9690872</v>
      </c>
      <c r="G79" s="11">
        <f t="shared" si="1"/>
        <v>1443322</v>
      </c>
      <c r="H79" s="11">
        <f t="shared" si="1"/>
        <v>6359691</v>
      </c>
      <c r="I79" s="11">
        <f t="shared" si="1"/>
        <v>626092222</v>
      </c>
      <c r="J79" s="11">
        <f t="shared" si="1"/>
        <v>107239710</v>
      </c>
      <c r="K79" s="11">
        <f t="shared" si="1"/>
        <v>979571767</v>
      </c>
      <c r="L79" s="11">
        <f t="shared" si="1"/>
        <v>203602021</v>
      </c>
      <c r="M79" s="11">
        <f t="shared" si="1"/>
        <v>682334313.67345047</v>
      </c>
      <c r="N79" s="11">
        <f t="shared" si="1"/>
        <v>189856551</v>
      </c>
      <c r="O79" s="11">
        <f t="shared" si="1"/>
        <v>1010617266.8011702</v>
      </c>
      <c r="P79" s="11">
        <f t="shared" si="1"/>
        <v>145174</v>
      </c>
      <c r="Q79" s="11">
        <f t="shared" si="1"/>
        <v>30054.924030000002</v>
      </c>
      <c r="R79" s="11">
        <f t="shared" si="1"/>
        <v>775045</v>
      </c>
      <c r="S79" s="11">
        <f t="shared" si="1"/>
        <v>4095093.6750699994</v>
      </c>
      <c r="T79" s="11">
        <f t="shared" si="1"/>
        <v>91933412</v>
      </c>
      <c r="U79" s="11">
        <f t="shared" si="1"/>
        <v>267557466.9134199</v>
      </c>
      <c r="V79" s="11">
        <f t="shared" si="1"/>
        <v>31461770</v>
      </c>
      <c r="W79" s="11">
        <f t="shared" si="1"/>
        <v>121651675.81919999</v>
      </c>
      <c r="X79" s="11">
        <f t="shared" si="1"/>
        <v>102956</v>
      </c>
      <c r="Y79" s="11">
        <f t="shared" si="1"/>
        <v>1681595.7809499996</v>
      </c>
      <c r="Z79" s="11">
        <f t="shared" si="1"/>
        <v>473461480</v>
      </c>
      <c r="AA79" s="11">
        <f t="shared" si="1"/>
        <v>2404705907.8417716</v>
      </c>
      <c r="AB79" s="11">
        <f t="shared" si="1"/>
        <v>26920</v>
      </c>
      <c r="AC79" s="11">
        <f t="shared" si="1"/>
        <v>29348.814580000002</v>
      </c>
    </row>
    <row r="80" spans="1:31" s="51" customFormat="1" ht="13" x14ac:dyDescent="0.3">
      <c r="A80" s="109"/>
      <c r="B80" s="111"/>
      <c r="C80" s="110"/>
      <c r="D80" s="11"/>
      <c r="E80" s="11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</row>
    <row r="81" spans="1:30" s="51" customFormat="1" ht="13" x14ac:dyDescent="0.3">
      <c r="A81" s="109"/>
      <c r="B81" s="111"/>
      <c r="C81" s="110"/>
      <c r="D81" s="11"/>
      <c r="E81" s="11"/>
      <c r="F81" s="11"/>
      <c r="G81" s="11"/>
      <c r="H81" s="11"/>
      <c r="I81" s="11"/>
      <c r="J81" s="11"/>
      <c r="K81" s="315"/>
      <c r="L81" s="11"/>
      <c r="M81" s="11"/>
      <c r="N81" s="316"/>
      <c r="O81" s="316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spans="1:30" ht="13" x14ac:dyDescent="0.25">
      <c r="A82" s="106" t="s">
        <v>235</v>
      </c>
      <c r="B82" s="436" t="s">
        <v>236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x14ac:dyDescent="0.25">
      <c r="A83" s="104">
        <v>1</v>
      </c>
      <c r="B83" s="436" t="s">
        <v>314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x14ac:dyDescent="0.25">
      <c r="A84" s="104">
        <v>2</v>
      </c>
      <c r="B84" s="436" t="s">
        <v>315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42" customFormat="1" x14ac:dyDescent="0.25">
      <c r="A85" s="104">
        <v>3</v>
      </c>
      <c r="B85" s="436" t="s">
        <v>239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42" customFormat="1" x14ac:dyDescent="0.25">
      <c r="A86" s="104">
        <v>4</v>
      </c>
      <c r="B86" s="436" t="s">
        <v>240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42" customFormat="1" x14ac:dyDescent="0.25">
      <c r="A87" s="104">
        <v>5</v>
      </c>
      <c r="B87" s="436" t="s">
        <v>241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42" customFormat="1" x14ac:dyDescent="0.25">
      <c r="A88" s="104">
        <v>6</v>
      </c>
      <c r="B88" s="436" t="s">
        <v>242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42" customFormat="1" x14ac:dyDescent="0.25">
      <c r="A89" s="104">
        <v>7</v>
      </c>
      <c r="B89" s="436" t="s">
        <v>243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s="42" customFormat="1" x14ac:dyDescent="0.25">
      <c r="A90" s="104">
        <v>8</v>
      </c>
      <c r="B90" s="436" t="s">
        <v>244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s="42" customFormat="1" x14ac:dyDescent="0.25">
      <c r="A91" s="104">
        <v>9</v>
      </c>
      <c r="B91" s="436" t="s">
        <v>245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  <c r="AD91" s="46"/>
    </row>
    <row r="92" spans="1:30" s="42" customFormat="1" x14ac:dyDescent="0.25">
      <c r="A92" s="104">
        <v>10</v>
      </c>
      <c r="B92" s="436" t="s">
        <v>246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s="42" customFormat="1" x14ac:dyDescent="0.25">
      <c r="A93" s="104">
        <v>11</v>
      </c>
      <c r="B93" s="436" t="s">
        <v>247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  <c r="AD93" s="46"/>
    </row>
    <row r="94" spans="1:30" s="42" customFormat="1" x14ac:dyDescent="0.25">
      <c r="A94" s="104">
        <v>12</v>
      </c>
      <c r="B94" s="436" t="s">
        <v>248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42" customFormat="1" x14ac:dyDescent="0.25">
      <c r="A95" s="104">
        <v>13</v>
      </c>
      <c r="B95" s="436" t="s">
        <v>249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42" customFormat="1" x14ac:dyDescent="0.25">
      <c r="A96" s="104">
        <v>14</v>
      </c>
      <c r="B96" s="436" t="s">
        <v>250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42" customFormat="1" x14ac:dyDescent="0.25">
      <c r="A97" s="104">
        <v>15</v>
      </c>
      <c r="B97" s="436" t="s">
        <v>251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42" customFormat="1" x14ac:dyDescent="0.25">
      <c r="A98" s="104">
        <v>16</v>
      </c>
      <c r="B98" s="436" t="s">
        <v>252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42" customFormat="1" x14ac:dyDescent="0.25">
      <c r="A99" s="104">
        <v>17</v>
      </c>
      <c r="B99" s="436" t="s">
        <v>253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42" customFormat="1" x14ac:dyDescent="0.25">
      <c r="A100" s="104">
        <v>18</v>
      </c>
      <c r="B100" s="436" t="s">
        <v>254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42" customFormat="1" x14ac:dyDescent="0.25">
      <c r="A101" s="104">
        <v>19</v>
      </c>
      <c r="B101" s="436" t="s">
        <v>255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s="42" customFormat="1" x14ac:dyDescent="0.25">
      <c r="A102" s="105">
        <v>20</v>
      </c>
      <c r="B102" s="436" t="s">
        <v>256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  <c r="AD102" s="44"/>
      <c r="AE102" s="44"/>
    </row>
    <row r="103" spans="1:31" s="42" customFormat="1" x14ac:dyDescent="0.25">
      <c r="A103" s="104">
        <v>21</v>
      </c>
      <c r="B103" s="436" t="s">
        <v>257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42" customFormat="1" x14ac:dyDescent="0.25">
      <c r="A104" s="104">
        <v>22</v>
      </c>
      <c r="B104" s="436" t="s">
        <v>258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1:31" s="42" customFormat="1" x14ac:dyDescent="0.25">
      <c r="A105" s="104">
        <v>23</v>
      </c>
      <c r="B105" s="436" t="s">
        <v>259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  <row r="106" spans="1:31" s="42" customFormat="1" x14ac:dyDescent="0.25">
      <c r="A106" s="104">
        <v>24</v>
      </c>
      <c r="B106" s="436" t="s">
        <v>260</v>
      </c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</row>
    <row r="107" spans="1:31" s="42" customFormat="1" x14ac:dyDescent="0.25">
      <c r="A107" s="104">
        <v>25</v>
      </c>
      <c r="B107" s="436" t="s">
        <v>261</v>
      </c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  <c r="AB107" s="436"/>
      <c r="AC107" s="436"/>
    </row>
    <row r="108" spans="1:31" s="42" customFormat="1" x14ac:dyDescent="0.25">
      <c r="A108" s="104">
        <v>26</v>
      </c>
      <c r="B108" s="436" t="s">
        <v>262</v>
      </c>
      <c r="C108" s="436"/>
      <c r="D108" s="436"/>
      <c r="E108" s="436"/>
      <c r="F108" s="436"/>
      <c r="G108" s="436"/>
      <c r="H108" s="436"/>
      <c r="I108" s="436"/>
      <c r="J108" s="436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  <c r="AA108" s="436"/>
      <c r="AB108" s="436"/>
      <c r="AC108" s="436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  <mergeCell ref="X6:Y6"/>
    <mergeCell ref="I5:I7"/>
    <mergeCell ref="J5:J7"/>
    <mergeCell ref="K5:K7"/>
    <mergeCell ref="N6:O6"/>
    <mergeCell ref="P6:Q6"/>
    <mergeCell ref="L5:Q5"/>
    <mergeCell ref="B99:AC99"/>
    <mergeCell ref="Z6:AA6"/>
    <mergeCell ref="B101:AC101"/>
    <mergeCell ref="B102:AC102"/>
    <mergeCell ref="AB6:AC6"/>
    <mergeCell ref="B82:AC82"/>
    <mergeCell ref="B83:AC83"/>
    <mergeCell ref="B84:AC84"/>
    <mergeCell ref="B90:AC90"/>
    <mergeCell ref="B86:AC86"/>
    <mergeCell ref="B87:AC87"/>
    <mergeCell ref="B88:AC88"/>
    <mergeCell ref="B89:AC89"/>
    <mergeCell ref="R6:S6"/>
    <mergeCell ref="T6:U6"/>
    <mergeCell ref="V6:W6"/>
    <mergeCell ref="B100:AC100"/>
    <mergeCell ref="B85:AC85"/>
    <mergeCell ref="B108:AC108"/>
    <mergeCell ref="B91:AC91"/>
    <mergeCell ref="B104:AC104"/>
    <mergeCell ref="B105:AC105"/>
    <mergeCell ref="B106:AC106"/>
    <mergeCell ref="B107:AC107"/>
    <mergeCell ref="B103:AC103"/>
    <mergeCell ref="B92:AC92"/>
    <mergeCell ref="B93:AC93"/>
    <mergeCell ref="B94:AC94"/>
    <mergeCell ref="B95:AC95"/>
    <mergeCell ref="B96:AC96"/>
    <mergeCell ref="B97:AC97"/>
    <mergeCell ref="B98:AC98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83B0-3369-44FB-9438-3BF0EF007459}">
  <dimension ref="A1:AF107"/>
  <sheetViews>
    <sheetView zoomScaleNormal="100" workbookViewId="0">
      <pane xSplit="3" ySplit="7" topLeftCell="S74" activePane="bottomRight" state="frozen"/>
      <selection pane="topRight" activeCell="AE72" sqref="AE72"/>
      <selection pane="bottomLeft" activeCell="AE72" sqref="AE72"/>
      <selection pane="bottomRight" activeCell="AE23" sqref="AE23"/>
    </sheetView>
  </sheetViews>
  <sheetFormatPr defaultColWidth="8.81640625" defaultRowHeight="14.5" x14ac:dyDescent="0.35"/>
  <cols>
    <col min="1" max="1" width="5.1796875" style="133" bestFit="1" customWidth="1"/>
    <col min="2" max="2" width="8.453125" style="130" customWidth="1"/>
    <col min="3" max="3" width="44" style="130" bestFit="1" customWidth="1"/>
    <col min="4" max="5" width="9.453125" style="131" customWidth="1"/>
    <col min="6" max="7" width="9.453125" style="130" customWidth="1"/>
    <col min="8" max="8" width="10.453125" style="130" customWidth="1"/>
    <col min="9" max="9" width="11.453125" style="130" customWidth="1"/>
    <col min="10" max="10" width="11" style="130" customWidth="1"/>
    <col min="11" max="11" width="10.453125" style="130" customWidth="1"/>
    <col min="12" max="12" width="10.453125" style="130" bestFit="1" customWidth="1"/>
    <col min="13" max="13" width="12" style="130" bestFit="1" customWidth="1"/>
    <col min="14" max="14" width="10" style="130" bestFit="1" customWidth="1"/>
    <col min="15" max="15" width="12" style="130" bestFit="1" customWidth="1"/>
    <col min="16" max="16" width="10.453125" style="130" customWidth="1"/>
    <col min="17" max="17" width="10" style="130" bestFit="1" customWidth="1"/>
    <col min="18" max="18" width="10" style="130" customWidth="1"/>
    <col min="19" max="19" width="12" style="130" bestFit="1" customWidth="1"/>
    <col min="20" max="20" width="10" style="130" bestFit="1" customWidth="1"/>
    <col min="21" max="23" width="12" style="130" bestFit="1" customWidth="1"/>
    <col min="24" max="24" width="10.81640625" style="130" customWidth="1"/>
    <col min="25" max="25" width="12" style="130" bestFit="1" customWidth="1"/>
    <col min="26" max="26" width="10" style="130" bestFit="1" customWidth="1"/>
    <col min="27" max="27" width="11" style="130" bestFit="1" customWidth="1"/>
    <col min="28" max="28" width="10.1796875" style="130" customWidth="1"/>
    <col min="29" max="29" width="12" style="130" bestFit="1" customWidth="1"/>
    <col min="30" max="30" width="12.453125" style="130" customWidth="1"/>
    <col min="31" max="31" width="12" style="130" customWidth="1"/>
    <col min="32" max="16384" width="8.81640625" style="130"/>
  </cols>
  <sheetData>
    <row r="1" spans="1:32" x14ac:dyDescent="0.35">
      <c r="B1" s="407" t="s">
        <v>349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</row>
    <row r="2" spans="1:32" x14ac:dyDescent="0.35">
      <c r="B2" s="407" t="s">
        <v>220</v>
      </c>
      <c r="C2" s="407" t="s">
        <v>145</v>
      </c>
      <c r="D2" s="443" t="s">
        <v>221</v>
      </c>
      <c r="E2" s="443"/>
      <c r="F2" s="443"/>
      <c r="G2" s="443"/>
      <c r="H2" s="443"/>
      <c r="I2" s="443"/>
      <c r="J2" s="443"/>
      <c r="K2" s="443"/>
      <c r="L2" s="407" t="s">
        <v>222</v>
      </c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x14ac:dyDescent="0.35">
      <c r="B3" s="407"/>
      <c r="C3" s="407"/>
      <c r="D3" s="442" t="s">
        <v>223</v>
      </c>
      <c r="E3" s="442"/>
      <c r="F3" s="442"/>
      <c r="G3" s="442"/>
      <c r="H3" s="442"/>
      <c r="I3" s="442"/>
      <c r="J3" s="442"/>
      <c r="K3" s="442"/>
      <c r="L3" s="407" t="s">
        <v>224</v>
      </c>
      <c r="M3" s="407"/>
      <c r="N3" s="407"/>
      <c r="O3" s="407"/>
      <c r="P3" s="407"/>
      <c r="Q3" s="407"/>
      <c r="R3" s="407"/>
      <c r="S3" s="407"/>
      <c r="T3" s="407" t="s">
        <v>225</v>
      </c>
      <c r="U3" s="407"/>
      <c r="V3" s="407"/>
      <c r="W3" s="407"/>
      <c r="X3" s="407"/>
      <c r="Y3" s="407"/>
      <c r="Z3" s="407"/>
      <c r="AA3" s="407"/>
      <c r="AB3" s="407"/>
      <c r="AC3" s="407"/>
    </row>
    <row r="4" spans="1:32" x14ac:dyDescent="0.35">
      <c r="B4" s="407"/>
      <c r="C4" s="407"/>
      <c r="D4" s="442" t="s">
        <v>216</v>
      </c>
      <c r="E4" s="442"/>
      <c r="F4" s="442" t="s">
        <v>175</v>
      </c>
      <c r="G4" s="442" t="s">
        <v>176</v>
      </c>
      <c r="H4" s="442" t="s">
        <v>226</v>
      </c>
      <c r="I4" s="442" t="s">
        <v>227</v>
      </c>
      <c r="J4" s="442" t="s">
        <v>147</v>
      </c>
      <c r="K4" s="442" t="s">
        <v>148</v>
      </c>
      <c r="L4" s="407" t="s">
        <v>228</v>
      </c>
      <c r="M4" s="407"/>
      <c r="N4" s="407"/>
      <c r="O4" s="407"/>
      <c r="P4" s="407"/>
      <c r="Q4" s="407"/>
      <c r="R4" s="407" t="s">
        <v>229</v>
      </c>
      <c r="S4" s="407"/>
      <c r="T4" s="407" t="s">
        <v>228</v>
      </c>
      <c r="U4" s="407"/>
      <c r="V4" s="407"/>
      <c r="W4" s="407"/>
      <c r="X4" s="407"/>
      <c r="Y4" s="407"/>
      <c r="Z4" s="407" t="s">
        <v>229</v>
      </c>
      <c r="AA4" s="407"/>
      <c r="AB4" s="407"/>
      <c r="AC4" s="407"/>
    </row>
    <row r="5" spans="1:32" x14ac:dyDescent="0.35">
      <c r="B5" s="407"/>
      <c r="C5" s="407"/>
      <c r="D5" s="442"/>
      <c r="E5" s="442"/>
      <c r="F5" s="442"/>
      <c r="G5" s="442"/>
      <c r="H5" s="442"/>
      <c r="I5" s="442"/>
      <c r="J5" s="442"/>
      <c r="K5" s="442"/>
      <c r="L5" s="442" t="s">
        <v>230</v>
      </c>
      <c r="M5" s="442"/>
      <c r="N5" s="442" t="s">
        <v>231</v>
      </c>
      <c r="O5" s="442"/>
      <c r="P5" s="407" t="s">
        <v>141</v>
      </c>
      <c r="Q5" s="407"/>
      <c r="R5" s="407" t="s">
        <v>232</v>
      </c>
      <c r="S5" s="407"/>
      <c r="T5" s="442" t="s">
        <v>230</v>
      </c>
      <c r="U5" s="442"/>
      <c r="V5" s="442" t="s">
        <v>231</v>
      </c>
      <c r="W5" s="442"/>
      <c r="X5" s="407" t="s">
        <v>141</v>
      </c>
      <c r="Y5" s="407"/>
      <c r="Z5" s="442" t="s">
        <v>157</v>
      </c>
      <c r="AA5" s="442"/>
      <c r="AB5" s="442" t="s">
        <v>175</v>
      </c>
      <c r="AC5" s="442"/>
    </row>
    <row r="6" spans="1:32" s="143" customFormat="1" ht="43.5" x14ac:dyDescent="0.35">
      <c r="A6" s="145"/>
      <c r="B6" s="407"/>
      <c r="C6" s="407"/>
      <c r="D6" s="114" t="s">
        <v>149</v>
      </c>
      <c r="E6" s="116" t="s">
        <v>150</v>
      </c>
      <c r="F6" s="442"/>
      <c r="G6" s="442"/>
      <c r="H6" s="442"/>
      <c r="I6" s="442"/>
      <c r="J6" s="442"/>
      <c r="K6" s="442"/>
      <c r="L6" s="144" t="s">
        <v>233</v>
      </c>
      <c r="M6" s="144" t="s">
        <v>234</v>
      </c>
      <c r="N6" s="144" t="s">
        <v>233</v>
      </c>
      <c r="O6" s="144" t="s">
        <v>234</v>
      </c>
      <c r="P6" s="144" t="s">
        <v>233</v>
      </c>
      <c r="Q6" s="144" t="s">
        <v>234</v>
      </c>
      <c r="R6" s="144" t="s">
        <v>233</v>
      </c>
      <c r="S6" s="144" t="s">
        <v>234</v>
      </c>
      <c r="T6" s="144" t="s">
        <v>233</v>
      </c>
      <c r="U6" s="144" t="s">
        <v>234</v>
      </c>
      <c r="V6" s="144" t="s">
        <v>233</v>
      </c>
      <c r="W6" s="144" t="s">
        <v>234</v>
      </c>
      <c r="X6" s="144" t="s">
        <v>233</v>
      </c>
      <c r="Y6" s="144" t="s">
        <v>234</v>
      </c>
      <c r="Z6" s="144" t="s">
        <v>233</v>
      </c>
      <c r="AA6" s="144" t="s">
        <v>234</v>
      </c>
      <c r="AB6" s="144" t="s">
        <v>233</v>
      </c>
      <c r="AC6" s="144" t="s">
        <v>234</v>
      </c>
    </row>
    <row r="7" spans="1:32" x14ac:dyDescent="0.35">
      <c r="B7" s="115"/>
      <c r="C7" s="115"/>
      <c r="D7" s="114">
        <v>1</v>
      </c>
      <c r="E7" s="114">
        <v>2</v>
      </c>
      <c r="F7" s="114">
        <v>3</v>
      </c>
      <c r="G7" s="114">
        <v>4</v>
      </c>
      <c r="H7" s="114">
        <v>5</v>
      </c>
      <c r="I7" s="114">
        <v>6</v>
      </c>
      <c r="J7" s="114">
        <v>7</v>
      </c>
      <c r="K7" s="114">
        <v>8</v>
      </c>
      <c r="L7" s="114">
        <v>9</v>
      </c>
      <c r="M7" s="114">
        <v>10</v>
      </c>
      <c r="N7" s="114">
        <v>11</v>
      </c>
      <c r="O7" s="114">
        <v>12</v>
      </c>
      <c r="P7" s="114">
        <v>13</v>
      </c>
      <c r="Q7" s="114">
        <v>14</v>
      </c>
      <c r="R7" s="114">
        <v>15</v>
      </c>
      <c r="S7" s="114">
        <v>16</v>
      </c>
      <c r="T7" s="114">
        <v>17</v>
      </c>
      <c r="U7" s="114">
        <v>18</v>
      </c>
      <c r="V7" s="114">
        <v>19</v>
      </c>
      <c r="W7" s="114">
        <v>20</v>
      </c>
      <c r="X7" s="114">
        <v>21</v>
      </c>
      <c r="Y7" s="114">
        <v>22</v>
      </c>
      <c r="Z7" s="114">
        <v>23</v>
      </c>
      <c r="AA7" s="114">
        <v>24</v>
      </c>
      <c r="AB7" s="114">
        <v>25</v>
      </c>
      <c r="AC7" s="114">
        <v>26</v>
      </c>
    </row>
    <row r="8" spans="1:32" x14ac:dyDescent="0.35">
      <c r="B8" s="111" t="s">
        <v>8</v>
      </c>
      <c r="C8" s="111"/>
      <c r="D8" s="58"/>
      <c r="E8" s="5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2" x14ac:dyDescent="0.35">
      <c r="B9" s="111" t="s">
        <v>158</v>
      </c>
      <c r="C9" s="199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35">
      <c r="B10" s="92">
        <v>1</v>
      </c>
      <c r="C10" s="91" t="s">
        <v>16</v>
      </c>
      <c r="D10" s="33">
        <v>8395</v>
      </c>
      <c r="E10" s="33">
        <v>2383</v>
      </c>
      <c r="F10" s="33">
        <v>47037</v>
      </c>
      <c r="G10" s="33">
        <v>44909</v>
      </c>
      <c r="H10" s="33">
        <v>22566</v>
      </c>
      <c r="I10" s="33">
        <v>2295417</v>
      </c>
      <c r="J10" s="33">
        <v>2937896</v>
      </c>
      <c r="K10" s="33">
        <v>87335032</v>
      </c>
      <c r="L10" s="56">
        <v>6803577</v>
      </c>
      <c r="M10" s="56">
        <v>13816827.617000001</v>
      </c>
      <c r="N10" s="56">
        <v>3172968</v>
      </c>
      <c r="O10" s="56">
        <v>16982669.739999998</v>
      </c>
      <c r="P10" s="56">
        <v>0</v>
      </c>
      <c r="Q10" s="56">
        <v>0</v>
      </c>
      <c r="R10" s="56">
        <v>13104</v>
      </c>
      <c r="S10" s="56">
        <v>66327</v>
      </c>
      <c r="T10" s="56">
        <v>3376422</v>
      </c>
      <c r="U10" s="56">
        <v>8311973.6297899997</v>
      </c>
      <c r="V10" s="56">
        <v>402051</v>
      </c>
      <c r="W10" s="56">
        <v>2567196.0248400001</v>
      </c>
      <c r="X10" s="56">
        <v>25</v>
      </c>
      <c r="Y10" s="56">
        <v>59.761000000000003</v>
      </c>
      <c r="Z10" s="56">
        <v>23739493</v>
      </c>
      <c r="AA10" s="56">
        <v>118048467.35600001</v>
      </c>
      <c r="AB10" s="56">
        <v>41</v>
      </c>
      <c r="AC10" s="56">
        <v>45.074449999999999</v>
      </c>
      <c r="AE10" s="338">
        <f>Z10+AB10</f>
        <v>23739534</v>
      </c>
    </row>
    <row r="11" spans="1:32" x14ac:dyDescent="0.35">
      <c r="B11" s="92">
        <v>2</v>
      </c>
      <c r="C11" s="91" t="s">
        <v>35</v>
      </c>
      <c r="D11" s="33">
        <v>5339</v>
      </c>
      <c r="E11" s="33">
        <v>2897</v>
      </c>
      <c r="F11" s="33">
        <v>18184</v>
      </c>
      <c r="G11" s="33">
        <v>21901</v>
      </c>
      <c r="H11" s="33">
        <v>0</v>
      </c>
      <c r="I11" s="33">
        <v>1227145</v>
      </c>
      <c r="J11" s="33">
        <v>73696</v>
      </c>
      <c r="K11" s="33">
        <v>38747535</v>
      </c>
      <c r="L11" s="56">
        <v>141428</v>
      </c>
      <c r="M11" s="56">
        <v>616391.16571000009</v>
      </c>
      <c r="N11" s="56">
        <v>66297</v>
      </c>
      <c r="O11" s="56">
        <v>318384.75785999995</v>
      </c>
      <c r="P11" s="56">
        <v>0</v>
      </c>
      <c r="Q11" s="56">
        <v>0</v>
      </c>
      <c r="R11" s="56">
        <v>9719</v>
      </c>
      <c r="S11" s="56">
        <v>57496.741689999995</v>
      </c>
      <c r="T11" s="56">
        <v>2238721</v>
      </c>
      <c r="U11" s="56">
        <v>4925169.5964799998</v>
      </c>
      <c r="V11" s="56">
        <v>451900</v>
      </c>
      <c r="W11" s="56">
        <v>990956.31260000006</v>
      </c>
      <c r="X11" s="56">
        <v>0</v>
      </c>
      <c r="Y11" s="56">
        <v>0</v>
      </c>
      <c r="Z11" s="56">
        <v>15265108</v>
      </c>
      <c r="AA11" s="56">
        <v>63750510.961999997</v>
      </c>
      <c r="AB11" s="56">
        <v>267</v>
      </c>
      <c r="AC11" s="56">
        <v>266.05</v>
      </c>
      <c r="AE11" s="338">
        <f t="shared" ref="AE11:AE72" si="0">Z11+AB11</f>
        <v>15265375</v>
      </c>
      <c r="AF11" s="338"/>
    </row>
    <row r="12" spans="1:32" s="38" customFormat="1" ht="16.5" customHeight="1" x14ac:dyDescent="0.35">
      <c r="A12" s="40"/>
      <c r="B12" s="92">
        <v>3</v>
      </c>
      <c r="C12" s="113" t="s">
        <v>40</v>
      </c>
      <c r="D12" s="68">
        <v>2173</v>
      </c>
      <c r="E12" s="68">
        <v>243</v>
      </c>
      <c r="F12" s="68">
        <v>1391</v>
      </c>
      <c r="G12" s="68">
        <v>3773</v>
      </c>
      <c r="H12" s="68">
        <v>355014</v>
      </c>
      <c r="I12" s="68">
        <v>927987</v>
      </c>
      <c r="J12" s="68">
        <v>31278</v>
      </c>
      <c r="K12" s="68">
        <v>14022969</v>
      </c>
      <c r="L12" s="56">
        <v>46320</v>
      </c>
      <c r="M12" s="56">
        <v>213118.95311999996</v>
      </c>
      <c r="N12" s="56">
        <v>19055</v>
      </c>
      <c r="O12" s="56">
        <v>99470.378799999977</v>
      </c>
      <c r="P12" s="56">
        <v>0</v>
      </c>
      <c r="Q12" s="56">
        <v>0</v>
      </c>
      <c r="R12" s="56">
        <v>755</v>
      </c>
      <c r="S12" s="56">
        <v>3744</v>
      </c>
      <c r="T12" s="56">
        <v>1118280</v>
      </c>
      <c r="U12" s="56">
        <v>2396277.7770400001</v>
      </c>
      <c r="V12" s="56">
        <v>216929</v>
      </c>
      <c r="W12" s="56">
        <v>623367.38744000008</v>
      </c>
      <c r="X12" s="56">
        <v>5588</v>
      </c>
      <c r="Y12" s="56">
        <v>62019.979039999998</v>
      </c>
      <c r="Z12" s="56">
        <v>6086661</v>
      </c>
      <c r="AA12" s="56">
        <v>28403102.24072</v>
      </c>
      <c r="AB12" s="56">
        <v>0</v>
      </c>
      <c r="AC12" s="56">
        <v>0</v>
      </c>
      <c r="AE12" s="338">
        <f t="shared" si="0"/>
        <v>6086661</v>
      </c>
    </row>
    <row r="13" spans="1:32" x14ac:dyDescent="0.35">
      <c r="B13" s="92">
        <v>4</v>
      </c>
      <c r="C13" s="91" t="s">
        <v>23</v>
      </c>
      <c r="D13" s="33">
        <v>8217</v>
      </c>
      <c r="E13" s="33">
        <v>3809</v>
      </c>
      <c r="F13" s="33">
        <v>74536</v>
      </c>
      <c r="G13" s="33">
        <v>13177</v>
      </c>
      <c r="H13" s="33">
        <v>0</v>
      </c>
      <c r="I13" s="33">
        <v>3344640</v>
      </c>
      <c r="J13" s="33">
        <v>997943</v>
      </c>
      <c r="K13" s="33">
        <v>59396108</v>
      </c>
      <c r="L13" s="56">
        <v>1114470</v>
      </c>
      <c r="M13" s="56">
        <v>4372177.4161999999</v>
      </c>
      <c r="N13" s="56">
        <v>469173</v>
      </c>
      <c r="O13" s="56">
        <v>2707241.4331499999</v>
      </c>
      <c r="P13" s="56">
        <v>0</v>
      </c>
      <c r="Q13" s="56">
        <v>0</v>
      </c>
      <c r="R13" s="56">
        <v>103464</v>
      </c>
      <c r="S13" s="56">
        <v>581758.19999999995</v>
      </c>
      <c r="T13" s="56">
        <v>5852115</v>
      </c>
      <c r="U13" s="56">
        <v>16562919.99313</v>
      </c>
      <c r="V13" s="56">
        <v>914454</v>
      </c>
      <c r="W13" s="56">
        <v>3890116.71318</v>
      </c>
      <c r="X13" s="56">
        <v>4172</v>
      </c>
      <c r="Y13" s="56">
        <v>73508.666500000007</v>
      </c>
      <c r="Z13" s="56">
        <v>30969820</v>
      </c>
      <c r="AA13" s="56">
        <v>149324313.711</v>
      </c>
      <c r="AB13" s="56">
        <v>75</v>
      </c>
      <c r="AC13" s="56">
        <v>63.856000000000002</v>
      </c>
      <c r="AE13" s="338">
        <f t="shared" si="0"/>
        <v>30969895</v>
      </c>
    </row>
    <row r="14" spans="1:32" x14ac:dyDescent="0.35">
      <c r="B14" s="92">
        <v>5</v>
      </c>
      <c r="C14" s="91" t="s">
        <v>49</v>
      </c>
      <c r="D14" s="33">
        <v>2857</v>
      </c>
      <c r="E14" s="33">
        <v>1144</v>
      </c>
      <c r="F14" s="33">
        <v>3344</v>
      </c>
      <c r="G14" s="33">
        <v>2755</v>
      </c>
      <c r="H14" s="33">
        <v>34434</v>
      </c>
      <c r="I14" s="33">
        <v>1959821</v>
      </c>
      <c r="J14" s="33">
        <v>0</v>
      </c>
      <c r="K14" s="33">
        <v>28178425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1462407</v>
      </c>
      <c r="U14" s="56">
        <v>3636025.78773</v>
      </c>
      <c r="V14" s="56">
        <v>193709</v>
      </c>
      <c r="W14" s="56">
        <v>685350.20130000066</v>
      </c>
      <c r="X14" s="56">
        <v>0</v>
      </c>
      <c r="Y14" s="56">
        <v>0</v>
      </c>
      <c r="Z14" s="56">
        <v>8659061</v>
      </c>
      <c r="AA14" s="56">
        <v>40488347.605999999</v>
      </c>
      <c r="AB14" s="56">
        <v>3538</v>
      </c>
      <c r="AC14" s="56">
        <v>3625.7860000000001</v>
      </c>
      <c r="AE14" s="338">
        <f t="shared" si="0"/>
        <v>8662599</v>
      </c>
    </row>
    <row r="15" spans="1:32" x14ac:dyDescent="0.35">
      <c r="B15" s="92">
        <v>6</v>
      </c>
      <c r="C15" s="91" t="s">
        <v>31</v>
      </c>
      <c r="D15" s="33">
        <v>4617</v>
      </c>
      <c r="E15" s="33">
        <v>607</v>
      </c>
      <c r="F15" s="33">
        <v>20921</v>
      </c>
      <c r="G15" s="33">
        <v>13292</v>
      </c>
      <c r="H15" s="33">
        <v>0</v>
      </c>
      <c r="I15" s="33">
        <v>2867071</v>
      </c>
      <c r="J15" s="33">
        <v>282514</v>
      </c>
      <c r="K15" s="33">
        <v>33020751</v>
      </c>
      <c r="L15" s="56">
        <v>511580</v>
      </c>
      <c r="M15" s="56">
        <v>2419444.5624199999</v>
      </c>
      <c r="N15" s="56">
        <v>269017</v>
      </c>
      <c r="O15" s="56">
        <v>1347318.5856999997</v>
      </c>
      <c r="P15" s="56">
        <v>0</v>
      </c>
      <c r="Q15" s="56">
        <v>0</v>
      </c>
      <c r="R15" s="56">
        <v>4777</v>
      </c>
      <c r="S15" s="56">
        <v>36844.211000000003</v>
      </c>
      <c r="T15" s="56">
        <v>3272571</v>
      </c>
      <c r="U15" s="56">
        <v>7844306.04024</v>
      </c>
      <c r="V15" s="56">
        <v>559298</v>
      </c>
      <c r="W15" s="56">
        <v>1339330.6580000001</v>
      </c>
      <c r="X15" s="56">
        <v>158</v>
      </c>
      <c r="Y15" s="56">
        <v>494.26100000000002</v>
      </c>
      <c r="Z15" s="56">
        <v>19223516</v>
      </c>
      <c r="AA15" s="56">
        <v>91525693.242899999</v>
      </c>
      <c r="AB15" s="56">
        <v>1479</v>
      </c>
      <c r="AC15" s="56">
        <v>1489.356</v>
      </c>
      <c r="AE15" s="338">
        <f t="shared" si="0"/>
        <v>19224995</v>
      </c>
    </row>
    <row r="16" spans="1:32" x14ac:dyDescent="0.35">
      <c r="B16" s="92">
        <v>7</v>
      </c>
      <c r="C16" s="91" t="s">
        <v>37</v>
      </c>
      <c r="D16" s="33">
        <v>2764</v>
      </c>
      <c r="E16" s="33">
        <v>737</v>
      </c>
      <c r="F16" s="33">
        <v>0</v>
      </c>
      <c r="G16" s="33">
        <v>0</v>
      </c>
      <c r="H16" s="33">
        <v>0</v>
      </c>
      <c r="I16" s="33">
        <v>434804</v>
      </c>
      <c r="J16" s="33">
        <v>65086</v>
      </c>
      <c r="K16" s="33">
        <v>20478463</v>
      </c>
      <c r="L16" s="56">
        <v>79359</v>
      </c>
      <c r="M16" s="56">
        <v>250667.49043999999</v>
      </c>
      <c r="N16" s="56">
        <v>25487</v>
      </c>
      <c r="O16" s="56">
        <v>100884.97814000001</v>
      </c>
      <c r="P16" s="56">
        <v>0</v>
      </c>
      <c r="Q16" s="56">
        <v>0</v>
      </c>
      <c r="R16" s="56">
        <v>2658</v>
      </c>
      <c r="S16" s="56">
        <v>13562.6</v>
      </c>
      <c r="T16" s="56">
        <v>2278214</v>
      </c>
      <c r="U16" s="56">
        <v>5157938.8612299999</v>
      </c>
      <c r="V16" s="56">
        <v>391387</v>
      </c>
      <c r="W16" s="56">
        <v>953458.64052000002</v>
      </c>
      <c r="X16" s="56">
        <v>0</v>
      </c>
      <c r="Y16" s="56">
        <v>0</v>
      </c>
      <c r="Z16" s="56">
        <v>12214319</v>
      </c>
      <c r="AA16" s="56">
        <v>51422875.811279997</v>
      </c>
      <c r="AB16" s="56">
        <v>0</v>
      </c>
      <c r="AC16" s="56">
        <v>0</v>
      </c>
      <c r="AE16" s="338">
        <f t="shared" si="0"/>
        <v>12214319</v>
      </c>
    </row>
    <row r="17" spans="2:31" x14ac:dyDescent="0.35">
      <c r="B17" s="92">
        <v>8</v>
      </c>
      <c r="C17" s="91" t="s">
        <v>50</v>
      </c>
      <c r="D17" s="33">
        <v>1016</v>
      </c>
      <c r="E17" s="33">
        <v>27</v>
      </c>
      <c r="F17" s="33">
        <v>958</v>
      </c>
      <c r="G17" s="33">
        <v>1665</v>
      </c>
      <c r="H17" s="33">
        <v>1104</v>
      </c>
      <c r="I17" s="33">
        <v>163637</v>
      </c>
      <c r="J17" s="33">
        <v>0</v>
      </c>
      <c r="K17" s="33">
        <v>3480941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296211</v>
      </c>
      <c r="U17" s="56">
        <v>777892.69733</v>
      </c>
      <c r="V17" s="56">
        <v>90694</v>
      </c>
      <c r="W17" s="56">
        <v>240432.96923999998</v>
      </c>
      <c r="X17" s="56">
        <v>0</v>
      </c>
      <c r="Y17" s="56">
        <v>0</v>
      </c>
      <c r="Z17" s="56">
        <v>1397823</v>
      </c>
      <c r="AA17" s="56">
        <v>6935194.7999999998</v>
      </c>
      <c r="AB17" s="56">
        <v>0</v>
      </c>
      <c r="AC17" s="56">
        <v>0</v>
      </c>
      <c r="AE17" s="338">
        <f t="shared" si="0"/>
        <v>1397823</v>
      </c>
    </row>
    <row r="18" spans="2:31" x14ac:dyDescent="0.35">
      <c r="B18" s="92">
        <v>9</v>
      </c>
      <c r="C18" s="91" t="s">
        <v>27</v>
      </c>
      <c r="D18" s="33">
        <v>7826</v>
      </c>
      <c r="E18" s="33">
        <v>4208</v>
      </c>
      <c r="F18" s="33">
        <v>34302</v>
      </c>
      <c r="G18" s="33">
        <v>0</v>
      </c>
      <c r="H18" s="33">
        <v>675513</v>
      </c>
      <c r="I18" s="33">
        <v>708854</v>
      </c>
      <c r="J18" s="33">
        <v>574560</v>
      </c>
      <c r="K18" s="33">
        <v>41015342</v>
      </c>
      <c r="L18" s="56">
        <v>370982</v>
      </c>
      <c r="M18" s="56">
        <v>1627719.70484</v>
      </c>
      <c r="N18" s="56">
        <v>270780</v>
      </c>
      <c r="O18" s="56">
        <v>1563233.3016600001</v>
      </c>
      <c r="P18" s="56">
        <v>2</v>
      </c>
      <c r="Q18" s="56">
        <v>70</v>
      </c>
      <c r="R18" s="56">
        <v>7839</v>
      </c>
      <c r="S18" s="56">
        <v>24790.319609999999</v>
      </c>
      <c r="T18" s="56">
        <v>4107211</v>
      </c>
      <c r="U18" s="56">
        <v>10857167.01678</v>
      </c>
      <c r="V18" s="56">
        <v>1123656</v>
      </c>
      <c r="W18" s="56">
        <v>2975134.7193200001</v>
      </c>
      <c r="X18" s="56">
        <v>0</v>
      </c>
      <c r="Y18" s="56">
        <v>0</v>
      </c>
      <c r="Z18" s="56">
        <v>24874549</v>
      </c>
      <c r="AA18" s="56">
        <v>128392112.02511999</v>
      </c>
      <c r="AB18" s="56">
        <v>0</v>
      </c>
      <c r="AC18" s="56">
        <v>0</v>
      </c>
      <c r="AE18" s="338">
        <f t="shared" si="0"/>
        <v>24874549</v>
      </c>
    </row>
    <row r="19" spans="2:31" x14ac:dyDescent="0.35">
      <c r="B19" s="92">
        <v>10</v>
      </c>
      <c r="C19" s="91" t="s">
        <v>9</v>
      </c>
      <c r="D19" s="33">
        <v>26468</v>
      </c>
      <c r="E19" s="33">
        <v>37646</v>
      </c>
      <c r="F19" s="33">
        <v>1480273</v>
      </c>
      <c r="G19" s="33">
        <v>46525</v>
      </c>
      <c r="H19" s="33">
        <v>970920</v>
      </c>
      <c r="I19" s="33">
        <v>4584539</v>
      </c>
      <c r="J19" s="33">
        <v>20246942</v>
      </c>
      <c r="K19" s="33">
        <v>240315298</v>
      </c>
      <c r="L19" s="56">
        <v>27523011</v>
      </c>
      <c r="M19" s="56">
        <v>112074000.4917801</v>
      </c>
      <c r="N19" s="56">
        <v>44953793</v>
      </c>
      <c r="O19" s="56">
        <v>170060839.65153</v>
      </c>
      <c r="P19" s="56">
        <v>0</v>
      </c>
      <c r="Q19" s="56">
        <v>0</v>
      </c>
      <c r="R19" s="56">
        <v>141564</v>
      </c>
      <c r="S19" s="56">
        <v>588194.50251999998</v>
      </c>
      <c r="T19" s="56">
        <v>31287368</v>
      </c>
      <c r="U19" s="56">
        <v>78587115.604000002</v>
      </c>
      <c r="V19" s="56">
        <v>6488176</v>
      </c>
      <c r="W19" s="56">
        <v>19458960.034249999</v>
      </c>
      <c r="X19" s="56">
        <v>843</v>
      </c>
      <c r="Y19" s="56">
        <v>11914.66517</v>
      </c>
      <c r="Z19" s="56">
        <v>159324615</v>
      </c>
      <c r="AA19" s="56">
        <v>846159589.05999994</v>
      </c>
      <c r="AB19" s="56">
        <v>16657</v>
      </c>
      <c r="AC19" s="56">
        <v>15313.58894</v>
      </c>
      <c r="AE19" s="338">
        <f t="shared" si="0"/>
        <v>159341272</v>
      </c>
    </row>
    <row r="20" spans="2:31" x14ac:dyDescent="0.35">
      <c r="B20" s="92">
        <v>11</v>
      </c>
      <c r="C20" s="91" t="s">
        <v>51</v>
      </c>
      <c r="D20" s="33">
        <v>2254</v>
      </c>
      <c r="E20" s="33">
        <v>223</v>
      </c>
      <c r="F20" s="33">
        <v>10860</v>
      </c>
      <c r="G20" s="33">
        <v>3568</v>
      </c>
      <c r="H20" s="33">
        <v>241</v>
      </c>
      <c r="I20" s="33">
        <v>1221759</v>
      </c>
      <c r="J20" s="33">
        <v>0</v>
      </c>
      <c r="K20" s="33">
        <v>12454245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874446</v>
      </c>
      <c r="U20" s="56">
        <v>2273536.3315300001</v>
      </c>
      <c r="V20" s="56">
        <v>288847</v>
      </c>
      <c r="W20" s="56">
        <v>714244.45315999992</v>
      </c>
      <c r="X20" s="56">
        <v>594</v>
      </c>
      <c r="Y20" s="56">
        <v>8358.2250800000002</v>
      </c>
      <c r="Z20" s="56">
        <v>6352610</v>
      </c>
      <c r="AA20" s="56">
        <v>30228287.334679998</v>
      </c>
      <c r="AB20" s="56">
        <v>218</v>
      </c>
      <c r="AC20" s="56">
        <v>203.39737</v>
      </c>
      <c r="AE20" s="338">
        <f t="shared" si="0"/>
        <v>6352828</v>
      </c>
    </row>
    <row r="21" spans="2:31" x14ac:dyDescent="0.35">
      <c r="B21" s="92">
        <v>12</v>
      </c>
      <c r="C21" s="91" t="s">
        <v>28</v>
      </c>
      <c r="D21" s="33">
        <v>5557</v>
      </c>
      <c r="E21" s="33">
        <v>1206</v>
      </c>
      <c r="F21" s="33">
        <v>49500</v>
      </c>
      <c r="G21" s="33">
        <v>8005</v>
      </c>
      <c r="H21" s="33">
        <v>304258</v>
      </c>
      <c r="I21" s="33">
        <v>287913</v>
      </c>
      <c r="J21" s="33">
        <v>551230</v>
      </c>
      <c r="K21" s="33">
        <v>60574547</v>
      </c>
      <c r="L21" s="56">
        <v>573594</v>
      </c>
      <c r="M21" s="56">
        <v>2493392.44496</v>
      </c>
      <c r="N21" s="56">
        <v>1566213</v>
      </c>
      <c r="O21" s="56">
        <v>3206908.7345599998</v>
      </c>
      <c r="P21" s="56">
        <v>0</v>
      </c>
      <c r="Q21" s="56">
        <v>0</v>
      </c>
      <c r="R21" s="56">
        <v>10014</v>
      </c>
      <c r="S21" s="56">
        <v>43376.683290000001</v>
      </c>
      <c r="T21" s="56">
        <v>4576671</v>
      </c>
      <c r="U21" s="56">
        <v>10630461.730380001</v>
      </c>
      <c r="V21" s="56">
        <v>1723015</v>
      </c>
      <c r="W21" s="56">
        <v>3843063.8625000003</v>
      </c>
      <c r="X21" s="56">
        <v>2943</v>
      </c>
      <c r="Y21" s="56">
        <v>11100.84676</v>
      </c>
      <c r="Z21" s="56">
        <v>44069604</v>
      </c>
      <c r="AA21" s="56">
        <v>133559126.823</v>
      </c>
      <c r="AB21" s="56">
        <v>995</v>
      </c>
      <c r="AC21" s="56">
        <v>6005.0929999999998</v>
      </c>
      <c r="AE21" s="338">
        <f t="shared" si="0"/>
        <v>44070599</v>
      </c>
    </row>
    <row r="22" spans="2:31" x14ac:dyDescent="0.35">
      <c r="B22" s="111" t="s">
        <v>6</v>
      </c>
      <c r="C22" s="199"/>
      <c r="D22" s="58"/>
      <c r="E22" s="58"/>
      <c r="F22" s="58"/>
      <c r="G22" s="58"/>
      <c r="H22" s="58"/>
      <c r="I22" s="58"/>
      <c r="J22" s="58"/>
      <c r="K22" s="58"/>
      <c r="L22" s="53"/>
      <c r="M22" s="53"/>
      <c r="N22" s="53"/>
      <c r="O22" s="53"/>
      <c r="P22" s="53"/>
      <c r="Q22" s="53"/>
      <c r="R22" s="53"/>
      <c r="S22" s="53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E22" s="338">
        <f t="shared" si="0"/>
        <v>0</v>
      </c>
    </row>
    <row r="23" spans="2:31" x14ac:dyDescent="0.35">
      <c r="B23" s="92">
        <v>13</v>
      </c>
      <c r="C23" s="91" t="s">
        <v>11</v>
      </c>
      <c r="D23" s="33">
        <v>6505</v>
      </c>
      <c r="E23" s="33">
        <v>7955</v>
      </c>
      <c r="F23" s="33">
        <v>1967973</v>
      </c>
      <c r="G23" s="33">
        <v>369</v>
      </c>
      <c r="H23" s="33">
        <v>638542</v>
      </c>
      <c r="I23" s="33">
        <v>96258045</v>
      </c>
      <c r="J23" s="33">
        <v>14796963</v>
      </c>
      <c r="K23" s="33">
        <v>39115004</v>
      </c>
      <c r="L23" s="56">
        <v>35996726</v>
      </c>
      <c r="M23" s="56">
        <v>98352742.183560058</v>
      </c>
      <c r="N23" s="56">
        <v>26895979</v>
      </c>
      <c r="O23" s="56">
        <v>118029642.54504949</v>
      </c>
      <c r="P23" s="56">
        <v>0</v>
      </c>
      <c r="Q23" s="56">
        <v>0</v>
      </c>
      <c r="R23" s="56">
        <v>77237</v>
      </c>
      <c r="S23" s="56">
        <v>382768.25</v>
      </c>
      <c r="T23" s="56">
        <v>4718597</v>
      </c>
      <c r="U23" s="56">
        <v>16430296.19159</v>
      </c>
      <c r="V23" s="56">
        <v>1984668</v>
      </c>
      <c r="W23" s="56">
        <v>10910411.224880004</v>
      </c>
      <c r="X23" s="56">
        <v>12240</v>
      </c>
      <c r="Y23" s="56">
        <v>320208.837</v>
      </c>
      <c r="Z23" s="56">
        <v>17753468</v>
      </c>
      <c r="AA23" s="56">
        <v>114970138.99113001</v>
      </c>
      <c r="AB23" s="56">
        <v>0</v>
      </c>
      <c r="AC23" s="56">
        <v>0</v>
      </c>
      <c r="AE23" s="338">
        <f t="shared" si="0"/>
        <v>17753468</v>
      </c>
    </row>
    <row r="24" spans="2:31" x14ac:dyDescent="0.35">
      <c r="B24" s="92">
        <v>14</v>
      </c>
      <c r="C24" s="91" t="s">
        <v>52</v>
      </c>
      <c r="D24" s="33">
        <v>433</v>
      </c>
      <c r="E24" s="33">
        <v>5</v>
      </c>
      <c r="F24" s="33">
        <v>65860</v>
      </c>
      <c r="G24" s="33">
        <v>0</v>
      </c>
      <c r="H24" s="33">
        <v>19523</v>
      </c>
      <c r="I24" s="33">
        <v>0</v>
      </c>
      <c r="J24" s="33">
        <v>0</v>
      </c>
      <c r="K24" s="33">
        <v>6085747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244955</v>
      </c>
      <c r="U24" s="56">
        <v>812352.78144000005</v>
      </c>
      <c r="V24" s="56">
        <v>76980</v>
      </c>
      <c r="W24" s="56">
        <v>400773.4571</v>
      </c>
      <c r="X24" s="56">
        <v>0</v>
      </c>
      <c r="Y24" s="56">
        <v>0</v>
      </c>
      <c r="Z24" s="56">
        <v>2361386</v>
      </c>
      <c r="AA24" s="56">
        <v>13046398.856000001</v>
      </c>
      <c r="AB24" s="56">
        <v>8</v>
      </c>
      <c r="AC24" s="56">
        <v>5.3</v>
      </c>
      <c r="AE24" s="338">
        <f t="shared" si="0"/>
        <v>2361394</v>
      </c>
    </row>
    <row r="25" spans="2:31" x14ac:dyDescent="0.35">
      <c r="B25" s="92">
        <v>15</v>
      </c>
      <c r="C25" s="91" t="s">
        <v>41</v>
      </c>
      <c r="D25" s="33">
        <v>1170</v>
      </c>
      <c r="E25" s="33">
        <v>523</v>
      </c>
      <c r="F25" s="33">
        <v>7302</v>
      </c>
      <c r="G25" s="33">
        <v>92325</v>
      </c>
      <c r="H25" s="33">
        <v>0</v>
      </c>
      <c r="I25" s="33">
        <v>81930</v>
      </c>
      <c r="J25" s="33">
        <v>26844</v>
      </c>
      <c r="K25" s="33">
        <v>2963830</v>
      </c>
      <c r="L25" s="56">
        <v>50134</v>
      </c>
      <c r="M25" s="56">
        <v>226149.94491000756</v>
      </c>
      <c r="N25" s="56">
        <v>21729</v>
      </c>
      <c r="O25" s="56">
        <v>241970.38463999855</v>
      </c>
      <c r="P25" s="56">
        <v>0</v>
      </c>
      <c r="Q25" s="56">
        <v>0</v>
      </c>
      <c r="R25" s="56">
        <v>248</v>
      </c>
      <c r="S25" s="56">
        <v>1418.7</v>
      </c>
      <c r="T25" s="56">
        <v>471838</v>
      </c>
      <c r="U25" s="56">
        <v>1333532.18041</v>
      </c>
      <c r="V25" s="56">
        <v>34791</v>
      </c>
      <c r="W25" s="56">
        <v>121217.37559000001</v>
      </c>
      <c r="X25" s="56">
        <v>0</v>
      </c>
      <c r="Y25" s="56">
        <v>0</v>
      </c>
      <c r="Z25" s="56">
        <v>2378022</v>
      </c>
      <c r="AA25" s="56">
        <v>13297318.800380001</v>
      </c>
      <c r="AB25" s="56">
        <v>0</v>
      </c>
      <c r="AC25" s="56">
        <v>0</v>
      </c>
      <c r="AE25" s="338">
        <f t="shared" si="0"/>
        <v>2378022</v>
      </c>
    </row>
    <row r="26" spans="2:31" x14ac:dyDescent="0.35">
      <c r="B26" s="92">
        <v>16</v>
      </c>
      <c r="C26" s="91" t="s">
        <v>33</v>
      </c>
      <c r="D26" s="33">
        <v>737</v>
      </c>
      <c r="E26" s="33">
        <v>40</v>
      </c>
      <c r="F26" s="33">
        <v>0</v>
      </c>
      <c r="G26" s="33">
        <v>0</v>
      </c>
      <c r="H26" s="33">
        <v>16412</v>
      </c>
      <c r="I26" s="33">
        <v>0</v>
      </c>
      <c r="J26" s="33">
        <v>153576</v>
      </c>
      <c r="K26" s="33">
        <v>906711</v>
      </c>
      <c r="L26" s="56">
        <v>280338</v>
      </c>
      <c r="M26" s="56">
        <v>799121.69080999994</v>
      </c>
      <c r="N26" s="56">
        <v>1535641</v>
      </c>
      <c r="O26" s="56">
        <v>1642650.05174</v>
      </c>
      <c r="P26" s="56">
        <v>0</v>
      </c>
      <c r="Q26" s="56">
        <v>0</v>
      </c>
      <c r="R26" s="56">
        <v>0</v>
      </c>
      <c r="S26" s="56">
        <v>0</v>
      </c>
      <c r="T26" s="56">
        <v>160077</v>
      </c>
      <c r="U26" s="56">
        <v>360314.97235</v>
      </c>
      <c r="V26" s="56">
        <v>9811</v>
      </c>
      <c r="W26" s="56">
        <v>40211.721399999995</v>
      </c>
      <c r="X26" s="56">
        <v>0</v>
      </c>
      <c r="Y26" s="56">
        <v>0</v>
      </c>
      <c r="Z26" s="56">
        <v>445332</v>
      </c>
      <c r="AA26" s="56">
        <v>2246526.2000000002</v>
      </c>
      <c r="AB26" s="56">
        <v>3</v>
      </c>
      <c r="AC26" s="56">
        <v>6</v>
      </c>
      <c r="AE26" s="338">
        <f t="shared" si="0"/>
        <v>445335</v>
      </c>
    </row>
    <row r="27" spans="2:31" x14ac:dyDescent="0.35">
      <c r="B27" s="92">
        <v>17</v>
      </c>
      <c r="C27" s="91" t="s">
        <v>45</v>
      </c>
      <c r="D27" s="33">
        <v>425</v>
      </c>
      <c r="E27" s="33">
        <v>5</v>
      </c>
      <c r="F27" s="33">
        <v>8012</v>
      </c>
      <c r="G27" s="33">
        <v>0</v>
      </c>
      <c r="H27" s="33">
        <v>17395</v>
      </c>
      <c r="I27" s="33">
        <v>0</v>
      </c>
      <c r="J27" s="33">
        <v>41</v>
      </c>
      <c r="K27" s="33">
        <v>821559</v>
      </c>
      <c r="L27" s="56">
        <v>43</v>
      </c>
      <c r="M27" s="56">
        <v>116.79601</v>
      </c>
      <c r="N27" s="56">
        <v>18</v>
      </c>
      <c r="O27" s="56">
        <v>27.564689999999999</v>
      </c>
      <c r="P27" s="56">
        <v>0</v>
      </c>
      <c r="Q27" s="56">
        <v>0</v>
      </c>
      <c r="R27" s="56">
        <v>2</v>
      </c>
      <c r="S27" s="56">
        <v>1.5</v>
      </c>
      <c r="T27" s="56">
        <v>80717</v>
      </c>
      <c r="U27" s="56">
        <v>266740.56296999997</v>
      </c>
      <c r="V27" s="56">
        <v>46796</v>
      </c>
      <c r="W27" s="56">
        <v>162990.65161</v>
      </c>
      <c r="X27" s="56">
        <v>279</v>
      </c>
      <c r="Y27" s="56">
        <v>7609.2969999999996</v>
      </c>
      <c r="Z27" s="56">
        <v>284603</v>
      </c>
      <c r="AA27" s="56">
        <v>1637803.2779999999</v>
      </c>
      <c r="AB27" s="56">
        <v>0</v>
      </c>
      <c r="AC27" s="56">
        <v>0</v>
      </c>
      <c r="AE27" s="338">
        <f t="shared" si="0"/>
        <v>284603</v>
      </c>
    </row>
    <row r="28" spans="2:31" x14ac:dyDescent="0.35">
      <c r="B28" s="92">
        <v>18</v>
      </c>
      <c r="C28" s="91" t="s">
        <v>42</v>
      </c>
      <c r="D28" s="33">
        <v>241</v>
      </c>
      <c r="E28" s="33">
        <v>39</v>
      </c>
      <c r="F28" s="33">
        <v>1475</v>
      </c>
      <c r="G28" s="33">
        <v>0</v>
      </c>
      <c r="H28" s="33">
        <v>0</v>
      </c>
      <c r="I28" s="33">
        <v>36330</v>
      </c>
      <c r="J28" s="33">
        <v>12941</v>
      </c>
      <c r="K28" s="33">
        <v>574838</v>
      </c>
      <c r="L28" s="56">
        <v>27512</v>
      </c>
      <c r="M28" s="56">
        <v>67880.837739999988</v>
      </c>
      <c r="N28" s="56">
        <v>6512</v>
      </c>
      <c r="O28" s="56">
        <v>28925.354350000001</v>
      </c>
      <c r="P28" s="56">
        <v>0</v>
      </c>
      <c r="Q28" s="56">
        <v>0</v>
      </c>
      <c r="R28" s="56">
        <v>288</v>
      </c>
      <c r="S28" s="56">
        <v>1030.25</v>
      </c>
      <c r="T28" s="56">
        <v>141256</v>
      </c>
      <c r="U28" s="56">
        <v>291050.52347000001</v>
      </c>
      <c r="V28" s="56">
        <v>5738</v>
      </c>
      <c r="W28" s="56">
        <v>13073.878930000001</v>
      </c>
      <c r="X28" s="56">
        <v>0</v>
      </c>
      <c r="Y28" s="56">
        <v>0</v>
      </c>
      <c r="Z28" s="56">
        <v>436340</v>
      </c>
      <c r="AA28" s="56">
        <v>1917014.4348599999</v>
      </c>
      <c r="AB28" s="56">
        <v>0</v>
      </c>
      <c r="AC28" s="56">
        <v>0</v>
      </c>
      <c r="AE28" s="338">
        <f t="shared" si="0"/>
        <v>436340</v>
      </c>
    </row>
    <row r="29" spans="2:31" x14ac:dyDescent="0.35">
      <c r="B29" s="92">
        <v>19</v>
      </c>
      <c r="C29" s="91" t="s">
        <v>20</v>
      </c>
      <c r="D29" s="33">
        <v>1739</v>
      </c>
      <c r="E29" s="33">
        <v>314</v>
      </c>
      <c r="F29" s="33">
        <v>21058</v>
      </c>
      <c r="G29" s="33">
        <v>0</v>
      </c>
      <c r="H29" s="33">
        <v>0</v>
      </c>
      <c r="I29" s="33">
        <v>5737909</v>
      </c>
      <c r="J29" s="33">
        <v>1095127</v>
      </c>
      <c r="K29" s="33">
        <v>13980395</v>
      </c>
      <c r="L29" s="56">
        <v>2589902</v>
      </c>
      <c r="M29" s="56">
        <v>7477129.5140000004</v>
      </c>
      <c r="N29" s="56">
        <v>1763004</v>
      </c>
      <c r="O29" s="56">
        <v>9946996.225709999</v>
      </c>
      <c r="P29" s="56">
        <v>0</v>
      </c>
      <c r="Q29" s="56">
        <v>0</v>
      </c>
      <c r="R29" s="56">
        <v>5599</v>
      </c>
      <c r="S29" s="56">
        <v>26634.224999999999</v>
      </c>
      <c r="T29" s="56">
        <v>2923729</v>
      </c>
      <c r="U29" s="56">
        <v>8192476.1969999997</v>
      </c>
      <c r="V29" s="56">
        <v>1166964</v>
      </c>
      <c r="W29" s="56">
        <v>4273893.5619999999</v>
      </c>
      <c r="X29" s="56">
        <v>3188</v>
      </c>
      <c r="Y29" s="56">
        <v>45183.39</v>
      </c>
      <c r="Z29" s="56">
        <v>7938001</v>
      </c>
      <c r="AA29" s="56">
        <v>40424701.322999999</v>
      </c>
      <c r="AB29" s="56">
        <v>53</v>
      </c>
      <c r="AC29" s="56">
        <v>52.2</v>
      </c>
      <c r="AE29" s="338">
        <f t="shared" si="0"/>
        <v>7938054</v>
      </c>
    </row>
    <row r="30" spans="2:31" x14ac:dyDescent="0.35">
      <c r="B30" s="92">
        <v>20</v>
      </c>
      <c r="C30" s="91" t="s">
        <v>7</v>
      </c>
      <c r="D30" s="33">
        <v>12403</v>
      </c>
      <c r="E30" s="33">
        <v>8646</v>
      </c>
      <c r="F30" s="33">
        <v>1695039</v>
      </c>
      <c r="G30" s="33">
        <v>2267</v>
      </c>
      <c r="H30" s="33">
        <v>2250508</v>
      </c>
      <c r="I30" s="33">
        <v>814156</v>
      </c>
      <c r="J30" s="33">
        <v>23145038</v>
      </c>
      <c r="K30" s="33">
        <v>58395284</v>
      </c>
      <c r="L30" s="56">
        <v>79622189</v>
      </c>
      <c r="M30" s="56">
        <v>188356626.88606</v>
      </c>
      <c r="N30" s="56">
        <v>34752317</v>
      </c>
      <c r="O30" s="56">
        <v>343296595.63554996</v>
      </c>
      <c r="P30" s="56">
        <v>0</v>
      </c>
      <c r="Q30" s="56">
        <v>0</v>
      </c>
      <c r="R30" s="56">
        <v>200644</v>
      </c>
      <c r="S30" s="56">
        <v>1311482.9430799999</v>
      </c>
      <c r="T30" s="56">
        <v>10324091</v>
      </c>
      <c r="U30" s="56">
        <v>40093324.278259993</v>
      </c>
      <c r="V30" s="56">
        <v>6776493</v>
      </c>
      <c r="W30" s="56">
        <v>34352983.238349997</v>
      </c>
      <c r="X30" s="56">
        <v>70085</v>
      </c>
      <c r="Y30" s="56">
        <v>1004027.7956099998</v>
      </c>
      <c r="Z30" s="56">
        <v>34278579</v>
      </c>
      <c r="AA30" s="56">
        <v>231886539.19400001</v>
      </c>
      <c r="AB30" s="56">
        <v>2382</v>
      </c>
      <c r="AC30" s="56">
        <v>2439.59681</v>
      </c>
      <c r="AE30" s="338">
        <f t="shared" si="0"/>
        <v>34280961</v>
      </c>
    </row>
    <row r="31" spans="2:31" x14ac:dyDescent="0.35">
      <c r="B31" s="92">
        <v>21</v>
      </c>
      <c r="C31" s="91" t="s">
        <v>10</v>
      </c>
      <c r="D31" s="33">
        <v>10186</v>
      </c>
      <c r="E31" s="33">
        <v>6088</v>
      </c>
      <c r="F31" s="33">
        <v>1802952</v>
      </c>
      <c r="G31" s="33">
        <v>6289</v>
      </c>
      <c r="H31" s="33">
        <v>597253</v>
      </c>
      <c r="I31" s="33">
        <v>3682428</v>
      </c>
      <c r="J31" s="33">
        <v>17901052</v>
      </c>
      <c r="K31" s="33">
        <v>31819602</v>
      </c>
      <c r="L31" s="56">
        <v>20478069</v>
      </c>
      <c r="M31" s="56">
        <v>107681723.45814039</v>
      </c>
      <c r="N31" s="56">
        <v>60374419</v>
      </c>
      <c r="O31" s="56">
        <v>242481049.5650391</v>
      </c>
      <c r="P31" s="56">
        <v>69</v>
      </c>
      <c r="Q31" s="56">
        <v>4569.6540000000005</v>
      </c>
      <c r="R31" s="56">
        <v>69336</v>
      </c>
      <c r="S31" s="56">
        <v>346519.28</v>
      </c>
      <c r="T31" s="56">
        <v>6093733</v>
      </c>
      <c r="U31" s="56">
        <v>26905800.922310229</v>
      </c>
      <c r="V31" s="56">
        <v>3443590</v>
      </c>
      <c r="W31" s="56">
        <v>21042596.169229973</v>
      </c>
      <c r="X31" s="56">
        <v>5960</v>
      </c>
      <c r="Y31" s="56">
        <v>122332.77290000001</v>
      </c>
      <c r="Z31" s="56">
        <v>15269145</v>
      </c>
      <c r="AA31" s="56">
        <v>111707972.831</v>
      </c>
      <c r="AB31" s="56">
        <v>2</v>
      </c>
      <c r="AC31" s="56">
        <v>1.4319999999999999</v>
      </c>
      <c r="AE31" s="338">
        <f t="shared" si="0"/>
        <v>15269147</v>
      </c>
    </row>
    <row r="32" spans="2:31" x14ac:dyDescent="0.35">
      <c r="B32" s="92">
        <v>22</v>
      </c>
      <c r="C32" s="91" t="s">
        <v>38</v>
      </c>
      <c r="D32" s="33">
        <v>2377</v>
      </c>
      <c r="E32" s="33">
        <v>807</v>
      </c>
      <c r="F32" s="33">
        <v>13522</v>
      </c>
      <c r="G32" s="33">
        <v>1197</v>
      </c>
      <c r="H32" s="33">
        <v>0</v>
      </c>
      <c r="I32" s="33">
        <v>352568</v>
      </c>
      <c r="J32" s="33">
        <v>41023</v>
      </c>
      <c r="K32" s="33">
        <v>12107833</v>
      </c>
      <c r="L32" s="56">
        <v>81011</v>
      </c>
      <c r="M32" s="56">
        <v>339282.6532</v>
      </c>
      <c r="N32" s="56">
        <v>66640</v>
      </c>
      <c r="O32" s="56">
        <v>263018.52049999998</v>
      </c>
      <c r="P32" s="56">
        <v>0</v>
      </c>
      <c r="Q32" s="56">
        <v>0</v>
      </c>
      <c r="R32" s="56">
        <v>537</v>
      </c>
      <c r="S32" s="56">
        <v>3132.1</v>
      </c>
      <c r="T32" s="56">
        <v>1109950</v>
      </c>
      <c r="U32" s="56">
        <v>2757146.0397800347</v>
      </c>
      <c r="V32" s="56">
        <v>215688</v>
      </c>
      <c r="W32" s="56">
        <v>681956.51048000925</v>
      </c>
      <c r="X32" s="56">
        <v>0</v>
      </c>
      <c r="Y32" s="56">
        <v>0</v>
      </c>
      <c r="Z32" s="56">
        <v>5068995</v>
      </c>
      <c r="AA32" s="56">
        <v>26263757.868840002</v>
      </c>
      <c r="AB32" s="56">
        <v>108</v>
      </c>
      <c r="AC32" s="56">
        <v>54.024999999999999</v>
      </c>
      <c r="AE32" s="338">
        <f t="shared" si="0"/>
        <v>5069103</v>
      </c>
    </row>
    <row r="33" spans="2:31" x14ac:dyDescent="0.35">
      <c r="B33" s="92">
        <v>23</v>
      </c>
      <c r="C33" s="91" t="s">
        <v>14</v>
      </c>
      <c r="D33" s="33">
        <v>913</v>
      </c>
      <c r="E33" s="33">
        <v>295</v>
      </c>
      <c r="F33" s="33">
        <v>44375</v>
      </c>
      <c r="G33" s="33">
        <v>7647</v>
      </c>
      <c r="H33" s="33">
        <v>0</v>
      </c>
      <c r="I33" s="33">
        <v>120368</v>
      </c>
      <c r="J33" s="33">
        <v>3291800</v>
      </c>
      <c r="K33" s="33">
        <v>6705953</v>
      </c>
      <c r="L33" s="56">
        <v>10892866</v>
      </c>
      <c r="M33" s="56">
        <v>20275257.875999998</v>
      </c>
      <c r="N33" s="56">
        <v>2401694</v>
      </c>
      <c r="O33" s="56">
        <v>16946768.634</v>
      </c>
      <c r="P33" s="56">
        <v>0</v>
      </c>
      <c r="Q33" s="56">
        <v>0</v>
      </c>
      <c r="R33" s="56">
        <v>26787</v>
      </c>
      <c r="S33" s="56">
        <v>128393.2</v>
      </c>
      <c r="T33" s="56">
        <v>634543</v>
      </c>
      <c r="U33" s="56">
        <v>2181735.1137100002</v>
      </c>
      <c r="V33" s="56">
        <v>262269</v>
      </c>
      <c r="W33" s="56">
        <v>3062233.9158200002</v>
      </c>
      <c r="X33" s="56">
        <v>0</v>
      </c>
      <c r="Y33" s="56">
        <v>0</v>
      </c>
      <c r="Z33" s="56">
        <v>3539100</v>
      </c>
      <c r="AA33" s="56">
        <v>19173070.524999999</v>
      </c>
      <c r="AB33" s="56">
        <v>0</v>
      </c>
      <c r="AC33" s="56">
        <v>0</v>
      </c>
      <c r="AE33" s="338">
        <f t="shared" si="0"/>
        <v>3539100</v>
      </c>
    </row>
    <row r="34" spans="2:31" x14ac:dyDescent="0.35">
      <c r="B34" s="92">
        <v>24</v>
      </c>
      <c r="C34" s="91" t="s">
        <v>15</v>
      </c>
      <c r="D34" s="33">
        <v>1922</v>
      </c>
      <c r="E34" s="33">
        <v>1071</v>
      </c>
      <c r="F34" s="33">
        <v>249297</v>
      </c>
      <c r="G34" s="33">
        <v>141</v>
      </c>
      <c r="H34" s="33">
        <v>45568</v>
      </c>
      <c r="I34" s="33">
        <v>7134005</v>
      </c>
      <c r="J34" s="33">
        <v>3117373</v>
      </c>
      <c r="K34" s="33">
        <v>11057251</v>
      </c>
      <c r="L34" s="56">
        <v>4237848</v>
      </c>
      <c r="M34" s="56">
        <v>57201553.800999999</v>
      </c>
      <c r="N34" s="56">
        <v>7826116</v>
      </c>
      <c r="O34" s="56">
        <v>36892185.983000003</v>
      </c>
      <c r="P34" s="56">
        <v>0</v>
      </c>
      <c r="Q34" s="56">
        <v>0</v>
      </c>
      <c r="R34" s="56">
        <v>24081</v>
      </c>
      <c r="S34" s="56">
        <v>129305.611</v>
      </c>
      <c r="T34" s="56">
        <v>718956</v>
      </c>
      <c r="U34" s="56">
        <v>2237587.3420000002</v>
      </c>
      <c r="V34" s="56">
        <v>533990</v>
      </c>
      <c r="W34" s="56">
        <v>2809269.463</v>
      </c>
      <c r="X34" s="56">
        <v>978</v>
      </c>
      <c r="Y34" s="56">
        <v>84345.362880000001</v>
      </c>
      <c r="Z34" s="56">
        <v>3890127</v>
      </c>
      <c r="AA34" s="56">
        <v>23959817.918347001</v>
      </c>
      <c r="AB34" s="56">
        <v>0</v>
      </c>
      <c r="AC34" s="56">
        <v>0</v>
      </c>
      <c r="AE34" s="338">
        <f t="shared" si="0"/>
        <v>3890127</v>
      </c>
    </row>
    <row r="35" spans="2:31" x14ac:dyDescent="0.35">
      <c r="B35" s="92">
        <v>25</v>
      </c>
      <c r="C35" s="91" t="s">
        <v>34</v>
      </c>
      <c r="D35" s="33">
        <v>944</v>
      </c>
      <c r="E35" s="33">
        <v>633</v>
      </c>
      <c r="F35" s="33">
        <v>14349</v>
      </c>
      <c r="G35" s="33">
        <v>942</v>
      </c>
      <c r="H35" s="33">
        <v>0</v>
      </c>
      <c r="I35" s="33">
        <v>591902</v>
      </c>
      <c r="J35" s="33">
        <v>125283</v>
      </c>
      <c r="K35" s="33">
        <v>4733915</v>
      </c>
      <c r="L35" s="56">
        <v>190265</v>
      </c>
      <c r="M35" s="56">
        <v>1682543.11518</v>
      </c>
      <c r="N35" s="56">
        <v>103415</v>
      </c>
      <c r="O35" s="56">
        <v>402799.15653999994</v>
      </c>
      <c r="P35" s="56">
        <v>0</v>
      </c>
      <c r="Q35" s="56">
        <v>0</v>
      </c>
      <c r="R35" s="56">
        <v>9751</v>
      </c>
      <c r="S35" s="56">
        <v>41588.020109999998</v>
      </c>
      <c r="T35" s="56">
        <v>819833</v>
      </c>
      <c r="U35" s="56">
        <v>2251916.17613</v>
      </c>
      <c r="V35" s="56">
        <v>907824</v>
      </c>
      <c r="W35" s="56">
        <v>645729.67411999998</v>
      </c>
      <c r="X35" s="56">
        <v>0</v>
      </c>
      <c r="Y35" s="56">
        <v>0</v>
      </c>
      <c r="Z35" s="56">
        <v>5162516</v>
      </c>
      <c r="AA35" s="56">
        <v>27926296.611000001</v>
      </c>
      <c r="AB35" s="56">
        <v>0</v>
      </c>
      <c r="AC35" s="56">
        <v>0</v>
      </c>
      <c r="AE35" s="338">
        <f t="shared" si="0"/>
        <v>5162516</v>
      </c>
    </row>
    <row r="36" spans="2:31" x14ac:dyDescent="0.35">
      <c r="B36" s="92">
        <v>26</v>
      </c>
      <c r="C36" s="91" t="s">
        <v>53</v>
      </c>
      <c r="D36" s="33">
        <v>944</v>
      </c>
      <c r="E36" s="33">
        <v>562</v>
      </c>
      <c r="F36" s="33">
        <v>10590</v>
      </c>
      <c r="G36" s="33">
        <v>0</v>
      </c>
      <c r="H36" s="33">
        <v>0</v>
      </c>
      <c r="I36" s="33">
        <v>110467</v>
      </c>
      <c r="J36" s="33">
        <v>0</v>
      </c>
      <c r="K36" s="33">
        <v>5490143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746880</v>
      </c>
      <c r="U36" s="56">
        <v>1576205.2011299999</v>
      </c>
      <c r="V36" s="56">
        <v>53031</v>
      </c>
      <c r="W36" s="56">
        <v>165967.64371</v>
      </c>
      <c r="X36" s="56">
        <v>0</v>
      </c>
      <c r="Y36" s="56">
        <v>0</v>
      </c>
      <c r="Z36" s="56">
        <v>3783632</v>
      </c>
      <c r="AA36" s="56">
        <v>18429413.822999999</v>
      </c>
      <c r="AB36" s="56">
        <v>0</v>
      </c>
      <c r="AC36" s="56">
        <v>0</v>
      </c>
      <c r="AE36" s="338">
        <f t="shared" si="0"/>
        <v>3783632</v>
      </c>
    </row>
    <row r="37" spans="2:31" x14ac:dyDescent="0.35">
      <c r="B37" s="92">
        <v>27</v>
      </c>
      <c r="C37" s="91" t="s">
        <v>43</v>
      </c>
      <c r="D37" s="33">
        <v>1493</v>
      </c>
      <c r="E37" s="33">
        <v>704</v>
      </c>
      <c r="F37" s="33">
        <v>2740</v>
      </c>
      <c r="G37" s="33">
        <v>0</v>
      </c>
      <c r="H37" s="33">
        <v>0</v>
      </c>
      <c r="I37" s="33">
        <v>44653</v>
      </c>
      <c r="J37" s="33">
        <v>10248</v>
      </c>
      <c r="K37" s="33">
        <v>5112105</v>
      </c>
      <c r="L37" s="56">
        <v>23237</v>
      </c>
      <c r="M37" s="56">
        <v>171223.16478000002</v>
      </c>
      <c r="N37" s="56">
        <v>6815</v>
      </c>
      <c r="O37" s="56">
        <v>105677.68746000002</v>
      </c>
      <c r="P37" s="56">
        <v>0</v>
      </c>
      <c r="Q37" s="56">
        <v>0</v>
      </c>
      <c r="R37" s="56">
        <v>530</v>
      </c>
      <c r="S37" s="56">
        <v>4273</v>
      </c>
      <c r="T37" s="56">
        <v>913923</v>
      </c>
      <c r="U37" s="56">
        <v>2433800.0659600017</v>
      </c>
      <c r="V37" s="56">
        <v>133535</v>
      </c>
      <c r="W37" s="56">
        <v>608426.36655000004</v>
      </c>
      <c r="X37" s="56">
        <v>0</v>
      </c>
      <c r="Y37" s="56">
        <v>0</v>
      </c>
      <c r="Z37" s="56">
        <v>4041537</v>
      </c>
      <c r="AA37" s="56">
        <v>20155295.718389999</v>
      </c>
      <c r="AB37" s="56">
        <v>0</v>
      </c>
      <c r="AC37" s="56">
        <v>0</v>
      </c>
      <c r="AE37" s="338">
        <f t="shared" si="0"/>
        <v>4041537</v>
      </c>
    </row>
    <row r="38" spans="2:31" x14ac:dyDescent="0.35">
      <c r="B38" s="92">
        <v>28</v>
      </c>
      <c r="C38" s="91" t="s">
        <v>13</v>
      </c>
      <c r="D38" s="33">
        <v>1896</v>
      </c>
      <c r="E38" s="33">
        <v>1441</v>
      </c>
      <c r="F38" s="33">
        <v>80585</v>
      </c>
      <c r="G38" s="33">
        <v>0</v>
      </c>
      <c r="H38" s="33">
        <v>138361</v>
      </c>
      <c r="I38" s="33">
        <v>680132</v>
      </c>
      <c r="J38" s="33">
        <v>5021613</v>
      </c>
      <c r="K38" s="33">
        <v>34694454</v>
      </c>
      <c r="L38" s="56">
        <v>11913684</v>
      </c>
      <c r="M38" s="56">
        <v>27640905.420310002</v>
      </c>
      <c r="N38" s="56">
        <v>4394932</v>
      </c>
      <c r="O38" s="56">
        <v>40001652.23003</v>
      </c>
      <c r="P38" s="56">
        <v>0</v>
      </c>
      <c r="Q38" s="56">
        <v>0</v>
      </c>
      <c r="R38" s="56">
        <v>27564</v>
      </c>
      <c r="S38" s="56">
        <v>136814.408</v>
      </c>
      <c r="T38" s="56">
        <v>1946707</v>
      </c>
      <c r="U38" s="56">
        <v>5344279.2479999997</v>
      </c>
      <c r="V38" s="56">
        <v>1634794</v>
      </c>
      <c r="W38" s="56">
        <v>5437832.1849999996</v>
      </c>
      <c r="X38" s="56">
        <v>0</v>
      </c>
      <c r="Y38" s="56">
        <v>0</v>
      </c>
      <c r="Z38" s="56">
        <v>10353795</v>
      </c>
      <c r="AA38" s="56">
        <v>52946253.692769989</v>
      </c>
      <c r="AB38" s="56">
        <v>0</v>
      </c>
      <c r="AC38" s="56">
        <v>0</v>
      </c>
      <c r="AE38" s="338">
        <f t="shared" si="0"/>
        <v>10353795</v>
      </c>
    </row>
    <row r="39" spans="2:31" x14ac:dyDescent="0.35">
      <c r="B39" s="92">
        <v>29</v>
      </c>
      <c r="C39" s="91" t="s">
        <v>54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284607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14023</v>
      </c>
      <c r="U39" s="56">
        <v>28509.197</v>
      </c>
      <c r="V39" s="56">
        <v>3355</v>
      </c>
      <c r="W39" s="56">
        <v>11159.209000000001</v>
      </c>
      <c r="X39" s="56">
        <v>0</v>
      </c>
      <c r="Y39" s="56">
        <v>0</v>
      </c>
      <c r="Z39" s="56">
        <v>68387</v>
      </c>
      <c r="AA39" s="56">
        <v>337460.6</v>
      </c>
      <c r="AB39" s="56">
        <v>0</v>
      </c>
      <c r="AC39" s="56">
        <v>0</v>
      </c>
      <c r="AE39" s="338">
        <f t="shared" si="0"/>
        <v>68387</v>
      </c>
    </row>
    <row r="40" spans="2:31" x14ac:dyDescent="0.35">
      <c r="B40" s="92">
        <v>30</v>
      </c>
      <c r="C40" s="91" t="s">
        <v>12</v>
      </c>
      <c r="D40" s="33">
        <v>376</v>
      </c>
      <c r="E40" s="33">
        <v>35</v>
      </c>
      <c r="F40" s="33">
        <v>2119293</v>
      </c>
      <c r="G40" s="33">
        <v>0</v>
      </c>
      <c r="H40" s="33">
        <v>3429</v>
      </c>
      <c r="I40" s="33">
        <v>138274</v>
      </c>
      <c r="J40" s="33">
        <v>5038440</v>
      </c>
      <c r="K40" s="33">
        <v>1610758</v>
      </c>
      <c r="L40" s="56">
        <v>5540360</v>
      </c>
      <c r="M40" s="56">
        <v>30437321.658259999</v>
      </c>
      <c r="N40" s="56">
        <v>5424398</v>
      </c>
      <c r="O40" s="56">
        <v>44776305.164080001</v>
      </c>
      <c r="P40" s="56">
        <v>0</v>
      </c>
      <c r="Q40" s="56">
        <v>0</v>
      </c>
      <c r="R40" s="56">
        <v>35592</v>
      </c>
      <c r="S40" s="56">
        <v>156871.02809000001</v>
      </c>
      <c r="T40" s="56">
        <v>157192</v>
      </c>
      <c r="U40" s="56">
        <v>476896.6164</v>
      </c>
      <c r="V40" s="56">
        <v>91766</v>
      </c>
      <c r="W40" s="56">
        <v>644532.35479000001</v>
      </c>
      <c r="X40" s="56">
        <v>71</v>
      </c>
      <c r="Y40" s="56">
        <v>3187.4090000000001</v>
      </c>
      <c r="Z40" s="56">
        <v>519098</v>
      </c>
      <c r="AA40" s="56">
        <v>2789843.65</v>
      </c>
      <c r="AB40" s="56">
        <v>0</v>
      </c>
      <c r="AC40" s="56">
        <v>0</v>
      </c>
      <c r="AE40" s="338">
        <f t="shared" si="0"/>
        <v>519098</v>
      </c>
    </row>
    <row r="41" spans="2:31" x14ac:dyDescent="0.35">
      <c r="B41" s="92">
        <v>31</v>
      </c>
      <c r="C41" s="91" t="s">
        <v>30</v>
      </c>
      <c r="D41" s="33">
        <v>910</v>
      </c>
      <c r="E41" s="33">
        <v>370</v>
      </c>
      <c r="F41" s="33">
        <v>13940</v>
      </c>
      <c r="G41" s="33">
        <v>0</v>
      </c>
      <c r="H41" s="33">
        <v>38917</v>
      </c>
      <c r="I41" s="33">
        <v>99928</v>
      </c>
      <c r="J41" s="33">
        <v>385372</v>
      </c>
      <c r="K41" s="33">
        <v>3777228</v>
      </c>
      <c r="L41" s="56">
        <v>652597</v>
      </c>
      <c r="M41" s="56">
        <v>2514753.2385900002</v>
      </c>
      <c r="N41" s="56">
        <v>673909</v>
      </c>
      <c r="O41" s="56">
        <v>4326770.7216399992</v>
      </c>
      <c r="P41" s="56">
        <v>0</v>
      </c>
      <c r="Q41" s="56">
        <v>0</v>
      </c>
      <c r="R41" s="56">
        <v>0</v>
      </c>
      <c r="S41" s="56">
        <v>0</v>
      </c>
      <c r="T41" s="56">
        <v>1033157</v>
      </c>
      <c r="U41" s="56">
        <v>2793940.51437</v>
      </c>
      <c r="V41" s="56">
        <v>168593</v>
      </c>
      <c r="W41" s="56">
        <v>801651.76012999995</v>
      </c>
      <c r="X41" s="56">
        <v>0</v>
      </c>
      <c r="Y41" s="56">
        <v>0</v>
      </c>
      <c r="Z41" s="56">
        <v>2870579</v>
      </c>
      <c r="AA41" s="56">
        <v>14604444.573939998</v>
      </c>
      <c r="AB41" s="56">
        <v>0</v>
      </c>
      <c r="AC41" s="56">
        <v>0</v>
      </c>
      <c r="AE41" s="338">
        <f t="shared" si="0"/>
        <v>2870579</v>
      </c>
    </row>
    <row r="42" spans="2:31" x14ac:dyDescent="0.35">
      <c r="B42" s="92">
        <v>32</v>
      </c>
      <c r="C42" s="91" t="s">
        <v>39</v>
      </c>
      <c r="D42" s="33">
        <v>508</v>
      </c>
      <c r="E42" s="33">
        <v>654</v>
      </c>
      <c r="F42" s="33">
        <v>2346</v>
      </c>
      <c r="G42" s="33">
        <v>0</v>
      </c>
      <c r="H42" s="33">
        <v>0</v>
      </c>
      <c r="I42" s="33">
        <v>168891</v>
      </c>
      <c r="J42" s="33">
        <v>33049</v>
      </c>
      <c r="K42" s="33">
        <v>2384102</v>
      </c>
      <c r="L42" s="56">
        <v>44678</v>
      </c>
      <c r="M42" s="56">
        <v>205222.17848</v>
      </c>
      <c r="N42" s="56">
        <v>16647</v>
      </c>
      <c r="O42" s="56">
        <v>105848.38868999999</v>
      </c>
      <c r="P42" s="56">
        <v>0</v>
      </c>
      <c r="Q42" s="56">
        <v>0</v>
      </c>
      <c r="R42" s="56">
        <v>2039</v>
      </c>
      <c r="S42" s="56">
        <v>8432.4655700000003</v>
      </c>
      <c r="T42" s="56">
        <v>357803</v>
      </c>
      <c r="U42" s="56">
        <v>951666.84284000006</v>
      </c>
      <c r="V42" s="56">
        <v>29642</v>
      </c>
      <c r="W42" s="56">
        <v>131828.55900000001</v>
      </c>
      <c r="X42" s="56">
        <v>90</v>
      </c>
      <c r="Y42" s="56">
        <v>249.28100000000001</v>
      </c>
      <c r="Z42" s="56">
        <v>4702814</v>
      </c>
      <c r="AA42" s="56">
        <v>21639415.399999999</v>
      </c>
      <c r="AB42" s="56">
        <v>0</v>
      </c>
      <c r="AC42" s="56">
        <v>0</v>
      </c>
      <c r="AE42" s="338">
        <f t="shared" si="0"/>
        <v>4702814</v>
      </c>
    </row>
    <row r="43" spans="2:31" x14ac:dyDescent="0.35">
      <c r="B43" s="92">
        <v>33</v>
      </c>
      <c r="C43" s="91" t="s">
        <v>17</v>
      </c>
      <c r="D43" s="33">
        <v>1168</v>
      </c>
      <c r="E43" s="33">
        <v>157</v>
      </c>
      <c r="F43" s="33">
        <v>98651</v>
      </c>
      <c r="G43" s="33">
        <v>95092</v>
      </c>
      <c r="H43" s="33">
        <v>197898</v>
      </c>
      <c r="I43" s="33">
        <v>491987520</v>
      </c>
      <c r="J43" s="33">
        <v>2407944</v>
      </c>
      <c r="K43" s="33">
        <v>5022677</v>
      </c>
      <c r="L43" s="56">
        <v>8607804</v>
      </c>
      <c r="M43" s="56">
        <v>17484424.569580004</v>
      </c>
      <c r="N43" s="56">
        <v>1113324</v>
      </c>
      <c r="O43" s="56">
        <v>13531692.274139998</v>
      </c>
      <c r="P43" s="56">
        <v>0</v>
      </c>
      <c r="Q43" s="56">
        <v>0</v>
      </c>
      <c r="R43" s="56">
        <v>16453</v>
      </c>
      <c r="S43" s="56">
        <v>85730.8</v>
      </c>
      <c r="T43" s="56">
        <v>531199</v>
      </c>
      <c r="U43" s="56">
        <v>1576969.4325900087</v>
      </c>
      <c r="V43" s="56">
        <v>138255</v>
      </c>
      <c r="W43" s="56">
        <v>886384.43464999774</v>
      </c>
      <c r="X43" s="56">
        <v>32</v>
      </c>
      <c r="Y43" s="56">
        <v>425.70400000000001</v>
      </c>
      <c r="Z43" s="56">
        <v>2124479</v>
      </c>
      <c r="AA43" s="56">
        <v>11495119.812000001</v>
      </c>
      <c r="AB43" s="56">
        <v>248</v>
      </c>
      <c r="AC43" s="56">
        <v>248</v>
      </c>
      <c r="AE43" s="338">
        <f t="shared" si="0"/>
        <v>2124727</v>
      </c>
    </row>
    <row r="44" spans="2:31" x14ac:dyDescent="0.35">
      <c r="B44" s="111" t="s">
        <v>18</v>
      </c>
      <c r="C44" s="199"/>
      <c r="D44" s="58"/>
      <c r="E44" s="58"/>
      <c r="F44" s="58"/>
      <c r="G44" s="58"/>
      <c r="H44" s="58"/>
      <c r="I44" s="58"/>
      <c r="J44" s="58"/>
      <c r="K44" s="58"/>
      <c r="L44" s="53"/>
      <c r="M44" s="53"/>
      <c r="N44" s="53"/>
      <c r="O44" s="53"/>
      <c r="P44" s="53"/>
      <c r="Q44" s="53"/>
      <c r="R44" s="53"/>
      <c r="S44" s="53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338">
        <f t="shared" si="0"/>
        <v>0</v>
      </c>
    </row>
    <row r="45" spans="2:31" x14ac:dyDescent="0.35">
      <c r="B45" s="92">
        <v>34</v>
      </c>
      <c r="C45" s="91" t="s">
        <v>19</v>
      </c>
      <c r="D45" s="33">
        <v>0</v>
      </c>
      <c r="E45" s="33">
        <v>0</v>
      </c>
      <c r="F45" s="33">
        <v>36444</v>
      </c>
      <c r="G45" s="33">
        <v>0</v>
      </c>
      <c r="H45" s="33">
        <v>0</v>
      </c>
      <c r="I45" s="33">
        <v>0</v>
      </c>
      <c r="J45" s="33">
        <v>1437498</v>
      </c>
      <c r="K45" s="33">
        <v>0</v>
      </c>
      <c r="L45" s="56">
        <v>1738714</v>
      </c>
      <c r="M45" s="56">
        <v>15017768.001</v>
      </c>
      <c r="N45" s="56">
        <v>4418571</v>
      </c>
      <c r="O45" s="56">
        <v>42124514.053999998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338">
        <f t="shared" si="0"/>
        <v>0</v>
      </c>
    </row>
    <row r="46" spans="2:31" x14ac:dyDescent="0.35">
      <c r="B46" s="92">
        <v>35</v>
      </c>
      <c r="C46" s="91" t="s">
        <v>55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38">
        <f t="shared" si="0"/>
        <v>0</v>
      </c>
    </row>
    <row r="47" spans="2:31" x14ac:dyDescent="0.35">
      <c r="B47" s="92">
        <v>36</v>
      </c>
      <c r="C47" s="91" t="s">
        <v>56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802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1114</v>
      </c>
      <c r="U47" s="56">
        <v>3621.7271900000001</v>
      </c>
      <c r="V47" s="56">
        <v>83</v>
      </c>
      <c r="W47" s="56">
        <v>2393.0272099999997</v>
      </c>
      <c r="X47" s="56">
        <v>0</v>
      </c>
      <c r="Y47" s="56">
        <v>0</v>
      </c>
      <c r="Z47" s="56">
        <v>1512</v>
      </c>
      <c r="AA47" s="56">
        <v>7891.05</v>
      </c>
      <c r="AB47" s="56">
        <v>0</v>
      </c>
      <c r="AC47" s="56">
        <v>0</v>
      </c>
      <c r="AE47" s="338">
        <f t="shared" si="0"/>
        <v>1512</v>
      </c>
    </row>
    <row r="48" spans="2:31" x14ac:dyDescent="0.35">
      <c r="B48" s="92">
        <v>37</v>
      </c>
      <c r="C48" s="91" t="s">
        <v>57</v>
      </c>
      <c r="D48" s="33">
        <v>0</v>
      </c>
      <c r="E48" s="33">
        <v>0</v>
      </c>
      <c r="F48" s="33">
        <v>0</v>
      </c>
      <c r="G48" s="33">
        <v>0</v>
      </c>
      <c r="H48" s="33">
        <v>1</v>
      </c>
      <c r="I48" s="33">
        <v>0</v>
      </c>
      <c r="J48" s="33">
        <v>0</v>
      </c>
      <c r="K48" s="33">
        <v>1058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100</v>
      </c>
      <c r="U48" s="56">
        <v>579.81368000000009</v>
      </c>
      <c r="V48" s="56">
        <v>0</v>
      </c>
      <c r="W48" s="56">
        <v>0</v>
      </c>
      <c r="X48" s="56">
        <v>0</v>
      </c>
      <c r="Y48" s="56">
        <v>0</v>
      </c>
      <c r="Z48" s="56">
        <v>605</v>
      </c>
      <c r="AA48" s="56">
        <v>5573.9</v>
      </c>
      <c r="AB48" s="56">
        <v>0</v>
      </c>
      <c r="AC48" s="56">
        <v>0</v>
      </c>
      <c r="AE48" s="338">
        <f t="shared" si="0"/>
        <v>605</v>
      </c>
    </row>
    <row r="49" spans="1:31" x14ac:dyDescent="0.35">
      <c r="B49" s="92">
        <v>38</v>
      </c>
      <c r="C49" s="91" t="s">
        <v>32</v>
      </c>
      <c r="D49" s="33">
        <v>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223969</v>
      </c>
      <c r="K49" s="33">
        <v>0</v>
      </c>
      <c r="L49" s="56">
        <v>143621</v>
      </c>
      <c r="M49" s="56">
        <v>1129885.2443400081</v>
      </c>
      <c r="N49" s="56">
        <v>237890</v>
      </c>
      <c r="O49" s="56">
        <v>4018712.6444998728</v>
      </c>
      <c r="P49" s="56">
        <v>0</v>
      </c>
      <c r="Q49" s="56">
        <v>0</v>
      </c>
      <c r="R49" s="56">
        <v>603</v>
      </c>
      <c r="S49" s="56">
        <v>5217.8999999999996</v>
      </c>
      <c r="T49" s="56">
        <v>0</v>
      </c>
      <c r="U49" s="56">
        <v>0</v>
      </c>
      <c r="V49" s="56">
        <v>0</v>
      </c>
      <c r="W49" s="56">
        <v>0</v>
      </c>
      <c r="X49" s="56">
        <v>0</v>
      </c>
      <c r="Y49" s="56">
        <v>0</v>
      </c>
      <c r="Z49" s="56">
        <v>0</v>
      </c>
      <c r="AA49" s="56">
        <v>0</v>
      </c>
      <c r="AB49" s="56">
        <v>0</v>
      </c>
      <c r="AC49" s="56">
        <v>0</v>
      </c>
      <c r="AE49" s="338">
        <f t="shared" si="0"/>
        <v>0</v>
      </c>
    </row>
    <row r="50" spans="1:31" x14ac:dyDescent="0.35">
      <c r="B50" s="92">
        <v>39</v>
      </c>
      <c r="C50" s="91" t="s">
        <v>29</v>
      </c>
      <c r="D50" s="33">
        <v>440</v>
      </c>
      <c r="E50" s="33">
        <v>336</v>
      </c>
      <c r="F50" s="33">
        <v>647</v>
      </c>
      <c r="G50" s="33">
        <v>90</v>
      </c>
      <c r="H50" s="33">
        <v>0</v>
      </c>
      <c r="I50" s="33">
        <v>7414</v>
      </c>
      <c r="J50" s="33">
        <v>508863</v>
      </c>
      <c r="K50" s="33">
        <v>1739117</v>
      </c>
      <c r="L50" s="56">
        <v>537559</v>
      </c>
      <c r="M50" s="56">
        <v>2468444.0390500003</v>
      </c>
      <c r="N50" s="56">
        <v>300166</v>
      </c>
      <c r="O50" s="56">
        <v>2539123.8556399997</v>
      </c>
      <c r="P50" s="56">
        <v>0</v>
      </c>
      <c r="Q50" s="56">
        <v>0</v>
      </c>
      <c r="R50" s="56">
        <v>3162</v>
      </c>
      <c r="S50" s="56">
        <v>9522.4</v>
      </c>
      <c r="T50" s="56">
        <v>197333</v>
      </c>
      <c r="U50" s="56">
        <v>517353.98497999785</v>
      </c>
      <c r="V50" s="56">
        <v>95823</v>
      </c>
      <c r="W50" s="56">
        <v>315569.58370999963</v>
      </c>
      <c r="X50" s="56">
        <v>0</v>
      </c>
      <c r="Y50" s="56">
        <v>0</v>
      </c>
      <c r="Z50" s="56">
        <v>743589</v>
      </c>
      <c r="AA50" s="56">
        <v>3960853.7830000333</v>
      </c>
      <c r="AB50" s="56">
        <v>0</v>
      </c>
      <c r="AC50" s="56">
        <v>0</v>
      </c>
      <c r="AE50" s="338">
        <f t="shared" si="0"/>
        <v>743589</v>
      </c>
    </row>
    <row r="51" spans="1:31" x14ac:dyDescent="0.35">
      <c r="B51" s="92">
        <v>40</v>
      </c>
      <c r="C51" s="91" t="s">
        <v>58</v>
      </c>
      <c r="D51" s="33">
        <v>13</v>
      </c>
      <c r="E51" s="33">
        <v>2</v>
      </c>
      <c r="F51" s="33">
        <v>0</v>
      </c>
      <c r="G51" s="33">
        <v>0</v>
      </c>
      <c r="H51" s="33">
        <v>0</v>
      </c>
      <c r="I51" s="33">
        <v>8</v>
      </c>
      <c r="J51" s="33">
        <v>0</v>
      </c>
      <c r="K51" s="33">
        <v>104832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0</v>
      </c>
      <c r="S51" s="56">
        <v>0</v>
      </c>
      <c r="T51" s="56">
        <v>27883</v>
      </c>
      <c r="U51" s="56">
        <v>99481.608449999898</v>
      </c>
      <c r="V51" s="56">
        <v>13034</v>
      </c>
      <c r="W51" s="56">
        <v>51964.567389999895</v>
      </c>
      <c r="X51" s="56">
        <v>0</v>
      </c>
      <c r="Y51" s="56">
        <v>0</v>
      </c>
      <c r="Z51" s="56">
        <v>29911</v>
      </c>
      <c r="AA51" s="56">
        <v>184798.633</v>
      </c>
      <c r="AB51" s="56">
        <v>0</v>
      </c>
      <c r="AC51" s="56">
        <v>0</v>
      </c>
      <c r="AE51" s="338">
        <f t="shared" si="0"/>
        <v>29911</v>
      </c>
    </row>
    <row r="52" spans="1:31" x14ac:dyDescent="0.35">
      <c r="B52" s="92">
        <v>41</v>
      </c>
      <c r="C52" s="91" t="s">
        <v>59</v>
      </c>
      <c r="D52" s="33">
        <v>2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22614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1000</v>
      </c>
      <c r="U52" s="56">
        <v>3383.2988500000001</v>
      </c>
      <c r="V52" s="56">
        <v>240</v>
      </c>
      <c r="W52" s="56">
        <v>431.41891999999996</v>
      </c>
      <c r="X52" s="56">
        <v>0</v>
      </c>
      <c r="Y52" s="56">
        <v>0</v>
      </c>
      <c r="Z52" s="56">
        <v>2248</v>
      </c>
      <c r="AA52" s="56">
        <v>13664.4</v>
      </c>
      <c r="AB52" s="56">
        <v>0</v>
      </c>
      <c r="AC52" s="56">
        <v>0</v>
      </c>
      <c r="AE52" s="338">
        <f t="shared" si="0"/>
        <v>2248</v>
      </c>
    </row>
    <row r="53" spans="1:31" x14ac:dyDescent="0.35">
      <c r="B53" s="92">
        <v>42</v>
      </c>
      <c r="C53" s="91" t="s">
        <v>25</v>
      </c>
      <c r="D53" s="33">
        <v>46</v>
      </c>
      <c r="E53" s="33">
        <v>27</v>
      </c>
      <c r="F53" s="33">
        <v>0</v>
      </c>
      <c r="G53" s="33">
        <v>0</v>
      </c>
      <c r="H53" s="33">
        <v>0</v>
      </c>
      <c r="I53" s="33">
        <v>0</v>
      </c>
      <c r="J53" s="33">
        <v>801372</v>
      </c>
      <c r="K53" s="33">
        <v>842628</v>
      </c>
      <c r="L53" s="56">
        <v>1096494</v>
      </c>
      <c r="M53" s="56">
        <v>4204871.5537699042</v>
      </c>
      <c r="N53" s="56">
        <v>1644977</v>
      </c>
      <c r="O53" s="56">
        <v>15443400.952770906</v>
      </c>
      <c r="P53" s="56">
        <v>0</v>
      </c>
      <c r="Q53" s="56">
        <v>0</v>
      </c>
      <c r="R53" s="56">
        <v>3195</v>
      </c>
      <c r="S53" s="56">
        <v>22257.749669999997</v>
      </c>
      <c r="T53" s="56">
        <v>288260</v>
      </c>
      <c r="U53" s="56">
        <v>1530967.4241200001</v>
      </c>
      <c r="V53" s="56">
        <v>0</v>
      </c>
      <c r="W53" s="56">
        <v>0</v>
      </c>
      <c r="X53" s="56">
        <v>0</v>
      </c>
      <c r="Y53" s="56">
        <v>0</v>
      </c>
      <c r="Z53" s="56">
        <v>252444</v>
      </c>
      <c r="AA53" s="56">
        <v>1540881.53877</v>
      </c>
      <c r="AB53" s="56">
        <v>0</v>
      </c>
      <c r="AC53" s="56">
        <v>0</v>
      </c>
      <c r="AE53" s="338">
        <f t="shared" si="0"/>
        <v>252444</v>
      </c>
    </row>
    <row r="54" spans="1:31" x14ac:dyDescent="0.35">
      <c r="B54" s="92">
        <v>43</v>
      </c>
      <c r="C54" s="91" t="s">
        <v>60</v>
      </c>
      <c r="D54" s="33">
        <v>1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1601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1126</v>
      </c>
      <c r="U54" s="56">
        <v>4123.4089999999997</v>
      </c>
      <c r="V54" s="56">
        <v>138</v>
      </c>
      <c r="W54" s="56">
        <v>484.73700000000002</v>
      </c>
      <c r="X54" s="56">
        <v>0</v>
      </c>
      <c r="Y54" s="56">
        <v>0</v>
      </c>
      <c r="Z54" s="56">
        <v>348</v>
      </c>
      <c r="AA54" s="56">
        <v>2304.6999999999998</v>
      </c>
      <c r="AB54" s="56">
        <v>0</v>
      </c>
      <c r="AC54" s="56">
        <v>0</v>
      </c>
      <c r="AE54" s="338">
        <f t="shared" si="0"/>
        <v>348</v>
      </c>
    </row>
    <row r="55" spans="1:31" x14ac:dyDescent="0.35">
      <c r="B55" s="92">
        <v>44</v>
      </c>
      <c r="C55" s="91" t="s">
        <v>61</v>
      </c>
      <c r="D55" s="33">
        <v>0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481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614</v>
      </c>
      <c r="U55" s="56">
        <v>2611.8478</v>
      </c>
      <c r="V55" s="56">
        <v>230</v>
      </c>
      <c r="W55" s="56">
        <v>452.39362</v>
      </c>
      <c r="X55" s="56">
        <v>0</v>
      </c>
      <c r="Y55" s="56">
        <v>0</v>
      </c>
      <c r="Z55" s="56">
        <v>116</v>
      </c>
      <c r="AA55" s="56">
        <v>711.1</v>
      </c>
      <c r="AB55" s="56">
        <v>0</v>
      </c>
      <c r="AC55" s="56">
        <v>0</v>
      </c>
      <c r="AE55" s="338">
        <f t="shared" si="0"/>
        <v>116</v>
      </c>
    </row>
    <row r="56" spans="1:31" x14ac:dyDescent="0.35">
      <c r="A56" s="133" t="s">
        <v>159</v>
      </c>
      <c r="B56" s="92">
        <v>45</v>
      </c>
      <c r="C56" s="91" t="s">
        <v>26</v>
      </c>
      <c r="D56" s="33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693987</v>
      </c>
      <c r="K56" s="33">
        <v>820325</v>
      </c>
      <c r="L56" s="56">
        <v>225432</v>
      </c>
      <c r="M56" s="56">
        <v>367722.46815000125</v>
      </c>
      <c r="N56" s="56">
        <v>427934</v>
      </c>
      <c r="O56" s="56">
        <v>957436.0668499996</v>
      </c>
      <c r="P56" s="56">
        <v>0</v>
      </c>
      <c r="Q56" s="56">
        <v>0</v>
      </c>
      <c r="R56" s="56">
        <v>7397</v>
      </c>
      <c r="S56" s="56">
        <v>34097.353130000003</v>
      </c>
      <c r="T56" s="56">
        <v>9276</v>
      </c>
      <c r="U56" s="56">
        <v>26655.712759999991</v>
      </c>
      <c r="V56" s="56">
        <v>7131</v>
      </c>
      <c r="W56" s="56">
        <v>21420.421879999998</v>
      </c>
      <c r="X56" s="56">
        <v>0</v>
      </c>
      <c r="Y56" s="56">
        <v>0</v>
      </c>
      <c r="Z56" s="56">
        <v>28748</v>
      </c>
      <c r="AA56" s="56">
        <v>86117.847779999996</v>
      </c>
      <c r="AB56" s="56">
        <v>0</v>
      </c>
      <c r="AC56" s="56">
        <v>0</v>
      </c>
      <c r="AE56" s="338">
        <f t="shared" si="0"/>
        <v>28748</v>
      </c>
    </row>
    <row r="57" spans="1:31" x14ac:dyDescent="0.35">
      <c r="B57" s="92">
        <v>46</v>
      </c>
      <c r="C57" s="199" t="s">
        <v>24</v>
      </c>
      <c r="D57" s="33">
        <v>101</v>
      </c>
      <c r="E57" s="33">
        <v>46</v>
      </c>
      <c r="F57" s="33">
        <v>0</v>
      </c>
      <c r="G57" s="33">
        <v>0</v>
      </c>
      <c r="H57" s="33">
        <v>0</v>
      </c>
      <c r="I57" s="33">
        <v>0</v>
      </c>
      <c r="J57" s="33">
        <v>928039</v>
      </c>
      <c r="K57" s="33">
        <v>1029810</v>
      </c>
      <c r="L57" s="56">
        <v>1120394</v>
      </c>
      <c r="M57" s="56">
        <v>4261298.9572002515</v>
      </c>
      <c r="N57" s="56">
        <v>1169801</v>
      </c>
      <c r="O57" s="56">
        <v>6374806.011460783</v>
      </c>
      <c r="P57" s="56">
        <v>0</v>
      </c>
      <c r="Q57" s="56">
        <v>0</v>
      </c>
      <c r="R57" s="56">
        <v>2172</v>
      </c>
      <c r="S57" s="56">
        <v>14377.3375</v>
      </c>
      <c r="T57" s="56">
        <v>342183</v>
      </c>
      <c r="U57" s="56">
        <v>1213448.8758100183</v>
      </c>
      <c r="V57" s="56">
        <v>146949</v>
      </c>
      <c r="W57" s="56">
        <v>599237.2237899988</v>
      </c>
      <c r="X57" s="56">
        <v>37</v>
      </c>
      <c r="Y57" s="56">
        <v>706.47900000000004</v>
      </c>
      <c r="Z57" s="56">
        <v>612364</v>
      </c>
      <c r="AA57" s="56">
        <v>3271071.3218000005</v>
      </c>
      <c r="AB57" s="56">
        <v>0</v>
      </c>
      <c r="AC57" s="56">
        <v>0</v>
      </c>
      <c r="AE57" s="338">
        <f t="shared" si="0"/>
        <v>612364</v>
      </c>
    </row>
    <row r="58" spans="1:31" x14ac:dyDescent="0.35">
      <c r="B58" s="92">
        <v>47</v>
      </c>
      <c r="C58" s="199" t="s">
        <v>62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1282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2222</v>
      </c>
      <c r="U58" s="56">
        <v>8017.4202199999982</v>
      </c>
      <c r="V58" s="56">
        <v>1046</v>
      </c>
      <c r="W58" s="56">
        <v>2993.5390399999987</v>
      </c>
      <c r="X58" s="56">
        <v>0</v>
      </c>
      <c r="Y58" s="56">
        <v>0</v>
      </c>
      <c r="Z58" s="56">
        <v>644</v>
      </c>
      <c r="AA58" s="56">
        <v>4807.3</v>
      </c>
      <c r="AB58" s="56">
        <v>0</v>
      </c>
      <c r="AC58" s="56">
        <v>0</v>
      </c>
      <c r="AE58" s="338">
        <f t="shared" si="0"/>
        <v>644</v>
      </c>
    </row>
    <row r="59" spans="1:31" x14ac:dyDescent="0.35">
      <c r="B59" s="111" t="s">
        <v>63</v>
      </c>
      <c r="C59" s="199"/>
      <c r="D59" s="33"/>
      <c r="E59" s="33"/>
      <c r="F59" s="33"/>
      <c r="G59" s="33"/>
      <c r="H59" s="33"/>
      <c r="I59" s="33"/>
      <c r="J59" s="33"/>
      <c r="K59" s="33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E59" s="338">
        <f t="shared" si="0"/>
        <v>0</v>
      </c>
    </row>
    <row r="60" spans="1:31" s="138" customFormat="1" x14ac:dyDescent="0.35">
      <c r="A60" s="140"/>
      <c r="B60" s="96">
        <v>48</v>
      </c>
      <c r="C60" s="99" t="s">
        <v>64</v>
      </c>
      <c r="D60" s="62">
        <v>0</v>
      </c>
      <c r="E60" s="62">
        <v>0</v>
      </c>
      <c r="F60" s="62">
        <v>0</v>
      </c>
      <c r="G60" s="62">
        <v>142289</v>
      </c>
      <c r="H60" s="62">
        <v>0</v>
      </c>
      <c r="I60" s="62">
        <v>2157842</v>
      </c>
      <c r="J60" s="62">
        <v>0</v>
      </c>
      <c r="K60" s="62">
        <v>5166271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52525</v>
      </c>
      <c r="U60" s="60">
        <v>40135.343099999991</v>
      </c>
      <c r="V60" s="60">
        <v>52725</v>
      </c>
      <c r="W60" s="60">
        <v>112106.16025</v>
      </c>
      <c r="X60" s="60">
        <v>0</v>
      </c>
      <c r="Y60" s="60">
        <v>0</v>
      </c>
      <c r="Z60" s="60">
        <v>357178</v>
      </c>
      <c r="AA60" s="60">
        <v>1458042.28761</v>
      </c>
      <c r="AB60" s="60">
        <v>0</v>
      </c>
      <c r="AC60" s="60">
        <v>0</v>
      </c>
      <c r="AE60" s="338">
        <f t="shared" si="0"/>
        <v>357178</v>
      </c>
    </row>
    <row r="61" spans="1:31" s="138" customFormat="1" x14ac:dyDescent="0.35">
      <c r="A61" s="140"/>
      <c r="B61" s="96">
        <v>49</v>
      </c>
      <c r="C61" s="99" t="s">
        <v>65</v>
      </c>
      <c r="D61" s="62">
        <v>0</v>
      </c>
      <c r="E61" s="62">
        <v>0</v>
      </c>
      <c r="F61" s="62">
        <v>0</v>
      </c>
      <c r="G61" s="62">
        <v>445603</v>
      </c>
      <c r="H61" s="62">
        <v>0</v>
      </c>
      <c r="I61" s="62">
        <v>11246</v>
      </c>
      <c r="J61" s="62">
        <v>0</v>
      </c>
      <c r="K61" s="62">
        <v>10036287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132064</v>
      </c>
      <c r="U61" s="60">
        <v>313722.179</v>
      </c>
      <c r="V61" s="60">
        <v>10252</v>
      </c>
      <c r="W61" s="60">
        <v>41459.733639999999</v>
      </c>
      <c r="X61" s="60">
        <v>0</v>
      </c>
      <c r="Y61" s="60">
        <v>0</v>
      </c>
      <c r="Z61" s="60">
        <v>2171864</v>
      </c>
      <c r="AA61" s="60">
        <v>7357331.2580000004</v>
      </c>
      <c r="AB61" s="60">
        <v>6</v>
      </c>
      <c r="AC61" s="60">
        <v>3.4</v>
      </c>
      <c r="AE61" s="338">
        <f t="shared" si="0"/>
        <v>2171870</v>
      </c>
    </row>
    <row r="62" spans="1:31" s="138" customFormat="1" x14ac:dyDescent="0.35">
      <c r="A62" s="140"/>
      <c r="B62" s="96">
        <v>50</v>
      </c>
      <c r="C62" s="99" t="s">
        <v>66</v>
      </c>
      <c r="D62" s="62">
        <v>0</v>
      </c>
      <c r="E62" s="62">
        <v>0</v>
      </c>
      <c r="F62" s="62">
        <v>0</v>
      </c>
      <c r="G62" s="62">
        <v>196421</v>
      </c>
      <c r="H62" s="62">
        <v>0</v>
      </c>
      <c r="I62" s="62">
        <v>1685722</v>
      </c>
      <c r="J62" s="62">
        <v>0</v>
      </c>
      <c r="K62" s="62">
        <v>21861433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204691</v>
      </c>
      <c r="W62" s="60">
        <v>93385.931110000005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E62" s="338">
        <f t="shared" si="0"/>
        <v>0</v>
      </c>
    </row>
    <row r="63" spans="1:31" s="138" customFormat="1" x14ac:dyDescent="0.35">
      <c r="A63" s="140"/>
      <c r="B63" s="96">
        <v>51</v>
      </c>
      <c r="C63" s="99" t="s">
        <v>67</v>
      </c>
      <c r="D63" s="62">
        <v>0</v>
      </c>
      <c r="E63" s="62">
        <v>0</v>
      </c>
      <c r="F63" s="62">
        <v>0</v>
      </c>
      <c r="G63" s="62">
        <v>0</v>
      </c>
      <c r="H63" s="62">
        <v>0</v>
      </c>
      <c r="I63" s="62">
        <v>6810</v>
      </c>
      <c r="J63" s="62">
        <v>0</v>
      </c>
      <c r="K63" s="62">
        <v>373897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13452</v>
      </c>
      <c r="U63" s="60">
        <v>12229.652189999999</v>
      </c>
      <c r="V63" s="60">
        <v>15850</v>
      </c>
      <c r="W63" s="60">
        <v>30342.679489999999</v>
      </c>
      <c r="X63" s="60">
        <v>1573</v>
      </c>
      <c r="Y63" s="60">
        <v>616.07206000000008</v>
      </c>
      <c r="Z63" s="60">
        <v>50148</v>
      </c>
      <c r="AA63" s="60">
        <v>187821.9</v>
      </c>
      <c r="AB63" s="60">
        <v>0</v>
      </c>
      <c r="AC63" s="60">
        <v>0</v>
      </c>
      <c r="AE63" s="338">
        <f t="shared" si="0"/>
        <v>50148</v>
      </c>
    </row>
    <row r="64" spans="1:31" s="138" customFormat="1" x14ac:dyDescent="0.35">
      <c r="A64" s="140"/>
      <c r="B64" s="96">
        <v>52</v>
      </c>
      <c r="C64" s="99" t="s">
        <v>68</v>
      </c>
      <c r="D64" s="62">
        <v>0</v>
      </c>
      <c r="E64" s="62">
        <v>0</v>
      </c>
      <c r="F64" s="62">
        <v>0</v>
      </c>
      <c r="G64" s="62">
        <v>308604</v>
      </c>
      <c r="H64" s="62">
        <v>0</v>
      </c>
      <c r="I64" s="62">
        <v>0</v>
      </c>
      <c r="J64" s="62">
        <v>0</v>
      </c>
      <c r="K64" s="62">
        <v>1350504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14286</v>
      </c>
      <c r="U64" s="60">
        <v>21104.062249999999</v>
      </c>
      <c r="V64" s="60">
        <v>47684</v>
      </c>
      <c r="W64" s="60">
        <v>41236.191719999995</v>
      </c>
      <c r="X64" s="60">
        <v>0</v>
      </c>
      <c r="Y64" s="60">
        <v>0</v>
      </c>
      <c r="Z64" s="60">
        <v>469985</v>
      </c>
      <c r="AA64" s="60">
        <v>1137297.8500000001</v>
      </c>
      <c r="AB64" s="60">
        <v>0</v>
      </c>
      <c r="AC64" s="60">
        <v>0</v>
      </c>
      <c r="AE64" s="338">
        <f t="shared" si="0"/>
        <v>469985</v>
      </c>
    </row>
    <row r="65" spans="1:31" s="138" customFormat="1" x14ac:dyDescent="0.35">
      <c r="A65" s="140"/>
      <c r="B65" s="96">
        <v>53</v>
      </c>
      <c r="C65" s="200" t="s">
        <v>69</v>
      </c>
      <c r="D65" s="62">
        <v>0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30605276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123</v>
      </c>
      <c r="U65" s="60">
        <v>102.85952999999999</v>
      </c>
      <c r="V65" s="60">
        <v>500</v>
      </c>
      <c r="W65" s="60">
        <v>210.26268999999999</v>
      </c>
      <c r="X65" s="60">
        <v>0</v>
      </c>
      <c r="Y65" s="60">
        <v>0</v>
      </c>
      <c r="Z65" s="60">
        <v>151</v>
      </c>
      <c r="AA65" s="60">
        <v>412.1</v>
      </c>
      <c r="AB65" s="60">
        <v>0</v>
      </c>
      <c r="AC65" s="60">
        <v>0</v>
      </c>
      <c r="AE65" s="338">
        <f t="shared" si="0"/>
        <v>151</v>
      </c>
    </row>
    <row r="66" spans="1:31" x14ac:dyDescent="0.35">
      <c r="B66" s="111" t="s">
        <v>21</v>
      </c>
      <c r="C66" s="199"/>
      <c r="D66" s="58"/>
      <c r="E66" s="58"/>
      <c r="F66" s="58"/>
      <c r="G66" s="58"/>
      <c r="H66" s="58"/>
      <c r="I66" s="58"/>
      <c r="J66" s="58"/>
      <c r="K66" s="58"/>
      <c r="L66" s="53"/>
      <c r="M66" s="53"/>
      <c r="N66" s="53"/>
      <c r="O66" s="53"/>
      <c r="P66" s="53"/>
      <c r="Q66" s="53"/>
      <c r="R66" s="53"/>
      <c r="S66" s="53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E66" s="338">
        <f t="shared" si="0"/>
        <v>0</v>
      </c>
    </row>
    <row r="67" spans="1:31" x14ac:dyDescent="0.35">
      <c r="B67" s="92">
        <v>54</v>
      </c>
      <c r="C67" s="91" t="s">
        <v>22</v>
      </c>
      <c r="D67" s="33">
        <v>668</v>
      </c>
      <c r="E67" s="33">
        <v>6</v>
      </c>
      <c r="F67" s="33">
        <v>0</v>
      </c>
      <c r="G67" s="33">
        <v>843</v>
      </c>
      <c r="H67" s="33">
        <v>0</v>
      </c>
      <c r="I67" s="33">
        <v>339350</v>
      </c>
      <c r="J67" s="33">
        <v>1030962</v>
      </c>
      <c r="K67" s="33">
        <v>8833571</v>
      </c>
      <c r="L67" s="56">
        <v>1016972</v>
      </c>
      <c r="M67" s="56">
        <v>5594155.4506700002</v>
      </c>
      <c r="N67" s="56">
        <v>1997732</v>
      </c>
      <c r="O67" s="56">
        <v>8050608.1191300005</v>
      </c>
      <c r="P67" s="56">
        <v>479</v>
      </c>
      <c r="Q67" s="56">
        <v>238.821</v>
      </c>
      <c r="R67" s="56">
        <v>4347</v>
      </c>
      <c r="S67" s="56">
        <v>26293.7</v>
      </c>
      <c r="T67" s="56">
        <v>197729</v>
      </c>
      <c r="U67" s="56">
        <v>556495.02404999442</v>
      </c>
      <c r="V67" s="56">
        <v>195103</v>
      </c>
      <c r="W67" s="56">
        <v>923456.1722799954</v>
      </c>
      <c r="X67" s="56">
        <v>190</v>
      </c>
      <c r="Y67" s="56">
        <v>3053.3150000000001</v>
      </c>
      <c r="Z67" s="56">
        <v>1598964</v>
      </c>
      <c r="AA67" s="56">
        <v>8349838.7970000003</v>
      </c>
      <c r="AB67" s="56">
        <v>132</v>
      </c>
      <c r="AC67" s="56">
        <v>132</v>
      </c>
      <c r="AE67" s="338">
        <f t="shared" si="0"/>
        <v>1599096</v>
      </c>
    </row>
    <row r="68" spans="1:31" x14ac:dyDescent="0.35">
      <c r="B68" s="92">
        <v>55</v>
      </c>
      <c r="C68" s="91" t="s">
        <v>70</v>
      </c>
      <c r="D68" s="33">
        <v>185</v>
      </c>
      <c r="E68" s="33">
        <v>2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235870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25044</v>
      </c>
      <c r="U68" s="56">
        <v>82977.332769999994</v>
      </c>
      <c r="V68" s="56">
        <v>2660</v>
      </c>
      <c r="W68" s="56">
        <v>14202.826640000001</v>
      </c>
      <c r="X68" s="56">
        <v>0</v>
      </c>
      <c r="Y68" s="56">
        <v>0</v>
      </c>
      <c r="Z68" s="56">
        <v>111892</v>
      </c>
      <c r="AA68" s="56">
        <v>661833.55099999998</v>
      </c>
      <c r="AB68" s="56">
        <v>0</v>
      </c>
      <c r="AC68" s="56">
        <v>0</v>
      </c>
      <c r="AE68" s="338">
        <f t="shared" si="0"/>
        <v>111892</v>
      </c>
    </row>
    <row r="69" spans="1:31" x14ac:dyDescent="0.35">
      <c r="B69" s="92">
        <v>56</v>
      </c>
      <c r="C69" s="91" t="s">
        <v>47</v>
      </c>
      <c r="D69" s="33">
        <v>371</v>
      </c>
      <c r="E69" s="33">
        <v>4</v>
      </c>
      <c r="F69" s="33">
        <v>2793</v>
      </c>
      <c r="G69" s="33">
        <v>331</v>
      </c>
      <c r="H69" s="33">
        <v>54769</v>
      </c>
      <c r="I69" s="33">
        <v>0</v>
      </c>
      <c r="J69" s="33">
        <v>11</v>
      </c>
      <c r="K69" s="33">
        <v>1423522</v>
      </c>
      <c r="L69" s="56">
        <v>73</v>
      </c>
      <c r="M69" s="56">
        <v>119.15536000000002</v>
      </c>
      <c r="N69" s="56">
        <v>31</v>
      </c>
      <c r="O69" s="56">
        <v>62.480089999999997</v>
      </c>
      <c r="P69" s="56">
        <v>0</v>
      </c>
      <c r="Q69" s="56">
        <v>0</v>
      </c>
      <c r="R69" s="56">
        <v>7</v>
      </c>
      <c r="S69" s="56">
        <v>4.3</v>
      </c>
      <c r="T69" s="56">
        <v>111842</v>
      </c>
      <c r="U69" s="56">
        <v>267289.10733999999</v>
      </c>
      <c r="V69" s="56">
        <v>27500</v>
      </c>
      <c r="W69" s="56">
        <v>135753.02419999999</v>
      </c>
      <c r="X69" s="56">
        <v>0</v>
      </c>
      <c r="Y69" s="56">
        <v>0</v>
      </c>
      <c r="Z69" s="56">
        <v>1999779</v>
      </c>
      <c r="AA69" s="56">
        <v>5915522.7347900001</v>
      </c>
      <c r="AB69" s="56">
        <v>0</v>
      </c>
      <c r="AC69" s="56">
        <v>0</v>
      </c>
      <c r="AE69" s="338">
        <f t="shared" si="0"/>
        <v>1999779</v>
      </c>
    </row>
    <row r="70" spans="1:31" x14ac:dyDescent="0.35">
      <c r="B70" s="92">
        <v>57</v>
      </c>
      <c r="C70" s="91" t="s">
        <v>44</v>
      </c>
      <c r="D70" s="33">
        <v>667</v>
      </c>
      <c r="E70" s="33">
        <v>2</v>
      </c>
      <c r="F70" s="33">
        <v>0</v>
      </c>
      <c r="G70" s="33">
        <v>6274</v>
      </c>
      <c r="H70" s="33">
        <v>0</v>
      </c>
      <c r="I70" s="33">
        <v>0</v>
      </c>
      <c r="J70" s="33">
        <v>47</v>
      </c>
      <c r="K70" s="33">
        <v>5804134</v>
      </c>
      <c r="L70" s="56">
        <v>67</v>
      </c>
      <c r="M70" s="56">
        <v>203.13817</v>
      </c>
      <c r="N70" s="56">
        <v>327</v>
      </c>
      <c r="O70" s="56">
        <v>186.15302999999997</v>
      </c>
      <c r="P70" s="56">
        <v>0</v>
      </c>
      <c r="Q70" s="56">
        <v>0</v>
      </c>
      <c r="R70" s="56">
        <v>0</v>
      </c>
      <c r="S70" s="56">
        <v>0</v>
      </c>
      <c r="T70" s="56">
        <v>146986</v>
      </c>
      <c r="U70" s="56">
        <v>286827.33422999986</v>
      </c>
      <c r="V70" s="56">
        <v>9472</v>
      </c>
      <c r="W70" s="56">
        <v>30197.804690000001</v>
      </c>
      <c r="X70" s="56">
        <v>0</v>
      </c>
      <c r="Y70" s="56">
        <v>0</v>
      </c>
      <c r="Z70" s="56">
        <v>839700</v>
      </c>
      <c r="AA70" s="56">
        <v>4019327.4989999998</v>
      </c>
      <c r="AB70" s="56">
        <v>0</v>
      </c>
      <c r="AC70" s="56">
        <v>0</v>
      </c>
      <c r="AE70" s="338">
        <f t="shared" si="0"/>
        <v>839700</v>
      </c>
    </row>
    <row r="71" spans="1:31" x14ac:dyDescent="0.35">
      <c r="B71" s="92">
        <v>58</v>
      </c>
      <c r="C71" s="91" t="s">
        <v>71</v>
      </c>
      <c r="D71" s="33">
        <v>58</v>
      </c>
      <c r="E71" s="33">
        <v>2</v>
      </c>
      <c r="F71" s="33">
        <v>0</v>
      </c>
      <c r="G71" s="33">
        <v>122</v>
      </c>
      <c r="H71" s="33">
        <v>0</v>
      </c>
      <c r="I71" s="33">
        <v>503843</v>
      </c>
      <c r="J71" s="33">
        <v>0</v>
      </c>
      <c r="K71" s="33">
        <v>3653288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41673</v>
      </c>
      <c r="U71" s="56">
        <v>90536.646309999996</v>
      </c>
      <c r="V71" s="56">
        <v>7603</v>
      </c>
      <c r="W71" s="56">
        <v>25103.482410000001</v>
      </c>
      <c r="X71" s="56">
        <v>0</v>
      </c>
      <c r="Y71" s="56">
        <v>0</v>
      </c>
      <c r="Z71" s="56">
        <v>341543</v>
      </c>
      <c r="AA71" s="56">
        <v>1567548.7202300001</v>
      </c>
      <c r="AB71" s="56">
        <v>0</v>
      </c>
      <c r="AC71" s="56">
        <v>0</v>
      </c>
      <c r="AE71" s="338">
        <f t="shared" si="0"/>
        <v>341543</v>
      </c>
    </row>
    <row r="72" spans="1:31" x14ac:dyDescent="0.35">
      <c r="B72" s="92">
        <v>59</v>
      </c>
      <c r="C72" s="91" t="s">
        <v>72</v>
      </c>
      <c r="D72" s="33">
        <v>17</v>
      </c>
      <c r="E72" s="33">
        <v>1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379538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4179</v>
      </c>
      <c r="U72" s="56">
        <v>6364.94553</v>
      </c>
      <c r="V72" s="56">
        <v>1608</v>
      </c>
      <c r="W72" s="56">
        <v>1704.3966799999998</v>
      </c>
      <c r="X72" s="56">
        <v>0</v>
      </c>
      <c r="Y72" s="56">
        <v>0</v>
      </c>
      <c r="Z72" s="56">
        <v>143444</v>
      </c>
      <c r="AA72" s="56">
        <v>338138.5</v>
      </c>
      <c r="AB72" s="56">
        <v>46</v>
      </c>
      <c r="AC72" s="56">
        <v>37.512</v>
      </c>
      <c r="AE72" s="341">
        <f t="shared" si="0"/>
        <v>143490</v>
      </c>
    </row>
    <row r="73" spans="1:31" x14ac:dyDescent="0.35">
      <c r="B73" s="92">
        <v>60</v>
      </c>
      <c r="C73" s="91" t="s">
        <v>73</v>
      </c>
      <c r="D73" s="33">
        <v>0</v>
      </c>
      <c r="E73" s="33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70234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2918</v>
      </c>
      <c r="U73" s="56">
        <v>7333.5177199999971</v>
      </c>
      <c r="V73" s="56">
        <v>2095</v>
      </c>
      <c r="W73" s="56">
        <v>10003.124649999996</v>
      </c>
      <c r="X73" s="56">
        <v>0</v>
      </c>
      <c r="Y73" s="56">
        <v>0</v>
      </c>
      <c r="Z73" s="56">
        <v>25210</v>
      </c>
      <c r="AA73" s="56">
        <v>137463.92000000001</v>
      </c>
      <c r="AB73" s="56">
        <v>0</v>
      </c>
      <c r="AC73" s="56">
        <v>0</v>
      </c>
    </row>
    <row r="74" spans="1:31" x14ac:dyDescent="0.35">
      <c r="B74" s="92">
        <v>61</v>
      </c>
      <c r="C74" s="91" t="s">
        <v>46</v>
      </c>
      <c r="D74" s="33">
        <v>0</v>
      </c>
      <c r="E74" s="33">
        <v>0</v>
      </c>
      <c r="F74" s="33">
        <v>0</v>
      </c>
      <c r="G74" s="33">
        <v>67</v>
      </c>
      <c r="H74" s="33">
        <v>0</v>
      </c>
      <c r="I74" s="33">
        <v>0</v>
      </c>
      <c r="J74" s="33">
        <v>17</v>
      </c>
      <c r="K74" s="33">
        <v>828938</v>
      </c>
      <c r="L74" s="56">
        <v>2</v>
      </c>
      <c r="M74" s="56">
        <v>0.43</v>
      </c>
      <c r="N74" s="56">
        <v>19</v>
      </c>
      <c r="O74" s="56">
        <v>6.3460000000000001</v>
      </c>
      <c r="P74" s="56">
        <v>0</v>
      </c>
      <c r="Q74" s="56">
        <v>0</v>
      </c>
      <c r="R74" s="56">
        <v>0</v>
      </c>
      <c r="S74" s="56">
        <v>0</v>
      </c>
      <c r="T74" s="56">
        <v>50906</v>
      </c>
      <c r="U74" s="56">
        <v>57605.593000000001</v>
      </c>
      <c r="V74" s="56">
        <v>973</v>
      </c>
      <c r="W74" s="56">
        <v>4055.732</v>
      </c>
      <c r="X74" s="56">
        <v>0</v>
      </c>
      <c r="Y74" s="56">
        <v>0</v>
      </c>
      <c r="Z74" s="56">
        <v>69171</v>
      </c>
      <c r="AA74" s="56">
        <v>273058.33500000002</v>
      </c>
      <c r="AB74" s="56">
        <v>0</v>
      </c>
      <c r="AC74" s="56">
        <v>0</v>
      </c>
    </row>
    <row r="75" spans="1:31" x14ac:dyDescent="0.35">
      <c r="B75" s="92">
        <v>62</v>
      </c>
      <c r="C75" s="91" t="s">
        <v>74</v>
      </c>
      <c r="D75" s="33">
        <v>607</v>
      </c>
      <c r="E75" s="33">
        <v>4</v>
      </c>
      <c r="F75" s="33">
        <v>0</v>
      </c>
      <c r="G75" s="33">
        <v>0</v>
      </c>
      <c r="H75" s="33">
        <v>0</v>
      </c>
      <c r="I75" s="33">
        <v>624349</v>
      </c>
      <c r="J75" s="33">
        <v>0</v>
      </c>
      <c r="K75" s="33">
        <v>7348988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141539</v>
      </c>
      <c r="U75" s="56">
        <v>280875.46203999995</v>
      </c>
      <c r="V75" s="56">
        <v>37149</v>
      </c>
      <c r="W75" s="56">
        <v>128106.00558</v>
      </c>
      <c r="X75" s="56">
        <v>0</v>
      </c>
      <c r="Y75" s="56">
        <v>0</v>
      </c>
      <c r="Z75" s="56">
        <v>2789698</v>
      </c>
      <c r="AA75" s="56">
        <v>10500820.437000001</v>
      </c>
      <c r="AB75" s="56">
        <v>11</v>
      </c>
      <c r="AC75" s="56">
        <v>7.9012200000000012</v>
      </c>
    </row>
    <row r="76" spans="1:31" x14ac:dyDescent="0.35">
      <c r="B76" s="92">
        <v>63</v>
      </c>
      <c r="C76" s="91" t="s">
        <v>75</v>
      </c>
      <c r="D76" s="33">
        <v>180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59135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6884</v>
      </c>
      <c r="U76" s="56">
        <v>12039.347900000015</v>
      </c>
      <c r="V76" s="56">
        <v>497</v>
      </c>
      <c r="W76" s="56">
        <v>2062.8778300000004</v>
      </c>
      <c r="X76" s="56">
        <v>0</v>
      </c>
      <c r="Y76" s="56">
        <v>0</v>
      </c>
      <c r="Z76" s="56">
        <v>23826</v>
      </c>
      <c r="AA76" s="56">
        <v>92367.7</v>
      </c>
      <c r="AB76" s="56">
        <v>0</v>
      </c>
      <c r="AC76" s="56">
        <v>0</v>
      </c>
    </row>
    <row r="77" spans="1:31" x14ac:dyDescent="0.35">
      <c r="B77" s="92">
        <v>64</v>
      </c>
      <c r="C77" s="91" t="s">
        <v>36</v>
      </c>
      <c r="D77" s="33">
        <v>356</v>
      </c>
      <c r="E77" s="33">
        <v>7</v>
      </c>
      <c r="F77" s="33">
        <v>0</v>
      </c>
      <c r="G77" s="33">
        <v>713</v>
      </c>
      <c r="H77" s="33">
        <v>0</v>
      </c>
      <c r="I77" s="33">
        <v>39171</v>
      </c>
      <c r="J77" s="33">
        <v>66268</v>
      </c>
      <c r="K77" s="33">
        <v>1688966</v>
      </c>
      <c r="L77" s="56">
        <v>3074</v>
      </c>
      <c r="M77" s="56">
        <v>5446.3603599999997</v>
      </c>
      <c r="N77" s="56">
        <v>18456</v>
      </c>
      <c r="O77" s="56">
        <v>15852.263489999999</v>
      </c>
      <c r="P77" s="56">
        <v>439519</v>
      </c>
      <c r="Q77" s="56">
        <v>73331.857019999996</v>
      </c>
      <c r="R77" s="56">
        <v>146</v>
      </c>
      <c r="S77" s="56">
        <v>142.5</v>
      </c>
      <c r="T77" s="56">
        <v>27257</v>
      </c>
      <c r="U77" s="56">
        <v>105237.88900000016</v>
      </c>
      <c r="V77" s="56">
        <v>6817</v>
      </c>
      <c r="W77" s="56">
        <v>64130.099469999885</v>
      </c>
      <c r="X77" s="56">
        <v>9</v>
      </c>
      <c r="Y77" s="56">
        <v>178</v>
      </c>
      <c r="Z77" s="56">
        <v>241866</v>
      </c>
      <c r="AA77" s="56">
        <v>1438709.1680699999</v>
      </c>
      <c r="AB77" s="56">
        <v>0</v>
      </c>
      <c r="AC77" s="56">
        <v>0</v>
      </c>
    </row>
    <row r="78" spans="1:31" s="132" customFormat="1" x14ac:dyDescent="0.35">
      <c r="A78" s="137"/>
      <c r="B78" s="111" t="s">
        <v>76</v>
      </c>
      <c r="C78" s="199" t="s">
        <v>76</v>
      </c>
      <c r="D78" s="11">
        <f>SUM(D10:D77)</f>
        <v>128485</v>
      </c>
      <c r="E78" s="11">
        <f>SUM(E10:E77)</f>
        <v>85913</v>
      </c>
      <c r="F78" s="11">
        <f t="shared" ref="F78:AC78" si="1">SUM(F10:F77)</f>
        <v>10000549</v>
      </c>
      <c r="G78" s="11">
        <f t="shared" si="1"/>
        <v>1467196</v>
      </c>
      <c r="H78" s="11">
        <f t="shared" si="1"/>
        <v>6382626</v>
      </c>
      <c r="I78" s="11">
        <f t="shared" si="1"/>
        <v>633438848</v>
      </c>
      <c r="J78" s="11">
        <f t="shared" si="1"/>
        <v>108055905</v>
      </c>
      <c r="K78" s="11">
        <f t="shared" si="1"/>
        <v>990948054</v>
      </c>
      <c r="L78" s="11">
        <f t="shared" si="1"/>
        <v>224275986</v>
      </c>
      <c r="M78" s="11">
        <f t="shared" si="1"/>
        <v>731847633.63115096</v>
      </c>
      <c r="N78" s="11">
        <f t="shared" si="1"/>
        <v>208406196</v>
      </c>
      <c r="O78" s="11">
        <f t="shared" si="1"/>
        <v>1148932236.5952096</v>
      </c>
      <c r="P78" s="11">
        <f t="shared" si="1"/>
        <v>440069</v>
      </c>
      <c r="Q78" s="11">
        <f t="shared" si="1"/>
        <v>78210.332020000002</v>
      </c>
      <c r="R78" s="11">
        <f t="shared" si="1"/>
        <v>811611</v>
      </c>
      <c r="S78" s="11">
        <f t="shared" si="1"/>
        <v>4292403.2792600002</v>
      </c>
      <c r="T78" s="11">
        <f t="shared" si="1"/>
        <v>96724314</v>
      </c>
      <c r="U78" s="11">
        <f t="shared" si="1"/>
        <v>276808446.88419026</v>
      </c>
      <c r="V78" s="11">
        <f t="shared" si="1"/>
        <v>31450542</v>
      </c>
      <c r="W78" s="11">
        <f t="shared" si="1"/>
        <v>128139198.74957997</v>
      </c>
      <c r="X78" s="11">
        <f t="shared" si="1"/>
        <v>109055</v>
      </c>
      <c r="Y78" s="11">
        <f t="shared" si="1"/>
        <v>1759580.1199999994</v>
      </c>
      <c r="Z78" s="11">
        <f t="shared" si="1"/>
        <v>492354062</v>
      </c>
      <c r="AA78" s="11">
        <f t="shared" si="1"/>
        <v>2511606435.4064074</v>
      </c>
      <c r="AB78" s="11">
        <f t="shared" si="1"/>
        <v>26269</v>
      </c>
      <c r="AC78" s="11">
        <f t="shared" si="1"/>
        <v>29999.568790000001</v>
      </c>
    </row>
    <row r="79" spans="1:31" s="132" customFormat="1" x14ac:dyDescent="0.35">
      <c r="A79" s="137"/>
      <c r="B79" s="111"/>
      <c r="C79" s="19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spans="1:31" x14ac:dyDescent="0.35">
      <c r="A80" s="136"/>
      <c r="B80" s="121"/>
      <c r="C80" s="121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/>
      <c r="AB80" s="263"/>
      <c r="AC80" s="263"/>
    </row>
    <row r="81" spans="1:30" x14ac:dyDescent="0.35">
      <c r="A81" s="190" t="s">
        <v>235</v>
      </c>
      <c r="B81" s="436" t="s">
        <v>236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x14ac:dyDescent="0.35">
      <c r="A82" s="135">
        <v>1</v>
      </c>
      <c r="B82" s="436" t="s">
        <v>314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x14ac:dyDescent="0.35">
      <c r="A83" s="135">
        <v>2</v>
      </c>
      <c r="B83" s="436" t="s">
        <v>315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134" customFormat="1" x14ac:dyDescent="0.35">
      <c r="A84" s="135">
        <v>3</v>
      </c>
      <c r="B84" s="436" t="s">
        <v>239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134" customFormat="1" x14ac:dyDescent="0.35">
      <c r="A85" s="135">
        <v>4</v>
      </c>
      <c r="B85" s="436" t="s">
        <v>240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134" customFormat="1" x14ac:dyDescent="0.35">
      <c r="A86" s="135">
        <v>5</v>
      </c>
      <c r="B86" s="436" t="s">
        <v>241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134" customFormat="1" x14ac:dyDescent="0.35">
      <c r="A87" s="135">
        <v>6</v>
      </c>
      <c r="B87" s="436" t="s">
        <v>242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134" customFormat="1" x14ac:dyDescent="0.35">
      <c r="A88" s="135">
        <v>7</v>
      </c>
      <c r="B88" s="436" t="s">
        <v>243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134" customFormat="1" x14ac:dyDescent="0.35">
      <c r="A89" s="135">
        <v>8</v>
      </c>
      <c r="B89" s="436" t="s">
        <v>244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s="134" customFormat="1" x14ac:dyDescent="0.35">
      <c r="A90" s="135">
        <v>9</v>
      </c>
      <c r="B90" s="436" t="s">
        <v>245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  <c r="AD90" s="46"/>
    </row>
    <row r="91" spans="1:30" s="134" customFormat="1" x14ac:dyDescent="0.35">
      <c r="A91" s="135">
        <v>10</v>
      </c>
      <c r="B91" s="436" t="s">
        <v>246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s="134" customFormat="1" x14ac:dyDescent="0.35">
      <c r="A92" s="135">
        <v>11</v>
      </c>
      <c r="B92" s="436" t="s">
        <v>247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  <c r="AD92" s="46"/>
    </row>
    <row r="93" spans="1:30" s="134" customFormat="1" x14ac:dyDescent="0.35">
      <c r="A93" s="135">
        <v>12</v>
      </c>
      <c r="B93" s="436" t="s">
        <v>248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134" customFormat="1" x14ac:dyDescent="0.35">
      <c r="A94" s="135">
        <v>13</v>
      </c>
      <c r="B94" s="436" t="s">
        <v>249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134" customFormat="1" x14ac:dyDescent="0.35">
      <c r="A95" s="135">
        <v>14</v>
      </c>
      <c r="B95" s="436" t="s">
        <v>250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134" customFormat="1" x14ac:dyDescent="0.35">
      <c r="A96" s="135">
        <v>15</v>
      </c>
      <c r="B96" s="436" t="s">
        <v>251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134" customFormat="1" x14ac:dyDescent="0.35">
      <c r="A97" s="135">
        <v>16</v>
      </c>
      <c r="B97" s="436" t="s">
        <v>252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134" customFormat="1" x14ac:dyDescent="0.35">
      <c r="A98" s="135">
        <v>17</v>
      </c>
      <c r="B98" s="436" t="s">
        <v>253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134" customFormat="1" x14ac:dyDescent="0.35">
      <c r="A99" s="135">
        <v>18</v>
      </c>
      <c r="B99" s="436" t="s">
        <v>254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134" customFormat="1" x14ac:dyDescent="0.35">
      <c r="A100" s="135">
        <v>19</v>
      </c>
      <c r="B100" s="436" t="s">
        <v>255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134" customFormat="1" x14ac:dyDescent="0.35">
      <c r="A101" s="127">
        <v>20</v>
      </c>
      <c r="B101" s="436" t="s">
        <v>256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  <c r="AD101" s="44"/>
      <c r="AE101" s="44"/>
    </row>
    <row r="102" spans="1:31" s="134" customFormat="1" x14ac:dyDescent="0.35">
      <c r="A102" s="135">
        <v>21</v>
      </c>
      <c r="B102" s="436" t="s">
        <v>257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134" customFormat="1" x14ac:dyDescent="0.35">
      <c r="A103" s="135">
        <v>22</v>
      </c>
      <c r="B103" s="436" t="s">
        <v>258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134" customFormat="1" x14ac:dyDescent="0.35">
      <c r="A104" s="135">
        <v>23</v>
      </c>
      <c r="B104" s="436" t="s">
        <v>259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1:31" s="134" customFormat="1" x14ac:dyDescent="0.35">
      <c r="A105" s="135">
        <v>24</v>
      </c>
      <c r="B105" s="436" t="s">
        <v>260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  <row r="106" spans="1:31" s="134" customFormat="1" x14ac:dyDescent="0.35">
      <c r="A106" s="135">
        <v>25</v>
      </c>
      <c r="B106" s="436" t="s">
        <v>261</v>
      </c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</row>
    <row r="107" spans="1:31" s="134" customFormat="1" x14ac:dyDescent="0.35">
      <c r="A107" s="135">
        <v>26</v>
      </c>
      <c r="B107" s="436" t="s">
        <v>262</v>
      </c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  <c r="AB107" s="436"/>
      <c r="AC107" s="436"/>
    </row>
  </sheetData>
  <mergeCells count="55"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R4:S4"/>
    <mergeCell ref="T4:Y4"/>
    <mergeCell ref="Z4:AC4"/>
    <mergeCell ref="L5:M5"/>
    <mergeCell ref="G4:G6"/>
    <mergeCell ref="H4:H6"/>
    <mergeCell ref="X5:Y5"/>
    <mergeCell ref="I4:I6"/>
    <mergeCell ref="J4:J6"/>
    <mergeCell ref="K4:K6"/>
    <mergeCell ref="N5:O5"/>
    <mergeCell ref="P5:Q5"/>
    <mergeCell ref="L4:Q4"/>
    <mergeCell ref="B98:AC98"/>
    <mergeCell ref="Z5:AA5"/>
    <mergeCell ref="B100:AC100"/>
    <mergeCell ref="B101:AC101"/>
    <mergeCell ref="AB5:AC5"/>
    <mergeCell ref="B81:AC81"/>
    <mergeCell ref="B82:AC82"/>
    <mergeCell ref="B83:AC83"/>
    <mergeCell ref="B89:AC89"/>
    <mergeCell ref="B85:AC85"/>
    <mergeCell ref="B86:AC86"/>
    <mergeCell ref="B87:AC87"/>
    <mergeCell ref="B88:AC88"/>
    <mergeCell ref="R5:S5"/>
    <mergeCell ref="T5:U5"/>
    <mergeCell ref="V5:W5"/>
    <mergeCell ref="B99:AC99"/>
    <mergeCell ref="B84:AC84"/>
    <mergeCell ref="B107:AC107"/>
    <mergeCell ref="B90:AC90"/>
    <mergeCell ref="B103:AC103"/>
    <mergeCell ref="B104:AC104"/>
    <mergeCell ref="B105:AC105"/>
    <mergeCell ref="B106:AC106"/>
    <mergeCell ref="B102:AC102"/>
    <mergeCell ref="B91:AC91"/>
    <mergeCell ref="B92:AC92"/>
    <mergeCell ref="B93:AC93"/>
    <mergeCell ref="B94:AC94"/>
    <mergeCell ref="B95:AC95"/>
    <mergeCell ref="B96:AC96"/>
    <mergeCell ref="B97:AC97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AD4E-69CA-497F-99F8-B52A3C8A1388}">
  <dimension ref="A1:AF106"/>
  <sheetViews>
    <sheetView zoomScaleNormal="100" workbookViewId="0">
      <pane xSplit="3" ySplit="7" topLeftCell="D24" activePane="bottomRight" state="frozen"/>
      <selection pane="topRight" activeCell="AE72" sqref="AE72"/>
      <selection pane="bottomLeft" activeCell="AE72" sqref="AE72"/>
      <selection pane="bottomRight" activeCell="C28" sqref="C28"/>
    </sheetView>
  </sheetViews>
  <sheetFormatPr defaultColWidth="8.81640625" defaultRowHeight="14.5" x14ac:dyDescent="0.35"/>
  <cols>
    <col min="1" max="1" width="5.1796875" style="133" bestFit="1" customWidth="1"/>
    <col min="2" max="2" width="8.81640625" style="130" customWidth="1"/>
    <col min="3" max="3" width="44" style="130" bestFit="1" customWidth="1"/>
    <col min="4" max="4" width="9.453125" style="131" customWidth="1"/>
    <col min="5" max="5" width="9.1796875" style="131" customWidth="1"/>
    <col min="6" max="6" width="9.81640625" style="130" customWidth="1"/>
    <col min="7" max="7" width="9.1796875" style="130" customWidth="1"/>
    <col min="8" max="8" width="10.453125" style="130" customWidth="1"/>
    <col min="9" max="9" width="11.453125" style="130" customWidth="1"/>
    <col min="10" max="10" width="11" style="130" customWidth="1"/>
    <col min="11" max="11" width="10.81640625" style="130" customWidth="1"/>
    <col min="12" max="12" width="10.1796875" style="130" bestFit="1" customWidth="1"/>
    <col min="13" max="13" width="12" style="130" bestFit="1" customWidth="1"/>
    <col min="14" max="14" width="10" style="130" bestFit="1" customWidth="1"/>
    <col min="15" max="15" width="12" style="130" bestFit="1" customWidth="1"/>
    <col min="16" max="16" width="10.81640625" style="130" customWidth="1"/>
    <col min="17" max="17" width="10" style="130" bestFit="1" customWidth="1"/>
    <col min="18" max="18" width="10" style="130" customWidth="1"/>
    <col min="19" max="19" width="12" style="130" bestFit="1" customWidth="1"/>
    <col min="20" max="20" width="10" style="130" bestFit="1" customWidth="1"/>
    <col min="21" max="23" width="12" style="130" bestFit="1" customWidth="1"/>
    <col min="24" max="24" width="10.81640625" style="130" customWidth="1"/>
    <col min="25" max="25" width="12" style="130" bestFit="1" customWidth="1"/>
    <col min="26" max="26" width="10" style="130" bestFit="1" customWidth="1"/>
    <col min="27" max="27" width="11" style="130" bestFit="1" customWidth="1"/>
    <col min="28" max="28" width="10.1796875" style="130" customWidth="1"/>
    <col min="29" max="29" width="12" style="130" bestFit="1" customWidth="1"/>
    <col min="30" max="30" width="12.1796875" style="130" customWidth="1"/>
    <col min="31" max="31" width="12" style="130" customWidth="1"/>
    <col min="32" max="16384" width="8.81640625" style="130"/>
  </cols>
  <sheetData>
    <row r="1" spans="1:32" x14ac:dyDescent="0.35">
      <c r="B1" s="407" t="s">
        <v>350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</row>
    <row r="2" spans="1:32" x14ac:dyDescent="0.35">
      <c r="B2" s="407" t="s">
        <v>220</v>
      </c>
      <c r="C2" s="407" t="s">
        <v>145</v>
      </c>
      <c r="D2" s="443" t="s">
        <v>221</v>
      </c>
      <c r="E2" s="443"/>
      <c r="F2" s="443"/>
      <c r="G2" s="443"/>
      <c r="H2" s="443"/>
      <c r="I2" s="443"/>
      <c r="J2" s="443"/>
      <c r="K2" s="443"/>
      <c r="L2" s="407" t="s">
        <v>222</v>
      </c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32" x14ac:dyDescent="0.35">
      <c r="B3" s="407"/>
      <c r="C3" s="407"/>
      <c r="D3" s="442" t="s">
        <v>223</v>
      </c>
      <c r="E3" s="442"/>
      <c r="F3" s="442"/>
      <c r="G3" s="442"/>
      <c r="H3" s="442"/>
      <c r="I3" s="442"/>
      <c r="J3" s="442"/>
      <c r="K3" s="442"/>
      <c r="L3" s="407" t="s">
        <v>224</v>
      </c>
      <c r="M3" s="407"/>
      <c r="N3" s="407"/>
      <c r="O3" s="407"/>
      <c r="P3" s="407"/>
      <c r="Q3" s="407"/>
      <c r="R3" s="407"/>
      <c r="S3" s="407"/>
      <c r="T3" s="407" t="s">
        <v>225</v>
      </c>
      <c r="U3" s="407"/>
      <c r="V3" s="407"/>
      <c r="W3" s="407"/>
      <c r="X3" s="407"/>
      <c r="Y3" s="407"/>
      <c r="Z3" s="407"/>
      <c r="AA3" s="407"/>
      <c r="AB3" s="407"/>
      <c r="AC3" s="407"/>
    </row>
    <row r="4" spans="1:32" x14ac:dyDescent="0.35">
      <c r="B4" s="407"/>
      <c r="C4" s="407"/>
      <c r="D4" s="442" t="s">
        <v>216</v>
      </c>
      <c r="E4" s="442"/>
      <c r="F4" s="442" t="s">
        <v>175</v>
      </c>
      <c r="G4" s="442" t="s">
        <v>176</v>
      </c>
      <c r="H4" s="442" t="s">
        <v>226</v>
      </c>
      <c r="I4" s="442" t="s">
        <v>227</v>
      </c>
      <c r="J4" s="442" t="s">
        <v>147</v>
      </c>
      <c r="K4" s="442" t="s">
        <v>148</v>
      </c>
      <c r="L4" s="407" t="s">
        <v>228</v>
      </c>
      <c r="M4" s="407"/>
      <c r="N4" s="407"/>
      <c r="O4" s="407"/>
      <c r="P4" s="407"/>
      <c r="Q4" s="407"/>
      <c r="R4" s="407" t="s">
        <v>229</v>
      </c>
      <c r="S4" s="407"/>
      <c r="T4" s="407" t="s">
        <v>228</v>
      </c>
      <c r="U4" s="407"/>
      <c r="V4" s="407"/>
      <c r="W4" s="407"/>
      <c r="X4" s="407"/>
      <c r="Y4" s="407"/>
      <c r="Z4" s="407" t="s">
        <v>229</v>
      </c>
      <c r="AA4" s="407"/>
      <c r="AB4" s="407"/>
      <c r="AC4" s="407"/>
    </row>
    <row r="5" spans="1:32" x14ac:dyDescent="0.35">
      <c r="B5" s="407"/>
      <c r="C5" s="407"/>
      <c r="D5" s="442"/>
      <c r="E5" s="442"/>
      <c r="F5" s="442"/>
      <c r="G5" s="442"/>
      <c r="H5" s="442"/>
      <c r="I5" s="442"/>
      <c r="J5" s="442"/>
      <c r="K5" s="442"/>
      <c r="L5" s="442" t="s">
        <v>230</v>
      </c>
      <c r="M5" s="442"/>
      <c r="N5" s="442" t="s">
        <v>231</v>
      </c>
      <c r="O5" s="442"/>
      <c r="P5" s="407" t="s">
        <v>141</v>
      </c>
      <c r="Q5" s="407"/>
      <c r="R5" s="407" t="s">
        <v>232</v>
      </c>
      <c r="S5" s="407"/>
      <c r="T5" s="442" t="s">
        <v>230</v>
      </c>
      <c r="U5" s="442"/>
      <c r="V5" s="442" t="s">
        <v>231</v>
      </c>
      <c r="W5" s="442"/>
      <c r="X5" s="407" t="s">
        <v>141</v>
      </c>
      <c r="Y5" s="407"/>
      <c r="Z5" s="442" t="s">
        <v>157</v>
      </c>
      <c r="AA5" s="442"/>
      <c r="AB5" s="442" t="s">
        <v>175</v>
      </c>
      <c r="AC5" s="442"/>
    </row>
    <row r="6" spans="1:32" s="143" customFormat="1" ht="43.5" x14ac:dyDescent="0.35">
      <c r="A6" s="145"/>
      <c r="B6" s="407"/>
      <c r="C6" s="407"/>
      <c r="D6" s="114" t="s">
        <v>149</v>
      </c>
      <c r="E6" s="116" t="s">
        <v>150</v>
      </c>
      <c r="F6" s="442"/>
      <c r="G6" s="442"/>
      <c r="H6" s="442"/>
      <c r="I6" s="442"/>
      <c r="J6" s="442"/>
      <c r="K6" s="442"/>
      <c r="L6" s="144" t="s">
        <v>233</v>
      </c>
      <c r="M6" s="144" t="s">
        <v>234</v>
      </c>
      <c r="N6" s="144" t="s">
        <v>233</v>
      </c>
      <c r="O6" s="144" t="s">
        <v>234</v>
      </c>
      <c r="P6" s="144" t="s">
        <v>233</v>
      </c>
      <c r="Q6" s="144" t="s">
        <v>234</v>
      </c>
      <c r="R6" s="144" t="s">
        <v>233</v>
      </c>
      <c r="S6" s="144" t="s">
        <v>234</v>
      </c>
      <c r="T6" s="144" t="s">
        <v>233</v>
      </c>
      <c r="U6" s="144" t="s">
        <v>234</v>
      </c>
      <c r="V6" s="144" t="s">
        <v>233</v>
      </c>
      <c r="W6" s="144" t="s">
        <v>234</v>
      </c>
      <c r="X6" s="144" t="s">
        <v>233</v>
      </c>
      <c r="Y6" s="144" t="s">
        <v>234</v>
      </c>
      <c r="Z6" s="144" t="s">
        <v>233</v>
      </c>
      <c r="AA6" s="144" t="s">
        <v>234</v>
      </c>
      <c r="AB6" s="144" t="s">
        <v>233</v>
      </c>
      <c r="AC6" s="144" t="s">
        <v>234</v>
      </c>
    </row>
    <row r="7" spans="1:32" x14ac:dyDescent="0.35">
      <c r="B7" s="115"/>
      <c r="C7" s="115"/>
      <c r="D7" s="114">
        <v>1</v>
      </c>
      <c r="E7" s="114">
        <v>2</v>
      </c>
      <c r="F7" s="114">
        <v>3</v>
      </c>
      <c r="G7" s="114">
        <v>4</v>
      </c>
      <c r="H7" s="114">
        <v>5</v>
      </c>
      <c r="I7" s="114">
        <v>6</v>
      </c>
      <c r="J7" s="114">
        <v>7</v>
      </c>
      <c r="K7" s="114">
        <v>8</v>
      </c>
      <c r="L7" s="114">
        <v>9</v>
      </c>
      <c r="M7" s="114">
        <v>10</v>
      </c>
      <c r="N7" s="114">
        <v>11</v>
      </c>
      <c r="O7" s="114">
        <v>12</v>
      </c>
      <c r="P7" s="114">
        <v>13</v>
      </c>
      <c r="Q7" s="114">
        <v>14</v>
      </c>
      <c r="R7" s="114">
        <v>15</v>
      </c>
      <c r="S7" s="114">
        <v>16</v>
      </c>
      <c r="T7" s="114">
        <v>17</v>
      </c>
      <c r="U7" s="114">
        <v>18</v>
      </c>
      <c r="V7" s="114">
        <v>19</v>
      </c>
      <c r="W7" s="114">
        <v>20</v>
      </c>
      <c r="X7" s="114">
        <v>21</v>
      </c>
      <c r="Y7" s="114">
        <v>22</v>
      </c>
      <c r="Z7" s="114">
        <v>23</v>
      </c>
      <c r="AA7" s="114">
        <v>24</v>
      </c>
      <c r="AB7" s="114">
        <v>25</v>
      </c>
      <c r="AC7" s="114">
        <v>26</v>
      </c>
    </row>
    <row r="8" spans="1:32" x14ac:dyDescent="0.35">
      <c r="B8" s="111" t="s">
        <v>8</v>
      </c>
      <c r="C8" s="111"/>
      <c r="D8" s="58"/>
      <c r="E8" s="5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2" x14ac:dyDescent="0.35">
      <c r="B9" s="111" t="s">
        <v>158</v>
      </c>
      <c r="C9" s="199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32" x14ac:dyDescent="0.35">
      <c r="B10" s="92">
        <v>1</v>
      </c>
      <c r="C10" s="91" t="s">
        <v>16</v>
      </c>
      <c r="D10" s="33">
        <v>8504</v>
      </c>
      <c r="E10" s="33">
        <v>2411</v>
      </c>
      <c r="F10" s="33">
        <v>48728</v>
      </c>
      <c r="G10" s="33">
        <v>44612</v>
      </c>
      <c r="H10" s="33">
        <v>23532</v>
      </c>
      <c r="I10" s="33">
        <v>2379429</v>
      </c>
      <c r="J10" s="33">
        <v>2936005</v>
      </c>
      <c r="K10" s="33">
        <v>87899577</v>
      </c>
      <c r="L10" s="56">
        <v>6834186</v>
      </c>
      <c r="M10" s="56">
        <v>13647802.709000001</v>
      </c>
      <c r="N10" s="56">
        <v>3209685</v>
      </c>
      <c r="O10" s="56">
        <v>17215566.728999998</v>
      </c>
      <c r="P10" s="56">
        <v>0</v>
      </c>
      <c r="Q10" s="56">
        <v>0</v>
      </c>
      <c r="R10" s="56">
        <v>12589</v>
      </c>
      <c r="S10" s="56">
        <v>63510.311999999998</v>
      </c>
      <c r="T10" s="56">
        <v>3232534</v>
      </c>
      <c r="U10" s="56">
        <v>7933859.7053300012</v>
      </c>
      <c r="V10" s="56">
        <v>339817</v>
      </c>
      <c r="W10" s="56">
        <v>2414933.4047700004</v>
      </c>
      <c r="X10" s="56">
        <v>16</v>
      </c>
      <c r="Y10" s="56">
        <v>38.200000000000003</v>
      </c>
      <c r="Z10" s="56">
        <v>23893359</v>
      </c>
      <c r="AA10" s="56">
        <v>120380329.817</v>
      </c>
      <c r="AB10" s="56">
        <v>51</v>
      </c>
      <c r="AC10" s="56">
        <v>47.65</v>
      </c>
      <c r="AE10" s="338">
        <f>Z10+AB10</f>
        <v>23893410</v>
      </c>
    </row>
    <row r="11" spans="1:32" x14ac:dyDescent="0.35">
      <c r="B11" s="92">
        <v>2</v>
      </c>
      <c r="C11" s="91" t="s">
        <v>35</v>
      </c>
      <c r="D11" s="33">
        <v>5341</v>
      </c>
      <c r="E11" s="33">
        <v>2895</v>
      </c>
      <c r="F11" s="33">
        <v>18267</v>
      </c>
      <c r="G11" s="33">
        <v>22334</v>
      </c>
      <c r="H11" s="33">
        <v>0</v>
      </c>
      <c r="I11" s="33">
        <v>1238013</v>
      </c>
      <c r="J11" s="33">
        <v>72345</v>
      </c>
      <c r="K11" s="33">
        <v>36546639</v>
      </c>
      <c r="L11" s="56">
        <v>136483</v>
      </c>
      <c r="M11" s="56">
        <v>547386.06675999996</v>
      </c>
      <c r="N11" s="56">
        <v>47299</v>
      </c>
      <c r="O11" s="56">
        <v>200080.79311000003</v>
      </c>
      <c r="P11" s="56">
        <v>0</v>
      </c>
      <c r="Q11" s="56">
        <v>0</v>
      </c>
      <c r="R11" s="56">
        <v>5436</v>
      </c>
      <c r="S11" s="56">
        <v>29163.367340000001</v>
      </c>
      <c r="T11" s="56">
        <v>2132758</v>
      </c>
      <c r="U11" s="56">
        <v>4713490.3581499998</v>
      </c>
      <c r="V11" s="56">
        <v>410611</v>
      </c>
      <c r="W11" s="56">
        <v>948643.39569000003</v>
      </c>
      <c r="X11" s="56">
        <v>0</v>
      </c>
      <c r="Y11" s="56">
        <v>0</v>
      </c>
      <c r="Z11" s="56">
        <v>15092018</v>
      </c>
      <c r="AA11" s="56">
        <v>63783083.664999999</v>
      </c>
      <c r="AB11" s="56">
        <v>260</v>
      </c>
      <c r="AC11" s="56">
        <v>256.45999999999998</v>
      </c>
      <c r="AE11" s="338">
        <f t="shared" ref="AE11:AE72" si="0">Z11+AB11</f>
        <v>15092278</v>
      </c>
      <c r="AF11" s="338"/>
    </row>
    <row r="12" spans="1:32" s="38" customFormat="1" ht="16.5" customHeight="1" x14ac:dyDescent="0.35">
      <c r="A12" s="40"/>
      <c r="B12" s="92">
        <v>3</v>
      </c>
      <c r="C12" s="113" t="s">
        <v>40</v>
      </c>
      <c r="D12" s="68">
        <v>2197</v>
      </c>
      <c r="E12" s="68">
        <v>252</v>
      </c>
      <c r="F12" s="68">
        <v>1368</v>
      </c>
      <c r="G12" s="68">
        <v>3660</v>
      </c>
      <c r="H12" s="68">
        <v>355014</v>
      </c>
      <c r="I12" s="68">
        <v>932607</v>
      </c>
      <c r="J12" s="68">
        <v>31206</v>
      </c>
      <c r="K12" s="68">
        <v>13998450</v>
      </c>
      <c r="L12" s="56">
        <v>44145</v>
      </c>
      <c r="M12" s="56">
        <v>204863.47410999998</v>
      </c>
      <c r="N12" s="56">
        <v>18261</v>
      </c>
      <c r="O12" s="56">
        <v>102290.48969999996</v>
      </c>
      <c r="P12" s="56">
        <v>0</v>
      </c>
      <c r="Q12" s="56">
        <v>0</v>
      </c>
      <c r="R12" s="56">
        <v>775</v>
      </c>
      <c r="S12" s="56">
        <v>3709.1</v>
      </c>
      <c r="T12" s="56">
        <v>1077781</v>
      </c>
      <c r="U12" s="56">
        <v>2278071.7928800001</v>
      </c>
      <c r="V12" s="56">
        <v>213751</v>
      </c>
      <c r="W12" s="56">
        <v>625654.08578999992</v>
      </c>
      <c r="X12" s="56">
        <v>5862</v>
      </c>
      <c r="Y12" s="56">
        <v>65085.233979999997</v>
      </c>
      <c r="Z12" s="56">
        <v>6243739</v>
      </c>
      <c r="AA12" s="56">
        <v>29366539.457900003</v>
      </c>
      <c r="AB12" s="56">
        <v>0</v>
      </c>
      <c r="AC12" s="56">
        <v>0</v>
      </c>
      <c r="AE12" s="338">
        <f t="shared" si="0"/>
        <v>6243739</v>
      </c>
    </row>
    <row r="13" spans="1:32" x14ac:dyDescent="0.35">
      <c r="B13" s="92">
        <v>4</v>
      </c>
      <c r="C13" s="91" t="s">
        <v>23</v>
      </c>
      <c r="D13" s="33">
        <v>8174</v>
      </c>
      <c r="E13" s="33">
        <v>3794</v>
      </c>
      <c r="F13" s="33">
        <v>78258</v>
      </c>
      <c r="G13" s="33">
        <v>13180</v>
      </c>
      <c r="H13" s="33">
        <v>0</v>
      </c>
      <c r="I13" s="33">
        <v>3499846</v>
      </c>
      <c r="J13" s="33">
        <v>998100</v>
      </c>
      <c r="K13" s="33">
        <v>60036049</v>
      </c>
      <c r="L13" s="56">
        <v>1074161</v>
      </c>
      <c r="M13" s="56">
        <v>4244651.3673800007</v>
      </c>
      <c r="N13" s="56">
        <v>473533</v>
      </c>
      <c r="O13" s="56">
        <v>2830585.08072</v>
      </c>
      <c r="P13" s="56">
        <v>0</v>
      </c>
      <c r="Q13" s="56">
        <v>0</v>
      </c>
      <c r="R13" s="56">
        <v>99144</v>
      </c>
      <c r="S13" s="56">
        <v>560312.4</v>
      </c>
      <c r="T13" s="56">
        <v>5649610</v>
      </c>
      <c r="U13" s="56">
        <v>16144774.83175</v>
      </c>
      <c r="V13" s="56">
        <v>912430</v>
      </c>
      <c r="W13" s="56">
        <v>3886619.6685600001</v>
      </c>
      <c r="X13" s="56">
        <v>4643</v>
      </c>
      <c r="Y13" s="56">
        <v>79944.994000000006</v>
      </c>
      <c r="Z13" s="56">
        <v>30643558</v>
      </c>
      <c r="AA13" s="56">
        <v>150843428.95100001</v>
      </c>
      <c r="AB13" s="56">
        <v>47</v>
      </c>
      <c r="AC13" s="56">
        <v>43.554989999999997</v>
      </c>
      <c r="AE13" s="338">
        <f t="shared" si="0"/>
        <v>30643605</v>
      </c>
    </row>
    <row r="14" spans="1:32" x14ac:dyDescent="0.35">
      <c r="B14" s="92">
        <v>5</v>
      </c>
      <c r="C14" s="91" t="s">
        <v>49</v>
      </c>
      <c r="D14" s="33">
        <v>2857</v>
      </c>
      <c r="E14" s="33">
        <v>1144</v>
      </c>
      <c r="F14" s="33">
        <v>3324</v>
      </c>
      <c r="G14" s="33">
        <v>2722</v>
      </c>
      <c r="H14" s="33">
        <v>36032</v>
      </c>
      <c r="I14" s="33">
        <v>1964679</v>
      </c>
      <c r="J14" s="33">
        <v>0</v>
      </c>
      <c r="K14" s="33">
        <v>28256084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1393749</v>
      </c>
      <c r="U14" s="56">
        <v>3504843.5503200004</v>
      </c>
      <c r="V14" s="56">
        <v>202024</v>
      </c>
      <c r="W14" s="56">
        <v>721396.88168000011</v>
      </c>
      <c r="X14" s="56">
        <v>0</v>
      </c>
      <c r="Y14" s="56">
        <v>0</v>
      </c>
      <c r="Z14" s="56">
        <v>8403997</v>
      </c>
      <c r="AA14" s="56">
        <v>39560576.219999999</v>
      </c>
      <c r="AB14" s="56">
        <v>2977</v>
      </c>
      <c r="AC14" s="56">
        <v>3014.2440000000001</v>
      </c>
      <c r="AE14" s="338">
        <f t="shared" si="0"/>
        <v>8406974</v>
      </c>
    </row>
    <row r="15" spans="1:32" x14ac:dyDescent="0.35">
      <c r="B15" s="92">
        <v>6</v>
      </c>
      <c r="C15" s="91" t="s">
        <v>31</v>
      </c>
      <c r="D15" s="33">
        <v>4616</v>
      </c>
      <c r="E15" s="33">
        <v>607</v>
      </c>
      <c r="F15" s="33">
        <v>20924</v>
      </c>
      <c r="G15" s="33">
        <v>13653</v>
      </c>
      <c r="H15" s="33">
        <v>0</v>
      </c>
      <c r="I15" s="33">
        <v>2855046</v>
      </c>
      <c r="J15" s="33">
        <v>282701</v>
      </c>
      <c r="K15" s="33">
        <v>33140182</v>
      </c>
      <c r="L15" s="56">
        <v>222614</v>
      </c>
      <c r="M15" s="56">
        <v>982200.72908999992</v>
      </c>
      <c r="N15" s="56">
        <v>273579</v>
      </c>
      <c r="O15" s="56">
        <v>1329668.69701</v>
      </c>
      <c r="P15" s="56">
        <v>0</v>
      </c>
      <c r="Q15" s="56">
        <v>0</v>
      </c>
      <c r="R15" s="56">
        <v>4389</v>
      </c>
      <c r="S15" s="56">
        <v>33912.932999999997</v>
      </c>
      <c r="T15" s="56">
        <v>2919428</v>
      </c>
      <c r="U15" s="56">
        <v>7135228.3340400001</v>
      </c>
      <c r="V15" s="56">
        <v>517359</v>
      </c>
      <c r="W15" s="56">
        <v>1253490.53</v>
      </c>
      <c r="X15" s="56">
        <v>172</v>
      </c>
      <c r="Y15" s="56">
        <v>573.65800000000002</v>
      </c>
      <c r="Z15" s="56">
        <v>18994852</v>
      </c>
      <c r="AA15" s="56">
        <v>92238269.069619998</v>
      </c>
      <c r="AB15" s="56">
        <v>1192</v>
      </c>
      <c r="AC15" s="56">
        <v>1189</v>
      </c>
      <c r="AE15" s="338">
        <f t="shared" si="0"/>
        <v>18996044</v>
      </c>
    </row>
    <row r="16" spans="1:32" x14ac:dyDescent="0.35">
      <c r="B16" s="92">
        <v>7</v>
      </c>
      <c r="C16" s="91" t="s">
        <v>37</v>
      </c>
      <c r="D16" s="33">
        <v>2765</v>
      </c>
      <c r="E16" s="33">
        <v>733</v>
      </c>
      <c r="F16" s="33">
        <v>0</v>
      </c>
      <c r="G16" s="33">
        <v>0</v>
      </c>
      <c r="H16" s="33">
        <v>0</v>
      </c>
      <c r="I16" s="33">
        <v>444312</v>
      </c>
      <c r="J16" s="33">
        <v>67280</v>
      </c>
      <c r="K16" s="33">
        <v>17767446</v>
      </c>
      <c r="L16" s="56">
        <v>73644</v>
      </c>
      <c r="M16" s="56">
        <v>234237.66003999999</v>
      </c>
      <c r="N16" s="56">
        <v>24221</v>
      </c>
      <c r="O16" s="56">
        <v>93679.50529999999</v>
      </c>
      <c r="P16" s="56">
        <v>0</v>
      </c>
      <c r="Q16" s="56">
        <v>0</v>
      </c>
      <c r="R16" s="56">
        <v>2609</v>
      </c>
      <c r="S16" s="56">
        <v>13141.3789</v>
      </c>
      <c r="T16" s="56">
        <v>2136718</v>
      </c>
      <c r="U16" s="56">
        <v>4942472.4917200003</v>
      </c>
      <c r="V16" s="56">
        <v>316016</v>
      </c>
      <c r="W16" s="56">
        <v>824293.02672000008</v>
      </c>
      <c r="X16" s="56">
        <v>0</v>
      </c>
      <c r="Y16" s="56">
        <v>0</v>
      </c>
      <c r="Z16" s="56">
        <v>11719990</v>
      </c>
      <c r="AA16" s="56">
        <v>50149331.188390002</v>
      </c>
      <c r="AB16" s="56">
        <v>0</v>
      </c>
      <c r="AC16" s="56">
        <v>0</v>
      </c>
      <c r="AE16" s="338">
        <f t="shared" si="0"/>
        <v>11719990</v>
      </c>
    </row>
    <row r="17" spans="2:31" x14ac:dyDescent="0.35">
      <c r="B17" s="92">
        <v>8</v>
      </c>
      <c r="C17" s="91" t="s">
        <v>50</v>
      </c>
      <c r="D17" s="33">
        <v>1019</v>
      </c>
      <c r="E17" s="33">
        <v>27</v>
      </c>
      <c r="F17" s="33">
        <v>941</v>
      </c>
      <c r="G17" s="33">
        <v>1681</v>
      </c>
      <c r="H17" s="33">
        <v>1087</v>
      </c>
      <c r="I17" s="33">
        <v>168908</v>
      </c>
      <c r="J17" s="33">
        <v>0</v>
      </c>
      <c r="K17" s="33">
        <v>3478508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296623</v>
      </c>
      <c r="U17" s="56">
        <v>809352.08986000007</v>
      </c>
      <c r="V17" s="56">
        <v>83816</v>
      </c>
      <c r="W17" s="56">
        <v>240866.38372000001</v>
      </c>
      <c r="X17" s="56">
        <v>0</v>
      </c>
      <c r="Y17" s="56">
        <v>0</v>
      </c>
      <c r="Z17" s="56">
        <v>1391280</v>
      </c>
      <c r="AA17" s="56">
        <v>6995930.5</v>
      </c>
      <c r="AB17" s="56">
        <v>0</v>
      </c>
      <c r="AC17" s="56">
        <v>0</v>
      </c>
      <c r="AE17" s="338">
        <f t="shared" si="0"/>
        <v>1391280</v>
      </c>
    </row>
    <row r="18" spans="2:31" x14ac:dyDescent="0.35">
      <c r="B18" s="92">
        <v>9</v>
      </c>
      <c r="C18" s="91" t="s">
        <v>27</v>
      </c>
      <c r="D18" s="33">
        <v>7816</v>
      </c>
      <c r="E18" s="33">
        <v>4188</v>
      </c>
      <c r="F18" s="33">
        <v>34151</v>
      </c>
      <c r="G18" s="33">
        <v>0</v>
      </c>
      <c r="H18" s="33">
        <v>678151</v>
      </c>
      <c r="I18" s="33">
        <v>903047</v>
      </c>
      <c r="J18" s="33">
        <v>584549</v>
      </c>
      <c r="K18" s="33">
        <v>41061227</v>
      </c>
      <c r="L18" s="56">
        <v>353392</v>
      </c>
      <c r="M18" s="56">
        <v>1575636.4967700001</v>
      </c>
      <c r="N18" s="56">
        <v>258518</v>
      </c>
      <c r="O18" s="56">
        <v>1567207.1538</v>
      </c>
      <c r="P18" s="56">
        <v>2</v>
      </c>
      <c r="Q18" s="56">
        <v>119</v>
      </c>
      <c r="R18" s="56">
        <v>6805</v>
      </c>
      <c r="S18" s="56">
        <v>21490.1</v>
      </c>
      <c r="T18" s="56">
        <v>3882226</v>
      </c>
      <c r="U18" s="56">
        <v>10518438.763389999</v>
      </c>
      <c r="V18" s="56">
        <v>1141117</v>
      </c>
      <c r="W18" s="56">
        <v>3126512.3374399999</v>
      </c>
      <c r="X18" s="56">
        <v>0</v>
      </c>
      <c r="Y18" s="56">
        <v>0</v>
      </c>
      <c r="Z18" s="56">
        <v>24393039</v>
      </c>
      <c r="AA18" s="56">
        <v>127630387.21833</v>
      </c>
      <c r="AB18" s="56">
        <v>0</v>
      </c>
      <c r="AC18" s="56">
        <v>0</v>
      </c>
      <c r="AE18" s="338">
        <f t="shared" si="0"/>
        <v>24393039</v>
      </c>
    </row>
    <row r="19" spans="2:31" x14ac:dyDescent="0.35">
      <c r="B19" s="92">
        <v>10</v>
      </c>
      <c r="C19" s="91" t="s">
        <v>9</v>
      </c>
      <c r="D19" s="33">
        <v>27254</v>
      </c>
      <c r="E19" s="33">
        <v>37739</v>
      </c>
      <c r="F19" s="33">
        <v>1511604</v>
      </c>
      <c r="G19" s="33">
        <v>47060</v>
      </c>
      <c r="H19" s="33">
        <v>982184</v>
      </c>
      <c r="I19" s="33">
        <v>4702096</v>
      </c>
      <c r="J19" s="33">
        <v>20481479</v>
      </c>
      <c r="K19" s="33">
        <v>237986554</v>
      </c>
      <c r="L19" s="56">
        <v>26503243</v>
      </c>
      <c r="M19" s="56">
        <v>111736985.74757011</v>
      </c>
      <c r="N19" s="56">
        <v>47427768</v>
      </c>
      <c r="O19" s="56">
        <v>178029832.95070007</v>
      </c>
      <c r="P19" s="56">
        <v>0</v>
      </c>
      <c r="Q19" s="56">
        <v>0</v>
      </c>
      <c r="R19" s="56">
        <v>140771</v>
      </c>
      <c r="S19" s="56">
        <v>587473.4192</v>
      </c>
      <c r="T19" s="56">
        <v>29919640</v>
      </c>
      <c r="U19" s="56">
        <v>75395547.773019984</v>
      </c>
      <c r="V19" s="56">
        <v>6486538</v>
      </c>
      <c r="W19" s="56">
        <v>20120401.499910001</v>
      </c>
      <c r="X19" s="56">
        <v>778</v>
      </c>
      <c r="Y19" s="56">
        <v>10062.075339999999</v>
      </c>
      <c r="Z19" s="56">
        <v>157188702</v>
      </c>
      <c r="AA19" s="56">
        <v>847272075.18452001</v>
      </c>
      <c r="AB19" s="56">
        <v>16029</v>
      </c>
      <c r="AC19" s="56">
        <v>14777.929679999999</v>
      </c>
      <c r="AE19" s="338">
        <f t="shared" si="0"/>
        <v>157204731</v>
      </c>
    </row>
    <row r="20" spans="2:31" x14ac:dyDescent="0.35">
      <c r="B20" s="92">
        <v>11</v>
      </c>
      <c r="C20" s="91" t="s">
        <v>51</v>
      </c>
      <c r="D20" s="33">
        <v>2254</v>
      </c>
      <c r="E20" s="33">
        <v>226</v>
      </c>
      <c r="F20" s="33">
        <v>10865</v>
      </c>
      <c r="G20" s="33">
        <v>3568</v>
      </c>
      <c r="H20" s="33">
        <v>219</v>
      </c>
      <c r="I20" s="33">
        <v>1251920</v>
      </c>
      <c r="J20" s="33">
        <v>0</v>
      </c>
      <c r="K20" s="33">
        <v>12564057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844108</v>
      </c>
      <c r="U20" s="56">
        <v>2214144.2610200001</v>
      </c>
      <c r="V20" s="56">
        <v>281851</v>
      </c>
      <c r="W20" s="56">
        <v>729231.91313999996</v>
      </c>
      <c r="X20" s="56">
        <v>789</v>
      </c>
      <c r="Y20" s="56">
        <v>11890.129929999999</v>
      </c>
      <c r="Z20" s="56">
        <v>6331887</v>
      </c>
      <c r="AA20" s="56">
        <v>30817570.23849</v>
      </c>
      <c r="AB20" s="56">
        <v>184</v>
      </c>
      <c r="AC20" s="56">
        <v>172.97152</v>
      </c>
      <c r="AE20" s="338">
        <f t="shared" si="0"/>
        <v>6332071</v>
      </c>
    </row>
    <row r="21" spans="2:31" x14ac:dyDescent="0.35">
      <c r="B21" s="92">
        <v>12</v>
      </c>
      <c r="C21" s="91" t="s">
        <v>28</v>
      </c>
      <c r="D21" s="33">
        <v>6786</v>
      </c>
      <c r="E21" s="33">
        <v>1340</v>
      </c>
      <c r="F21" s="33">
        <v>49385</v>
      </c>
      <c r="G21" s="33">
        <v>8007</v>
      </c>
      <c r="H21" s="33">
        <v>320856</v>
      </c>
      <c r="I21" s="33">
        <v>288168</v>
      </c>
      <c r="J21" s="33">
        <v>512281</v>
      </c>
      <c r="K21" s="33">
        <v>55013536</v>
      </c>
      <c r="L21" s="56">
        <v>576063</v>
      </c>
      <c r="M21" s="56">
        <v>2469595.4256800003</v>
      </c>
      <c r="N21" s="56">
        <v>1607571</v>
      </c>
      <c r="O21" s="56">
        <v>3219914.9215000002</v>
      </c>
      <c r="P21" s="56">
        <v>0</v>
      </c>
      <c r="Q21" s="56">
        <v>0</v>
      </c>
      <c r="R21" s="56">
        <v>9606</v>
      </c>
      <c r="S21" s="56">
        <v>41315.594250000002</v>
      </c>
      <c r="T21" s="56">
        <v>4238772</v>
      </c>
      <c r="U21" s="56">
        <v>9898190.9079100005</v>
      </c>
      <c r="V21" s="56">
        <v>1429797</v>
      </c>
      <c r="W21" s="56">
        <v>3504563.8056900008</v>
      </c>
      <c r="X21" s="56">
        <v>3022</v>
      </c>
      <c r="Y21" s="56">
        <v>12025.243</v>
      </c>
      <c r="Z21" s="56">
        <v>46249776</v>
      </c>
      <c r="AA21" s="56">
        <v>128597053.817</v>
      </c>
      <c r="AB21" s="56">
        <v>917</v>
      </c>
      <c r="AC21" s="56">
        <v>5530.9830000000002</v>
      </c>
      <c r="AE21" s="338">
        <f t="shared" si="0"/>
        <v>46250693</v>
      </c>
    </row>
    <row r="22" spans="2:31" x14ac:dyDescent="0.35">
      <c r="B22" s="111" t="s">
        <v>6</v>
      </c>
      <c r="C22" s="199"/>
      <c r="D22" s="58"/>
      <c r="E22" s="58"/>
      <c r="F22" s="58"/>
      <c r="G22" s="58"/>
      <c r="H22" s="58"/>
      <c r="I22" s="58"/>
      <c r="J22" s="58"/>
      <c r="K22" s="58"/>
      <c r="L22" s="53"/>
      <c r="M22" s="53"/>
      <c r="N22" s="53"/>
      <c r="O22" s="53"/>
      <c r="P22" s="53"/>
      <c r="Q22" s="53"/>
      <c r="R22" s="53"/>
      <c r="S22" s="53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E22" s="338">
        <f t="shared" si="0"/>
        <v>0</v>
      </c>
    </row>
    <row r="23" spans="2:31" x14ac:dyDescent="0.35">
      <c r="B23" s="92">
        <v>13</v>
      </c>
      <c r="C23" s="91" t="s">
        <v>11</v>
      </c>
      <c r="D23" s="33">
        <v>6595</v>
      </c>
      <c r="E23" s="33">
        <v>7933</v>
      </c>
      <c r="F23" s="33">
        <v>2017258</v>
      </c>
      <c r="G23" s="33">
        <v>369</v>
      </c>
      <c r="H23" s="33">
        <v>626833</v>
      </c>
      <c r="I23" s="33">
        <v>98225897</v>
      </c>
      <c r="J23" s="33">
        <v>14782101</v>
      </c>
      <c r="K23" s="33">
        <v>39562869</v>
      </c>
      <c r="L23" s="56">
        <v>35083926</v>
      </c>
      <c r="M23" s="56">
        <v>89255795.527290136</v>
      </c>
      <c r="N23" s="56">
        <v>26179236</v>
      </c>
      <c r="O23" s="56">
        <v>112865916.35667013</v>
      </c>
      <c r="P23" s="56">
        <v>0</v>
      </c>
      <c r="Q23" s="56">
        <v>0</v>
      </c>
      <c r="R23" s="56">
        <v>74401</v>
      </c>
      <c r="S23" s="56">
        <v>376147.7</v>
      </c>
      <c r="T23" s="56">
        <v>4368310</v>
      </c>
      <c r="U23" s="56">
        <v>15074657.419549998</v>
      </c>
      <c r="V23" s="56">
        <v>1899495</v>
      </c>
      <c r="W23" s="56">
        <v>11160016.465959996</v>
      </c>
      <c r="X23" s="56">
        <v>12922</v>
      </c>
      <c r="Y23" s="56">
        <v>348364.109</v>
      </c>
      <c r="Z23" s="56">
        <v>17368710</v>
      </c>
      <c r="AA23" s="56">
        <v>115354100.883</v>
      </c>
      <c r="AB23" s="56">
        <v>0</v>
      </c>
      <c r="AC23" s="56">
        <v>0</v>
      </c>
      <c r="AE23" s="338">
        <f t="shared" si="0"/>
        <v>17368710</v>
      </c>
    </row>
    <row r="24" spans="2:31" x14ac:dyDescent="0.35">
      <c r="B24" s="92">
        <v>14</v>
      </c>
      <c r="C24" s="91" t="s">
        <v>52</v>
      </c>
      <c r="D24" s="33">
        <v>433</v>
      </c>
      <c r="E24" s="33">
        <v>5</v>
      </c>
      <c r="F24" s="33">
        <v>66939</v>
      </c>
      <c r="G24" s="33">
        <v>0</v>
      </c>
      <c r="H24" s="33">
        <v>23620</v>
      </c>
      <c r="I24" s="33">
        <v>0</v>
      </c>
      <c r="J24" s="33">
        <v>0</v>
      </c>
      <c r="K24" s="33">
        <v>6095700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218555</v>
      </c>
      <c r="U24" s="56">
        <v>738882.6979599999</v>
      </c>
      <c r="V24" s="56">
        <v>56726</v>
      </c>
      <c r="W24" s="56">
        <v>337264.3077</v>
      </c>
      <c r="X24" s="56">
        <v>0</v>
      </c>
      <c r="Y24" s="56">
        <v>0</v>
      </c>
      <c r="Z24" s="56">
        <v>2259948</v>
      </c>
      <c r="AA24" s="56">
        <v>12527290.968</v>
      </c>
      <c r="AB24" s="56">
        <v>10</v>
      </c>
      <c r="AC24" s="56">
        <v>5.0999999999999996</v>
      </c>
      <c r="AE24" s="338">
        <f t="shared" si="0"/>
        <v>2259958</v>
      </c>
    </row>
    <row r="25" spans="2:31" x14ac:dyDescent="0.35">
      <c r="B25" s="92">
        <v>15</v>
      </c>
      <c r="C25" s="91" t="s">
        <v>41</v>
      </c>
      <c r="D25" s="33">
        <v>1179</v>
      </c>
      <c r="E25" s="33">
        <v>518</v>
      </c>
      <c r="F25" s="33">
        <v>7300</v>
      </c>
      <c r="G25" s="33">
        <v>95207</v>
      </c>
      <c r="H25" s="33">
        <v>0</v>
      </c>
      <c r="I25" s="33">
        <v>72827</v>
      </c>
      <c r="J25" s="33">
        <v>26657</v>
      </c>
      <c r="K25" s="33">
        <v>3011141</v>
      </c>
      <c r="L25" s="56">
        <v>49464</v>
      </c>
      <c r="M25" s="56">
        <v>223096.82726000471</v>
      </c>
      <c r="N25" s="56">
        <v>20673</v>
      </c>
      <c r="O25" s="56">
        <v>233924.79503999843</v>
      </c>
      <c r="P25" s="56">
        <v>0</v>
      </c>
      <c r="Q25" s="56">
        <v>0</v>
      </c>
      <c r="R25" s="56">
        <v>212</v>
      </c>
      <c r="S25" s="56">
        <v>1237.4000000000001</v>
      </c>
      <c r="T25" s="56">
        <v>480705</v>
      </c>
      <c r="U25" s="56">
        <v>1364763.45037</v>
      </c>
      <c r="V25" s="56">
        <v>42301</v>
      </c>
      <c r="W25" s="56">
        <v>131363.04874999999</v>
      </c>
      <c r="X25" s="56">
        <v>0</v>
      </c>
      <c r="Y25" s="56">
        <v>0</v>
      </c>
      <c r="Z25" s="56">
        <v>2392314</v>
      </c>
      <c r="AA25" s="56">
        <v>13638792.21429</v>
      </c>
      <c r="AB25" s="56">
        <v>0</v>
      </c>
      <c r="AC25" s="56">
        <v>0</v>
      </c>
      <c r="AE25" s="338">
        <f t="shared" si="0"/>
        <v>2392314</v>
      </c>
    </row>
    <row r="26" spans="2:31" x14ac:dyDescent="0.35">
      <c r="B26" s="92">
        <v>16</v>
      </c>
      <c r="C26" s="91" t="s">
        <v>33</v>
      </c>
      <c r="D26" s="33">
        <v>745</v>
      </c>
      <c r="E26" s="33">
        <v>39</v>
      </c>
      <c r="F26" s="33">
        <v>0</v>
      </c>
      <c r="G26" s="33">
        <v>0</v>
      </c>
      <c r="H26" s="33">
        <v>16967</v>
      </c>
      <c r="I26" s="33">
        <v>0</v>
      </c>
      <c r="J26" s="33">
        <v>156506</v>
      </c>
      <c r="K26" s="33">
        <v>914893</v>
      </c>
      <c r="L26" s="56">
        <v>265362</v>
      </c>
      <c r="M26" s="56">
        <v>774733.43544000003</v>
      </c>
      <c r="N26" s="56">
        <v>1547422</v>
      </c>
      <c r="O26" s="56">
        <v>1631804.5711399999</v>
      </c>
      <c r="P26" s="56">
        <v>0</v>
      </c>
      <c r="Q26" s="56">
        <v>0</v>
      </c>
      <c r="R26" s="56">
        <v>0</v>
      </c>
      <c r="S26" s="56">
        <v>0</v>
      </c>
      <c r="T26" s="56">
        <v>146783</v>
      </c>
      <c r="U26" s="56">
        <v>339321.86501000001</v>
      </c>
      <c r="V26" s="56">
        <v>10549</v>
      </c>
      <c r="W26" s="56">
        <v>43694.56293</v>
      </c>
      <c r="X26" s="56">
        <v>0</v>
      </c>
      <c r="Y26" s="56">
        <v>0</v>
      </c>
      <c r="Z26" s="56">
        <v>437170</v>
      </c>
      <c r="AA26" s="56">
        <v>2231814.35</v>
      </c>
      <c r="AB26" s="56">
        <v>1</v>
      </c>
      <c r="AC26" s="56">
        <v>0.6</v>
      </c>
      <c r="AE26" s="338">
        <f t="shared" si="0"/>
        <v>437171</v>
      </c>
    </row>
    <row r="27" spans="2:31" x14ac:dyDescent="0.35">
      <c r="B27" s="92">
        <v>17</v>
      </c>
      <c r="C27" s="91" t="s">
        <v>45</v>
      </c>
      <c r="D27" s="33">
        <v>425</v>
      </c>
      <c r="E27" s="33">
        <v>5</v>
      </c>
      <c r="F27" s="33">
        <v>8059</v>
      </c>
      <c r="G27" s="33">
        <v>0</v>
      </c>
      <c r="H27" s="33">
        <v>18188</v>
      </c>
      <c r="I27" s="33">
        <v>0</v>
      </c>
      <c r="J27" s="33">
        <v>44</v>
      </c>
      <c r="K27" s="33">
        <v>852309</v>
      </c>
      <c r="L27" s="56">
        <v>65</v>
      </c>
      <c r="M27" s="56">
        <v>156.20479999999998</v>
      </c>
      <c r="N27" s="56">
        <v>26</v>
      </c>
      <c r="O27" s="56">
        <v>61.632400000000004</v>
      </c>
      <c r="P27" s="56">
        <v>0</v>
      </c>
      <c r="Q27" s="56">
        <v>0</v>
      </c>
      <c r="R27" s="56">
        <v>1</v>
      </c>
      <c r="S27" s="56">
        <v>1.5</v>
      </c>
      <c r="T27" s="56">
        <v>74613</v>
      </c>
      <c r="U27" s="56">
        <v>242324.90495</v>
      </c>
      <c r="V27" s="56">
        <v>43441</v>
      </c>
      <c r="W27" s="56">
        <v>157565.73037999999</v>
      </c>
      <c r="X27" s="56">
        <v>267</v>
      </c>
      <c r="Y27" s="56">
        <v>7894.5919999999996</v>
      </c>
      <c r="Z27" s="56">
        <v>261230</v>
      </c>
      <c r="AA27" s="56">
        <v>1558676.0870000001</v>
      </c>
      <c r="AB27" s="56">
        <v>0</v>
      </c>
      <c r="AC27" s="56">
        <v>0</v>
      </c>
      <c r="AE27" s="338">
        <f t="shared" si="0"/>
        <v>261230</v>
      </c>
    </row>
    <row r="28" spans="2:31" x14ac:dyDescent="0.35">
      <c r="B28" s="92">
        <v>18</v>
      </c>
      <c r="C28" s="91" t="s">
        <v>42</v>
      </c>
      <c r="D28" s="33">
        <v>241</v>
      </c>
      <c r="E28" s="33">
        <v>39</v>
      </c>
      <c r="F28" s="33">
        <v>1506</v>
      </c>
      <c r="G28" s="33">
        <v>0</v>
      </c>
      <c r="H28" s="33">
        <v>0</v>
      </c>
      <c r="I28" s="33">
        <v>37031</v>
      </c>
      <c r="J28" s="33">
        <v>13047</v>
      </c>
      <c r="K28" s="33">
        <v>579552</v>
      </c>
      <c r="L28" s="56">
        <v>26977</v>
      </c>
      <c r="M28" s="56">
        <v>63916.144690000001</v>
      </c>
      <c r="N28" s="56">
        <v>6788</v>
      </c>
      <c r="O28" s="56">
        <v>29871.735909999999</v>
      </c>
      <c r="P28" s="56">
        <v>0</v>
      </c>
      <c r="Q28" s="56">
        <v>0</v>
      </c>
      <c r="R28" s="56">
        <v>280</v>
      </c>
      <c r="S28" s="56">
        <v>998.1</v>
      </c>
      <c r="T28" s="56">
        <v>135454</v>
      </c>
      <c r="U28" s="56">
        <v>279081.10971000005</v>
      </c>
      <c r="V28" s="56">
        <v>5680</v>
      </c>
      <c r="W28" s="56">
        <v>13354.175800000003</v>
      </c>
      <c r="X28" s="56">
        <v>0</v>
      </c>
      <c r="Y28" s="56">
        <v>0</v>
      </c>
      <c r="Z28" s="56">
        <v>432811</v>
      </c>
      <c r="AA28" s="56">
        <v>1929435.2372699999</v>
      </c>
      <c r="AB28" s="56">
        <v>0</v>
      </c>
      <c r="AC28" s="56">
        <v>0</v>
      </c>
      <c r="AE28" s="338">
        <f t="shared" si="0"/>
        <v>432811</v>
      </c>
    </row>
    <row r="29" spans="2:31" x14ac:dyDescent="0.35">
      <c r="B29" s="92">
        <v>19</v>
      </c>
      <c r="C29" s="91" t="s">
        <v>20</v>
      </c>
      <c r="D29" s="33">
        <v>1744</v>
      </c>
      <c r="E29" s="33">
        <v>314</v>
      </c>
      <c r="F29" s="33">
        <v>21342</v>
      </c>
      <c r="G29" s="33">
        <v>0</v>
      </c>
      <c r="H29" s="33">
        <v>0</v>
      </c>
      <c r="I29" s="33">
        <v>5805409</v>
      </c>
      <c r="J29" s="33">
        <v>1120269</v>
      </c>
      <c r="K29" s="33">
        <v>14025929</v>
      </c>
      <c r="L29" s="56">
        <v>2619996</v>
      </c>
      <c r="M29" s="56">
        <v>7312087.534</v>
      </c>
      <c r="N29" s="56">
        <v>1729890</v>
      </c>
      <c r="O29" s="56">
        <v>9641115.3469999991</v>
      </c>
      <c r="P29" s="56">
        <v>0</v>
      </c>
      <c r="Q29" s="56">
        <v>0</v>
      </c>
      <c r="R29" s="56">
        <v>5984</v>
      </c>
      <c r="S29" s="56">
        <v>28298.213</v>
      </c>
      <c r="T29" s="56">
        <v>2796512</v>
      </c>
      <c r="U29" s="56">
        <v>8020996.8799999999</v>
      </c>
      <c r="V29" s="56">
        <v>1178348</v>
      </c>
      <c r="W29" s="56">
        <v>4405488.2419999996</v>
      </c>
      <c r="X29" s="56">
        <v>3331</v>
      </c>
      <c r="Y29" s="56">
        <v>47445.786</v>
      </c>
      <c r="Z29" s="56">
        <v>7810298</v>
      </c>
      <c r="AA29" s="56">
        <v>40660067.623000003</v>
      </c>
      <c r="AB29" s="56">
        <v>45</v>
      </c>
      <c r="AC29" s="56">
        <v>44.2</v>
      </c>
      <c r="AE29" s="338">
        <f t="shared" si="0"/>
        <v>7810343</v>
      </c>
    </row>
    <row r="30" spans="2:31" x14ac:dyDescent="0.35">
      <c r="B30" s="92">
        <v>20</v>
      </c>
      <c r="C30" s="91" t="s">
        <v>7</v>
      </c>
      <c r="D30" s="33">
        <v>12421</v>
      </c>
      <c r="E30" s="33">
        <v>8540</v>
      </c>
      <c r="F30" s="33">
        <v>1722629</v>
      </c>
      <c r="G30" s="33">
        <v>2351</v>
      </c>
      <c r="H30" s="33">
        <v>2280111</v>
      </c>
      <c r="I30" s="33">
        <v>842961</v>
      </c>
      <c r="J30" s="33">
        <v>23444799</v>
      </c>
      <c r="K30" s="33">
        <v>58648304</v>
      </c>
      <c r="L30" s="56">
        <v>78092723</v>
      </c>
      <c r="M30" s="56">
        <v>178288407.83149999</v>
      </c>
      <c r="N30" s="56">
        <v>35653914</v>
      </c>
      <c r="O30" s="56">
        <v>328352006.70600998</v>
      </c>
      <c r="P30" s="56">
        <v>0</v>
      </c>
      <c r="Q30" s="56">
        <v>0</v>
      </c>
      <c r="R30" s="56">
        <v>190569</v>
      </c>
      <c r="S30" s="56">
        <v>1242859.9361500002</v>
      </c>
      <c r="T30" s="56">
        <v>9522740</v>
      </c>
      <c r="U30" s="56">
        <v>36629457.134559996</v>
      </c>
      <c r="V30" s="56">
        <v>6748574</v>
      </c>
      <c r="W30" s="56">
        <v>34887238.908489987</v>
      </c>
      <c r="X30" s="56">
        <v>67226</v>
      </c>
      <c r="Y30" s="56">
        <v>919061.50194999983</v>
      </c>
      <c r="Z30" s="56">
        <v>33559000</v>
      </c>
      <c r="AA30" s="56">
        <v>228927929.64700001</v>
      </c>
      <c r="AB30" s="56">
        <v>2116</v>
      </c>
      <c r="AC30" s="56">
        <v>2163.9450000000002</v>
      </c>
      <c r="AE30" s="338">
        <f t="shared" si="0"/>
        <v>33561116</v>
      </c>
    </row>
    <row r="31" spans="2:31" x14ac:dyDescent="0.35">
      <c r="B31" s="92">
        <v>21</v>
      </c>
      <c r="C31" s="91" t="s">
        <v>10</v>
      </c>
      <c r="D31" s="33">
        <v>10239</v>
      </c>
      <c r="E31" s="33">
        <v>5960</v>
      </c>
      <c r="F31" s="33">
        <v>1878122</v>
      </c>
      <c r="G31" s="33">
        <v>6266</v>
      </c>
      <c r="H31" s="33">
        <v>598076</v>
      </c>
      <c r="I31" s="33">
        <v>3701903</v>
      </c>
      <c r="J31" s="33">
        <v>18084209</v>
      </c>
      <c r="K31" s="33">
        <v>31847642</v>
      </c>
      <c r="L31" s="56">
        <v>18792992</v>
      </c>
      <c r="M31" s="56">
        <v>108253073.38812058</v>
      </c>
      <c r="N31" s="56">
        <v>61348884</v>
      </c>
      <c r="O31" s="56">
        <v>248563022.41125062</v>
      </c>
      <c r="P31" s="56">
        <v>54</v>
      </c>
      <c r="Q31" s="56">
        <v>4305.9679999999998</v>
      </c>
      <c r="R31" s="56">
        <v>65501</v>
      </c>
      <c r="S31" s="56">
        <v>333133.63199999998</v>
      </c>
      <c r="T31" s="56">
        <v>5431957</v>
      </c>
      <c r="U31" s="56">
        <v>23620783.805350047</v>
      </c>
      <c r="V31" s="56">
        <v>3281031</v>
      </c>
      <c r="W31" s="56">
        <v>20191129.031160031</v>
      </c>
      <c r="X31" s="56">
        <v>5750</v>
      </c>
      <c r="Y31" s="56">
        <v>117996.00109999999</v>
      </c>
      <c r="Z31" s="56">
        <v>14789213</v>
      </c>
      <c r="AA31" s="56">
        <v>109666038.61399999</v>
      </c>
      <c r="AB31" s="56">
        <v>1</v>
      </c>
      <c r="AC31" s="56">
        <v>0.47099999999999997</v>
      </c>
      <c r="AE31" s="338">
        <f t="shared" si="0"/>
        <v>14789214</v>
      </c>
    </row>
    <row r="32" spans="2:31" x14ac:dyDescent="0.35">
      <c r="B32" s="92">
        <v>22</v>
      </c>
      <c r="C32" s="91" t="s">
        <v>38</v>
      </c>
      <c r="D32" s="33">
        <v>2383</v>
      </c>
      <c r="E32" s="33">
        <v>776</v>
      </c>
      <c r="F32" s="33">
        <v>13417</v>
      </c>
      <c r="G32" s="33">
        <v>1258</v>
      </c>
      <c r="H32" s="33">
        <v>0</v>
      </c>
      <c r="I32" s="33">
        <v>352631</v>
      </c>
      <c r="J32" s="33">
        <v>41970</v>
      </c>
      <c r="K32" s="33">
        <v>12168642</v>
      </c>
      <c r="L32" s="56">
        <v>76292</v>
      </c>
      <c r="M32" s="56">
        <v>337907.1447</v>
      </c>
      <c r="N32" s="56">
        <v>60292</v>
      </c>
      <c r="O32" s="56">
        <v>272142.05699999997</v>
      </c>
      <c r="P32" s="56">
        <v>0</v>
      </c>
      <c r="Q32" s="56">
        <v>0</v>
      </c>
      <c r="R32" s="56">
        <v>546</v>
      </c>
      <c r="S32" s="56">
        <v>3356.4</v>
      </c>
      <c r="T32" s="56">
        <v>1077467</v>
      </c>
      <c r="U32" s="56">
        <v>2669186.0828200378</v>
      </c>
      <c r="V32" s="56">
        <v>218322</v>
      </c>
      <c r="W32" s="56">
        <v>681426.37005001341</v>
      </c>
      <c r="X32" s="56">
        <v>0</v>
      </c>
      <c r="Y32" s="56">
        <v>0</v>
      </c>
      <c r="Z32" s="56">
        <v>5116727</v>
      </c>
      <c r="AA32" s="56">
        <v>26523127.031400003</v>
      </c>
      <c r="AB32" s="56">
        <v>115</v>
      </c>
      <c r="AC32" s="56">
        <v>60.843000000000004</v>
      </c>
      <c r="AE32" s="338">
        <f t="shared" si="0"/>
        <v>5116842</v>
      </c>
    </row>
    <row r="33" spans="2:31" x14ac:dyDescent="0.35">
      <c r="B33" s="92">
        <v>23</v>
      </c>
      <c r="C33" s="91" t="s">
        <v>14</v>
      </c>
      <c r="D33" s="33">
        <v>906</v>
      </c>
      <c r="E33" s="33">
        <v>311</v>
      </c>
      <c r="F33" s="33">
        <v>43977</v>
      </c>
      <c r="G33" s="33">
        <v>7497</v>
      </c>
      <c r="H33" s="33">
        <v>0</v>
      </c>
      <c r="I33" s="33">
        <v>128782</v>
      </c>
      <c r="J33" s="33">
        <v>3388080</v>
      </c>
      <c r="K33" s="33">
        <v>6562266</v>
      </c>
      <c r="L33" s="56">
        <v>10892095</v>
      </c>
      <c r="M33" s="56">
        <v>19571280.313999999</v>
      </c>
      <c r="N33" s="56">
        <v>2387102</v>
      </c>
      <c r="O33" s="56">
        <v>16832500.522999998</v>
      </c>
      <c r="P33" s="56">
        <v>0</v>
      </c>
      <c r="Q33" s="56">
        <v>0</v>
      </c>
      <c r="R33" s="56">
        <v>25299</v>
      </c>
      <c r="S33" s="56">
        <v>122669.6</v>
      </c>
      <c r="T33" s="56">
        <v>599353</v>
      </c>
      <c r="U33" s="56">
        <v>2035040.54681</v>
      </c>
      <c r="V33" s="56">
        <v>268589</v>
      </c>
      <c r="W33" s="56">
        <v>3067732.4185300004</v>
      </c>
      <c r="X33" s="56">
        <v>0</v>
      </c>
      <c r="Y33" s="56">
        <v>0</v>
      </c>
      <c r="Z33" s="56">
        <v>3462138</v>
      </c>
      <c r="AA33" s="56">
        <v>19277859.408</v>
      </c>
      <c r="AB33" s="56">
        <v>0</v>
      </c>
      <c r="AC33" s="56">
        <v>0</v>
      </c>
      <c r="AE33" s="338">
        <f t="shared" si="0"/>
        <v>3462138</v>
      </c>
    </row>
    <row r="34" spans="2:31" x14ac:dyDescent="0.35">
      <c r="B34" s="92">
        <v>24</v>
      </c>
      <c r="C34" s="91" t="s">
        <v>15</v>
      </c>
      <c r="D34" s="33">
        <v>1989</v>
      </c>
      <c r="E34" s="33">
        <v>1041</v>
      </c>
      <c r="F34" s="33">
        <v>247114</v>
      </c>
      <c r="G34" s="33">
        <v>141</v>
      </c>
      <c r="H34" s="33">
        <v>45384</v>
      </c>
      <c r="I34" s="33">
        <v>7293047</v>
      </c>
      <c r="J34" s="33">
        <v>3152176</v>
      </c>
      <c r="K34" s="33">
        <v>11070989</v>
      </c>
      <c r="L34" s="56">
        <v>4129599</v>
      </c>
      <c r="M34" s="56">
        <v>47207240.740000002</v>
      </c>
      <c r="N34" s="56">
        <v>8295251</v>
      </c>
      <c r="O34" s="56">
        <v>41684679.232000001</v>
      </c>
      <c r="P34" s="56">
        <v>0</v>
      </c>
      <c r="Q34" s="56">
        <v>0</v>
      </c>
      <c r="R34" s="56">
        <v>25055</v>
      </c>
      <c r="S34" s="56">
        <v>135233.908</v>
      </c>
      <c r="T34" s="56">
        <v>677555</v>
      </c>
      <c r="U34" s="56">
        <v>2117530.6030000001</v>
      </c>
      <c r="V34" s="56">
        <v>503118</v>
      </c>
      <c r="W34" s="56">
        <v>2745076.9240000001</v>
      </c>
      <c r="X34" s="56">
        <v>993</v>
      </c>
      <c r="Y34" s="56">
        <v>81789.836500000005</v>
      </c>
      <c r="Z34" s="56">
        <v>3824476</v>
      </c>
      <c r="AA34" s="56">
        <v>23895503.439840999</v>
      </c>
      <c r="AB34" s="56">
        <v>0</v>
      </c>
      <c r="AC34" s="56">
        <v>0</v>
      </c>
      <c r="AE34" s="338">
        <f t="shared" si="0"/>
        <v>3824476</v>
      </c>
    </row>
    <row r="35" spans="2:31" x14ac:dyDescent="0.35">
      <c r="B35" s="92">
        <v>25</v>
      </c>
      <c r="C35" s="91" t="s">
        <v>34</v>
      </c>
      <c r="D35" s="33">
        <v>944</v>
      </c>
      <c r="E35" s="33">
        <v>634</v>
      </c>
      <c r="F35" s="33">
        <v>14422</v>
      </c>
      <c r="G35" s="33">
        <v>942</v>
      </c>
      <c r="H35" s="33">
        <v>0</v>
      </c>
      <c r="I35" s="33">
        <v>609095</v>
      </c>
      <c r="J35" s="33">
        <v>127230</v>
      </c>
      <c r="K35" s="33">
        <v>4785021</v>
      </c>
      <c r="L35" s="56">
        <v>194241</v>
      </c>
      <c r="M35" s="56">
        <v>1678287.4872399999</v>
      </c>
      <c r="N35" s="56">
        <v>103391</v>
      </c>
      <c r="O35" s="56">
        <v>424308.33575999999</v>
      </c>
      <c r="P35" s="56">
        <v>0</v>
      </c>
      <c r="Q35" s="56">
        <v>0</v>
      </c>
      <c r="R35" s="56">
        <v>11861</v>
      </c>
      <c r="S35" s="56">
        <v>51448.97006</v>
      </c>
      <c r="T35" s="56">
        <v>672146</v>
      </c>
      <c r="U35" s="56">
        <v>1871485.1654100001</v>
      </c>
      <c r="V35" s="56">
        <v>862663</v>
      </c>
      <c r="W35" s="56">
        <v>675031.62078</v>
      </c>
      <c r="X35" s="56">
        <v>0</v>
      </c>
      <c r="Y35" s="56">
        <v>0</v>
      </c>
      <c r="Z35" s="56">
        <v>5007172</v>
      </c>
      <c r="AA35" s="56">
        <v>26191822.421</v>
      </c>
      <c r="AB35" s="56">
        <v>0</v>
      </c>
      <c r="AC35" s="56">
        <v>0</v>
      </c>
      <c r="AE35" s="338">
        <f t="shared" si="0"/>
        <v>5007172</v>
      </c>
    </row>
    <row r="36" spans="2:31" x14ac:dyDescent="0.35">
      <c r="B36" s="92">
        <v>26</v>
      </c>
      <c r="C36" s="91" t="s">
        <v>53</v>
      </c>
      <c r="D36" s="33">
        <v>948</v>
      </c>
      <c r="E36" s="33">
        <v>561</v>
      </c>
      <c r="F36" s="33">
        <v>10689</v>
      </c>
      <c r="G36" s="33">
        <v>0</v>
      </c>
      <c r="H36" s="33">
        <v>0</v>
      </c>
      <c r="I36" s="33">
        <v>116869</v>
      </c>
      <c r="J36" s="33">
        <v>0</v>
      </c>
      <c r="K36" s="33">
        <v>5515397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0</v>
      </c>
      <c r="S36" s="56">
        <v>0</v>
      </c>
      <c r="T36" s="56">
        <v>711812</v>
      </c>
      <c r="U36" s="56">
        <v>1509358.8548700002</v>
      </c>
      <c r="V36" s="56">
        <v>52815</v>
      </c>
      <c r="W36" s="56">
        <v>164562.55238000001</v>
      </c>
      <c r="X36" s="56">
        <v>0</v>
      </c>
      <c r="Y36" s="56">
        <v>0</v>
      </c>
      <c r="Z36" s="56">
        <v>3714657</v>
      </c>
      <c r="AA36" s="56">
        <v>18482418.809</v>
      </c>
      <c r="AB36" s="56">
        <v>0</v>
      </c>
      <c r="AC36" s="56">
        <v>0</v>
      </c>
      <c r="AE36" s="338">
        <f t="shared" si="0"/>
        <v>3714657</v>
      </c>
    </row>
    <row r="37" spans="2:31" x14ac:dyDescent="0.35">
      <c r="B37" s="92">
        <v>27</v>
      </c>
      <c r="C37" s="91" t="s">
        <v>43</v>
      </c>
      <c r="D37" s="33">
        <v>1517</v>
      </c>
      <c r="E37" s="33">
        <v>701</v>
      </c>
      <c r="F37" s="33">
        <v>2365</v>
      </c>
      <c r="G37" s="33">
        <v>0</v>
      </c>
      <c r="H37" s="33">
        <v>0</v>
      </c>
      <c r="I37" s="33">
        <v>44773</v>
      </c>
      <c r="J37" s="33">
        <v>10820</v>
      </c>
      <c r="K37" s="33">
        <v>5112105</v>
      </c>
      <c r="L37" s="56">
        <v>25095</v>
      </c>
      <c r="M37" s="56">
        <v>172405.34870999999</v>
      </c>
      <c r="N37" s="56">
        <v>7406</v>
      </c>
      <c r="O37" s="56">
        <v>112959.1924</v>
      </c>
      <c r="P37" s="56">
        <v>0</v>
      </c>
      <c r="Q37" s="56">
        <v>0</v>
      </c>
      <c r="R37" s="56">
        <v>412</v>
      </c>
      <c r="S37" s="56">
        <v>3200</v>
      </c>
      <c r="T37" s="56">
        <v>907570</v>
      </c>
      <c r="U37" s="56">
        <v>2406553.7580699967</v>
      </c>
      <c r="V37" s="56">
        <v>129889</v>
      </c>
      <c r="W37" s="56">
        <v>606280.92861999967</v>
      </c>
      <c r="X37" s="56">
        <v>0</v>
      </c>
      <c r="Y37" s="56">
        <v>0</v>
      </c>
      <c r="Z37" s="56">
        <v>3985771</v>
      </c>
      <c r="AA37" s="56">
        <v>20134107.687419999</v>
      </c>
      <c r="AB37" s="56">
        <v>0</v>
      </c>
      <c r="AC37" s="56">
        <v>0</v>
      </c>
      <c r="AE37" s="338">
        <f t="shared" si="0"/>
        <v>3985771</v>
      </c>
    </row>
    <row r="38" spans="2:31" x14ac:dyDescent="0.35">
      <c r="B38" s="92">
        <v>28</v>
      </c>
      <c r="C38" s="91" t="s">
        <v>13</v>
      </c>
      <c r="D38" s="33">
        <v>1908</v>
      </c>
      <c r="E38" s="33">
        <v>1422</v>
      </c>
      <c r="F38" s="33">
        <v>81801</v>
      </c>
      <c r="G38" s="33">
        <v>0</v>
      </c>
      <c r="H38" s="33">
        <v>142816</v>
      </c>
      <c r="I38" s="33">
        <v>692667</v>
      </c>
      <c r="J38" s="33">
        <v>4995388</v>
      </c>
      <c r="K38" s="33">
        <v>34856978</v>
      </c>
      <c r="L38" s="56">
        <v>11474319</v>
      </c>
      <c r="M38" s="56">
        <v>27243307.714169998</v>
      </c>
      <c r="N38" s="56">
        <v>4364672</v>
      </c>
      <c r="O38" s="56">
        <v>43070841.822190002</v>
      </c>
      <c r="P38" s="56">
        <v>0</v>
      </c>
      <c r="Q38" s="56">
        <v>0</v>
      </c>
      <c r="R38" s="56">
        <v>26180</v>
      </c>
      <c r="S38" s="56">
        <v>131024.24797</v>
      </c>
      <c r="T38" s="56">
        <v>1823025</v>
      </c>
      <c r="U38" s="56">
        <v>4874871.9170000004</v>
      </c>
      <c r="V38" s="56">
        <v>1594938</v>
      </c>
      <c r="W38" s="56">
        <v>5288340.8420000002</v>
      </c>
      <c r="X38" s="56">
        <v>0</v>
      </c>
      <c r="Y38" s="56">
        <v>0</v>
      </c>
      <c r="Z38" s="56">
        <v>10212901</v>
      </c>
      <c r="AA38" s="56">
        <v>52754643.686070025</v>
      </c>
      <c r="AB38" s="56">
        <v>0</v>
      </c>
      <c r="AC38" s="56">
        <v>0</v>
      </c>
      <c r="AE38" s="338">
        <f t="shared" si="0"/>
        <v>10212901</v>
      </c>
    </row>
    <row r="39" spans="2:31" x14ac:dyDescent="0.35">
      <c r="B39" s="92">
        <v>29</v>
      </c>
      <c r="C39" s="91" t="s">
        <v>54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288139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13258</v>
      </c>
      <c r="U39" s="56">
        <v>26881.876850000001</v>
      </c>
      <c r="V39" s="56">
        <v>3702</v>
      </c>
      <c r="W39" s="56">
        <v>12579.03774</v>
      </c>
      <c r="X39" s="56">
        <v>0</v>
      </c>
      <c r="Y39" s="56">
        <v>0</v>
      </c>
      <c r="Z39" s="56">
        <v>65879</v>
      </c>
      <c r="AA39" s="56">
        <v>327275.5</v>
      </c>
      <c r="AB39" s="56">
        <v>0</v>
      </c>
      <c r="AC39" s="56">
        <v>0</v>
      </c>
      <c r="AE39" s="338">
        <f t="shared" si="0"/>
        <v>65879</v>
      </c>
    </row>
    <row r="40" spans="2:31" x14ac:dyDescent="0.35">
      <c r="B40" s="92">
        <v>30</v>
      </c>
      <c r="C40" s="91" t="s">
        <v>12</v>
      </c>
      <c r="D40" s="33">
        <v>377</v>
      </c>
      <c r="E40" s="33">
        <v>35</v>
      </c>
      <c r="F40" s="33">
        <v>2288788</v>
      </c>
      <c r="G40" s="33">
        <v>0</v>
      </c>
      <c r="H40" s="33">
        <v>3429</v>
      </c>
      <c r="I40" s="33">
        <v>139103</v>
      </c>
      <c r="J40" s="33">
        <v>4973507</v>
      </c>
      <c r="K40" s="33">
        <v>1623894</v>
      </c>
      <c r="L40" s="56">
        <v>5297057</v>
      </c>
      <c r="M40" s="56">
        <v>28734818.995810002</v>
      </c>
      <c r="N40" s="56">
        <v>5397321</v>
      </c>
      <c r="O40" s="56">
        <v>44530555.363300003</v>
      </c>
      <c r="P40" s="56">
        <v>0</v>
      </c>
      <c r="Q40" s="56">
        <v>0</v>
      </c>
      <c r="R40" s="56">
        <v>33433</v>
      </c>
      <c r="S40" s="56">
        <v>146918.87238999997</v>
      </c>
      <c r="T40" s="56">
        <v>150175</v>
      </c>
      <c r="U40" s="56">
        <v>456587.38491000002</v>
      </c>
      <c r="V40" s="56">
        <v>89299</v>
      </c>
      <c r="W40" s="56">
        <v>642815.88252999994</v>
      </c>
      <c r="X40" s="56">
        <v>72</v>
      </c>
      <c r="Y40" s="56">
        <v>4089.569</v>
      </c>
      <c r="Z40" s="56">
        <v>523965</v>
      </c>
      <c r="AA40" s="56">
        <v>2899032.8829999999</v>
      </c>
      <c r="AB40" s="56">
        <v>0</v>
      </c>
      <c r="AC40" s="56">
        <v>0</v>
      </c>
      <c r="AE40" s="338">
        <f t="shared" si="0"/>
        <v>523965</v>
      </c>
    </row>
    <row r="41" spans="2:31" x14ac:dyDescent="0.35">
      <c r="B41" s="92">
        <v>31</v>
      </c>
      <c r="C41" s="91" t="s">
        <v>30</v>
      </c>
      <c r="D41" s="33">
        <v>911</v>
      </c>
      <c r="E41" s="33">
        <v>370</v>
      </c>
      <c r="F41" s="33">
        <v>13877</v>
      </c>
      <c r="G41" s="33">
        <v>0</v>
      </c>
      <c r="H41" s="33">
        <v>37570</v>
      </c>
      <c r="I41" s="33">
        <v>100883</v>
      </c>
      <c r="J41" s="33">
        <v>382768</v>
      </c>
      <c r="K41" s="33">
        <v>3745044</v>
      </c>
      <c r="L41" s="56">
        <v>606428</v>
      </c>
      <c r="M41" s="56">
        <v>2342568.7021399997</v>
      </c>
      <c r="N41" s="56">
        <v>654776</v>
      </c>
      <c r="O41" s="56">
        <v>4134706.2510000002</v>
      </c>
      <c r="P41" s="56">
        <v>0</v>
      </c>
      <c r="Q41" s="56">
        <v>0</v>
      </c>
      <c r="R41" s="56">
        <v>0</v>
      </c>
      <c r="S41" s="56">
        <v>0</v>
      </c>
      <c r="T41" s="56">
        <v>991806</v>
      </c>
      <c r="U41" s="56">
        <v>2757681.25599</v>
      </c>
      <c r="V41" s="56">
        <v>172235</v>
      </c>
      <c r="W41" s="56">
        <v>840833.35305999999</v>
      </c>
      <c r="X41" s="56">
        <v>0</v>
      </c>
      <c r="Y41" s="56">
        <v>0</v>
      </c>
      <c r="Z41" s="56">
        <v>2822112</v>
      </c>
      <c r="AA41" s="56">
        <v>14594621.12341</v>
      </c>
      <c r="AB41" s="56">
        <v>0</v>
      </c>
      <c r="AC41" s="56">
        <v>0</v>
      </c>
      <c r="AE41" s="338">
        <f t="shared" si="0"/>
        <v>2822112</v>
      </c>
    </row>
    <row r="42" spans="2:31" x14ac:dyDescent="0.35">
      <c r="B42" s="92">
        <v>32</v>
      </c>
      <c r="C42" s="91" t="s">
        <v>39</v>
      </c>
      <c r="D42" s="33">
        <v>505</v>
      </c>
      <c r="E42" s="33">
        <v>650</v>
      </c>
      <c r="F42" s="33">
        <v>2339</v>
      </c>
      <c r="G42" s="33">
        <v>0</v>
      </c>
      <c r="H42" s="33">
        <v>0</v>
      </c>
      <c r="I42" s="33">
        <v>172760</v>
      </c>
      <c r="J42" s="33">
        <v>33049</v>
      </c>
      <c r="K42" s="33">
        <v>2401202</v>
      </c>
      <c r="L42" s="56">
        <v>43330</v>
      </c>
      <c r="M42" s="56">
        <v>198805.70421999999</v>
      </c>
      <c r="N42" s="56">
        <v>16948</v>
      </c>
      <c r="O42" s="56">
        <v>107139.44048</v>
      </c>
      <c r="P42" s="56">
        <v>0</v>
      </c>
      <c r="Q42" s="56">
        <v>0</v>
      </c>
      <c r="R42" s="56">
        <v>1974</v>
      </c>
      <c r="S42" s="56">
        <v>7885.6546799999996</v>
      </c>
      <c r="T42" s="56">
        <v>357803</v>
      </c>
      <c r="U42" s="56">
        <v>951666.84284000006</v>
      </c>
      <c r="V42" s="56">
        <v>28184</v>
      </c>
      <c r="W42" s="56">
        <v>134234.49030999999</v>
      </c>
      <c r="X42" s="56">
        <v>96</v>
      </c>
      <c r="Y42" s="56">
        <v>304.59699999999998</v>
      </c>
      <c r="Z42" s="56">
        <v>4621778</v>
      </c>
      <c r="AA42" s="56">
        <v>21695809.199999999</v>
      </c>
      <c r="AB42" s="56">
        <v>0</v>
      </c>
      <c r="AC42" s="56">
        <v>0</v>
      </c>
      <c r="AE42" s="338">
        <f t="shared" si="0"/>
        <v>4621778</v>
      </c>
    </row>
    <row r="43" spans="2:31" x14ac:dyDescent="0.35">
      <c r="B43" s="92">
        <v>33</v>
      </c>
      <c r="C43" s="91" t="s">
        <v>17</v>
      </c>
      <c r="D43" s="33">
        <v>1170</v>
      </c>
      <c r="E43" s="33">
        <v>157</v>
      </c>
      <c r="F43" s="33">
        <v>100561</v>
      </c>
      <c r="G43" s="33">
        <v>91327</v>
      </c>
      <c r="H43" s="33">
        <v>197040</v>
      </c>
      <c r="I43" s="33">
        <v>495873010</v>
      </c>
      <c r="J43" s="33">
        <v>2410672</v>
      </c>
      <c r="K43" s="33">
        <v>5039830</v>
      </c>
      <c r="L43" s="56">
        <v>8845532</v>
      </c>
      <c r="M43" s="56">
        <v>17265739.610899996</v>
      </c>
      <c r="N43" s="56">
        <v>1129148</v>
      </c>
      <c r="O43" s="56">
        <v>14085266.353510002</v>
      </c>
      <c r="P43" s="56">
        <v>0</v>
      </c>
      <c r="Q43" s="56">
        <v>0</v>
      </c>
      <c r="R43" s="56">
        <v>15886</v>
      </c>
      <c r="S43" s="56">
        <v>82577.600000000006</v>
      </c>
      <c r="T43" s="56">
        <v>494478</v>
      </c>
      <c r="U43" s="56">
        <v>1482413.7005999947</v>
      </c>
      <c r="V43" s="56">
        <v>131049</v>
      </c>
      <c r="W43" s="56">
        <v>920690.24392000213</v>
      </c>
      <c r="X43" s="56">
        <v>46</v>
      </c>
      <c r="Y43" s="56">
        <v>493.80600000000004</v>
      </c>
      <c r="Z43" s="56">
        <v>2061386</v>
      </c>
      <c r="AA43" s="56">
        <v>11292822.289000001</v>
      </c>
      <c r="AB43" s="56">
        <v>223</v>
      </c>
      <c r="AC43" s="56">
        <v>224.4</v>
      </c>
      <c r="AE43" s="338">
        <f t="shared" si="0"/>
        <v>2061609</v>
      </c>
    </row>
    <row r="44" spans="2:31" x14ac:dyDescent="0.35">
      <c r="B44" s="111" t="s">
        <v>18</v>
      </c>
      <c r="C44" s="199"/>
      <c r="D44" s="58"/>
      <c r="E44" s="58"/>
      <c r="F44" s="58"/>
      <c r="G44" s="58"/>
      <c r="H44" s="58"/>
      <c r="I44" s="58"/>
      <c r="J44" s="58"/>
      <c r="K44" s="58"/>
      <c r="L44" s="53"/>
      <c r="M44" s="53"/>
      <c r="N44" s="53"/>
      <c r="O44" s="53"/>
      <c r="P44" s="53"/>
      <c r="Q44" s="53"/>
      <c r="R44" s="53"/>
      <c r="S44" s="53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E44" s="338">
        <f t="shared" si="0"/>
        <v>0</v>
      </c>
    </row>
    <row r="45" spans="2:31" x14ac:dyDescent="0.35">
      <c r="B45" s="92">
        <v>34</v>
      </c>
      <c r="C45" s="91" t="s">
        <v>19</v>
      </c>
      <c r="D45" s="33">
        <v>0</v>
      </c>
      <c r="E45" s="33">
        <v>0</v>
      </c>
      <c r="F45" s="33">
        <v>28937</v>
      </c>
      <c r="G45" s="33">
        <v>0</v>
      </c>
      <c r="H45" s="33">
        <v>0</v>
      </c>
      <c r="I45" s="33">
        <v>0</v>
      </c>
      <c r="J45" s="33">
        <v>1453258</v>
      </c>
      <c r="K45" s="33">
        <v>0</v>
      </c>
      <c r="L45" s="56">
        <v>1630809</v>
      </c>
      <c r="M45" s="56">
        <v>14200374.912</v>
      </c>
      <c r="N45" s="56">
        <v>4259815</v>
      </c>
      <c r="O45" s="56">
        <v>40551470.458999999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E45" s="338">
        <f t="shared" si="0"/>
        <v>0</v>
      </c>
    </row>
    <row r="46" spans="2:31" x14ac:dyDescent="0.35">
      <c r="B46" s="92">
        <v>35</v>
      </c>
      <c r="C46" s="91" t="s">
        <v>55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E46" s="338">
        <f t="shared" si="0"/>
        <v>0</v>
      </c>
    </row>
    <row r="47" spans="2:31" x14ac:dyDescent="0.35">
      <c r="B47" s="92">
        <v>36</v>
      </c>
      <c r="C47" s="91" t="s">
        <v>56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859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1071</v>
      </c>
      <c r="U47" s="56">
        <v>3860.6839900000004</v>
      </c>
      <c r="V47" s="56">
        <v>95</v>
      </c>
      <c r="W47" s="56">
        <v>2725.67893</v>
      </c>
      <c r="X47" s="56">
        <v>0</v>
      </c>
      <c r="Y47" s="56">
        <v>0</v>
      </c>
      <c r="Z47" s="56">
        <v>1371</v>
      </c>
      <c r="AA47" s="56">
        <v>6739.3</v>
      </c>
      <c r="AB47" s="56">
        <v>0</v>
      </c>
      <c r="AC47" s="56">
        <v>0</v>
      </c>
      <c r="AE47" s="338">
        <f t="shared" si="0"/>
        <v>1371</v>
      </c>
    </row>
    <row r="48" spans="2:31" x14ac:dyDescent="0.35">
      <c r="B48" s="92">
        <v>37</v>
      </c>
      <c r="C48" s="91" t="s">
        <v>57</v>
      </c>
      <c r="D48" s="33">
        <v>0</v>
      </c>
      <c r="E48" s="33">
        <v>0</v>
      </c>
      <c r="F48" s="33">
        <v>0</v>
      </c>
      <c r="G48" s="33">
        <v>0</v>
      </c>
      <c r="H48" s="33">
        <v>1</v>
      </c>
      <c r="I48" s="33">
        <v>0</v>
      </c>
      <c r="J48" s="33">
        <v>0</v>
      </c>
      <c r="K48" s="33">
        <v>1061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55</v>
      </c>
      <c r="U48" s="56">
        <v>202.51213000000001</v>
      </c>
      <c r="V48" s="56">
        <v>0</v>
      </c>
      <c r="W48" s="56">
        <v>0</v>
      </c>
      <c r="X48" s="56">
        <v>0</v>
      </c>
      <c r="Y48" s="56">
        <v>0</v>
      </c>
      <c r="Z48" s="56">
        <v>449</v>
      </c>
      <c r="AA48" s="56">
        <v>4188.5</v>
      </c>
      <c r="AB48" s="56">
        <v>0</v>
      </c>
      <c r="AC48" s="56">
        <v>0</v>
      </c>
      <c r="AE48" s="338">
        <f t="shared" si="0"/>
        <v>449</v>
      </c>
    </row>
    <row r="49" spans="1:31" x14ac:dyDescent="0.35">
      <c r="B49" s="92">
        <v>38</v>
      </c>
      <c r="C49" s="91" t="s">
        <v>32</v>
      </c>
      <c r="D49" s="33">
        <v>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227866</v>
      </c>
      <c r="K49" s="33">
        <v>0</v>
      </c>
      <c r="L49" s="56">
        <v>138724</v>
      </c>
      <c r="M49" s="56">
        <v>811043.74039000203</v>
      </c>
      <c r="N49" s="56">
        <v>268020</v>
      </c>
      <c r="O49" s="56">
        <v>4688378.7007698789</v>
      </c>
      <c r="P49" s="56">
        <v>0</v>
      </c>
      <c r="Q49" s="56">
        <v>0</v>
      </c>
      <c r="R49" s="56">
        <v>468</v>
      </c>
      <c r="S49" s="56">
        <v>3824.9</v>
      </c>
      <c r="T49" s="56">
        <v>0</v>
      </c>
      <c r="U49" s="56">
        <v>0</v>
      </c>
      <c r="V49" s="56">
        <v>0</v>
      </c>
      <c r="W49" s="56">
        <v>0</v>
      </c>
      <c r="X49" s="56">
        <v>0</v>
      </c>
      <c r="Y49" s="56">
        <v>0</v>
      </c>
      <c r="Z49" s="56">
        <v>0</v>
      </c>
      <c r="AA49" s="56">
        <v>0</v>
      </c>
      <c r="AB49" s="56">
        <v>0</v>
      </c>
      <c r="AC49" s="56">
        <v>0</v>
      </c>
      <c r="AE49" s="338">
        <f t="shared" si="0"/>
        <v>0</v>
      </c>
    </row>
    <row r="50" spans="1:31" x14ac:dyDescent="0.35">
      <c r="B50" s="92">
        <v>39</v>
      </c>
      <c r="C50" s="91" t="s">
        <v>29</v>
      </c>
      <c r="D50" s="33">
        <v>440</v>
      </c>
      <c r="E50" s="33">
        <v>335</v>
      </c>
      <c r="F50" s="33">
        <v>645</v>
      </c>
      <c r="G50" s="33">
        <v>90</v>
      </c>
      <c r="H50" s="33">
        <v>0</v>
      </c>
      <c r="I50" s="33">
        <v>7594</v>
      </c>
      <c r="J50" s="33">
        <v>494552</v>
      </c>
      <c r="K50" s="33">
        <v>1683757</v>
      </c>
      <c r="L50" s="56">
        <v>500563</v>
      </c>
      <c r="M50" s="56">
        <v>2300283.2141</v>
      </c>
      <c r="N50" s="56">
        <v>286202</v>
      </c>
      <c r="O50" s="56">
        <v>2481659.99431</v>
      </c>
      <c r="P50" s="56">
        <v>0</v>
      </c>
      <c r="Q50" s="56">
        <v>0</v>
      </c>
      <c r="R50" s="56">
        <v>2795</v>
      </c>
      <c r="S50" s="56">
        <v>8175.8</v>
      </c>
      <c r="T50" s="56">
        <v>184273</v>
      </c>
      <c r="U50" s="56">
        <v>471196.34277999797</v>
      </c>
      <c r="V50" s="56">
        <v>86210</v>
      </c>
      <c r="W50" s="56">
        <v>280835.38726999948</v>
      </c>
      <c r="X50" s="56">
        <v>0</v>
      </c>
      <c r="Y50" s="56">
        <v>0</v>
      </c>
      <c r="Z50" s="56">
        <v>737405</v>
      </c>
      <c r="AA50" s="56">
        <v>4019895.378000021</v>
      </c>
      <c r="AB50" s="56">
        <v>0</v>
      </c>
      <c r="AC50" s="56">
        <v>0</v>
      </c>
      <c r="AE50" s="338">
        <f t="shared" si="0"/>
        <v>737405</v>
      </c>
    </row>
    <row r="51" spans="1:31" x14ac:dyDescent="0.35">
      <c r="B51" s="92">
        <v>40</v>
      </c>
      <c r="C51" s="91" t="s">
        <v>58</v>
      </c>
      <c r="D51" s="33">
        <v>13</v>
      </c>
      <c r="E51" s="33">
        <v>2</v>
      </c>
      <c r="F51" s="33">
        <v>0</v>
      </c>
      <c r="G51" s="33">
        <v>0</v>
      </c>
      <c r="H51" s="33">
        <v>0</v>
      </c>
      <c r="I51" s="33">
        <v>10</v>
      </c>
      <c r="J51" s="33">
        <v>0</v>
      </c>
      <c r="K51" s="33">
        <v>104271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0</v>
      </c>
      <c r="S51" s="56">
        <v>0</v>
      </c>
      <c r="T51" s="56">
        <v>22944</v>
      </c>
      <c r="U51" s="56">
        <v>80461.016759999999</v>
      </c>
      <c r="V51" s="56">
        <v>12445</v>
      </c>
      <c r="W51" s="56">
        <v>49799.411039999948</v>
      </c>
      <c r="X51" s="56">
        <v>0</v>
      </c>
      <c r="Y51" s="56">
        <v>0</v>
      </c>
      <c r="Z51" s="56">
        <v>26737</v>
      </c>
      <c r="AA51" s="56">
        <v>163718.35500000001</v>
      </c>
      <c r="AB51" s="56">
        <v>0</v>
      </c>
      <c r="AC51" s="56">
        <v>0</v>
      </c>
      <c r="AE51" s="338">
        <f t="shared" si="0"/>
        <v>26737</v>
      </c>
    </row>
    <row r="52" spans="1:31" x14ac:dyDescent="0.35">
      <c r="B52" s="92">
        <v>41</v>
      </c>
      <c r="C52" s="91" t="s">
        <v>59</v>
      </c>
      <c r="D52" s="33">
        <v>2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22703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714</v>
      </c>
      <c r="U52" s="56">
        <v>2403.1366400000002</v>
      </c>
      <c r="V52" s="56">
        <v>184</v>
      </c>
      <c r="W52" s="56">
        <v>637.15203000000008</v>
      </c>
      <c r="X52" s="56">
        <v>0</v>
      </c>
      <c r="Y52" s="56">
        <v>0</v>
      </c>
      <c r="Z52" s="56">
        <v>2031</v>
      </c>
      <c r="AA52" s="56">
        <v>12526.7</v>
      </c>
      <c r="AB52" s="56">
        <v>0</v>
      </c>
      <c r="AC52" s="56">
        <v>0</v>
      </c>
      <c r="AE52" s="338">
        <f t="shared" si="0"/>
        <v>2031</v>
      </c>
    </row>
    <row r="53" spans="1:31" x14ac:dyDescent="0.35">
      <c r="B53" s="92">
        <v>42</v>
      </c>
      <c r="C53" s="91" t="s">
        <v>25</v>
      </c>
      <c r="D53" s="33">
        <v>46</v>
      </c>
      <c r="E53" s="33">
        <v>26</v>
      </c>
      <c r="F53" s="33">
        <v>0</v>
      </c>
      <c r="G53" s="33">
        <v>0</v>
      </c>
      <c r="H53" s="33">
        <v>0</v>
      </c>
      <c r="I53" s="33">
        <v>0</v>
      </c>
      <c r="J53" s="33">
        <v>843281</v>
      </c>
      <c r="K53" s="33">
        <v>857750</v>
      </c>
      <c r="L53" s="56">
        <v>991835</v>
      </c>
      <c r="M53" s="56">
        <v>3673598.2339498564</v>
      </c>
      <c r="N53" s="56">
        <v>1635903</v>
      </c>
      <c r="O53" s="56">
        <v>15655321.287000297</v>
      </c>
      <c r="P53" s="56">
        <v>0</v>
      </c>
      <c r="Q53" s="56">
        <v>0</v>
      </c>
      <c r="R53" s="56">
        <v>2973</v>
      </c>
      <c r="S53" s="56">
        <v>21070.066349999997</v>
      </c>
      <c r="T53" s="56">
        <v>259685</v>
      </c>
      <c r="U53" s="56">
        <v>1343273.6037999999</v>
      </c>
      <c r="V53" s="56">
        <v>0</v>
      </c>
      <c r="W53" s="56">
        <v>0</v>
      </c>
      <c r="X53" s="56">
        <v>0</v>
      </c>
      <c r="Y53" s="56">
        <v>0</v>
      </c>
      <c r="Z53" s="56">
        <v>239874</v>
      </c>
      <c r="AA53" s="56">
        <v>1451255.5464600003</v>
      </c>
      <c r="AB53" s="56">
        <v>0</v>
      </c>
      <c r="AC53" s="56">
        <v>0</v>
      </c>
      <c r="AE53" s="338">
        <f t="shared" si="0"/>
        <v>239874</v>
      </c>
    </row>
    <row r="54" spans="1:31" x14ac:dyDescent="0.35">
      <c r="B54" s="92">
        <v>43</v>
      </c>
      <c r="C54" s="91" t="s">
        <v>60</v>
      </c>
      <c r="D54" s="33">
        <v>1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1628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1089</v>
      </c>
      <c r="U54" s="56">
        <v>4142.835</v>
      </c>
      <c r="V54" s="56">
        <v>133</v>
      </c>
      <c r="W54" s="56">
        <v>395.31099999999998</v>
      </c>
      <c r="X54" s="56">
        <v>0</v>
      </c>
      <c r="Y54" s="56">
        <v>0</v>
      </c>
      <c r="Z54" s="56">
        <v>356</v>
      </c>
      <c r="AA54" s="56">
        <v>2481.2849999999999</v>
      </c>
      <c r="AB54" s="56">
        <v>0</v>
      </c>
      <c r="AC54" s="56">
        <v>0</v>
      </c>
      <c r="AE54" s="338">
        <f t="shared" si="0"/>
        <v>356</v>
      </c>
    </row>
    <row r="55" spans="1:31" x14ac:dyDescent="0.35">
      <c r="B55" s="92">
        <v>44</v>
      </c>
      <c r="C55" s="91" t="s">
        <v>61</v>
      </c>
      <c r="D55" s="33">
        <v>0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493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551</v>
      </c>
      <c r="U55" s="56">
        <v>1695.1479999999999</v>
      </c>
      <c r="V55" s="56">
        <v>134</v>
      </c>
      <c r="W55" s="56">
        <v>208.19057999999998</v>
      </c>
      <c r="X55" s="56">
        <v>0</v>
      </c>
      <c r="Y55" s="56">
        <v>0</v>
      </c>
      <c r="Z55" s="56">
        <v>90</v>
      </c>
      <c r="AA55" s="56">
        <v>600.20000000000005</v>
      </c>
      <c r="AB55" s="56">
        <v>0</v>
      </c>
      <c r="AC55" s="56">
        <v>0</v>
      </c>
      <c r="AE55" s="338">
        <f t="shared" si="0"/>
        <v>90</v>
      </c>
    </row>
    <row r="56" spans="1:31" x14ac:dyDescent="0.35">
      <c r="A56" s="133" t="s">
        <v>159</v>
      </c>
      <c r="B56" s="92">
        <v>45</v>
      </c>
      <c r="C56" s="91" t="s">
        <v>26</v>
      </c>
      <c r="D56" s="33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711778</v>
      </c>
      <c r="K56" s="33">
        <v>824658</v>
      </c>
      <c r="L56" s="56">
        <v>208077</v>
      </c>
      <c r="M56" s="56">
        <v>334437.12267000065</v>
      </c>
      <c r="N56" s="56">
        <v>402866</v>
      </c>
      <c r="O56" s="56">
        <v>903441.20102999953</v>
      </c>
      <c r="P56" s="56">
        <v>0</v>
      </c>
      <c r="Q56" s="56">
        <v>0</v>
      </c>
      <c r="R56" s="56">
        <v>7155</v>
      </c>
      <c r="S56" s="56">
        <v>34906.74063</v>
      </c>
      <c r="T56" s="56">
        <v>8754</v>
      </c>
      <c r="U56" s="56">
        <v>24259.892210000002</v>
      </c>
      <c r="V56" s="56">
        <v>7253</v>
      </c>
      <c r="W56" s="56">
        <v>19832.308779999999</v>
      </c>
      <c r="X56" s="56">
        <v>0</v>
      </c>
      <c r="Y56" s="56">
        <v>0</v>
      </c>
      <c r="Z56" s="56">
        <v>25568</v>
      </c>
      <c r="AA56" s="56">
        <v>79868.888749999998</v>
      </c>
      <c r="AB56" s="56">
        <v>0</v>
      </c>
      <c r="AC56" s="56">
        <v>0</v>
      </c>
      <c r="AE56" s="338">
        <f t="shared" si="0"/>
        <v>25568</v>
      </c>
    </row>
    <row r="57" spans="1:31" x14ac:dyDescent="0.35">
      <c r="B57" s="92">
        <v>46</v>
      </c>
      <c r="C57" s="199" t="s">
        <v>24</v>
      </c>
      <c r="D57" s="33">
        <v>101</v>
      </c>
      <c r="E57" s="33">
        <v>45</v>
      </c>
      <c r="F57" s="33">
        <v>0</v>
      </c>
      <c r="G57" s="33">
        <v>0</v>
      </c>
      <c r="H57" s="33">
        <v>0</v>
      </c>
      <c r="I57" s="33">
        <v>0</v>
      </c>
      <c r="J57" s="33">
        <v>904392</v>
      </c>
      <c r="K57" s="33">
        <v>1034616</v>
      </c>
      <c r="L57" s="56">
        <v>994813</v>
      </c>
      <c r="M57" s="56">
        <v>3715872.3933402388</v>
      </c>
      <c r="N57" s="56">
        <v>1123993</v>
      </c>
      <c r="O57" s="56">
        <v>6085626.6515997397</v>
      </c>
      <c r="P57" s="56">
        <v>0</v>
      </c>
      <c r="Q57" s="56">
        <v>0</v>
      </c>
      <c r="R57" s="56">
        <v>2103</v>
      </c>
      <c r="S57" s="56">
        <v>14511.181259999999</v>
      </c>
      <c r="T57" s="56">
        <v>290219</v>
      </c>
      <c r="U57" s="56">
        <v>1012488.6077499838</v>
      </c>
      <c r="V57" s="56">
        <v>140650</v>
      </c>
      <c r="W57" s="56">
        <v>594850.49978000019</v>
      </c>
      <c r="X57" s="56">
        <v>26</v>
      </c>
      <c r="Y57" s="56">
        <v>605.57799999999997</v>
      </c>
      <c r="Z57" s="56">
        <v>577731</v>
      </c>
      <c r="AA57" s="56">
        <v>3096457.6300400025</v>
      </c>
      <c r="AB57" s="56">
        <v>0</v>
      </c>
      <c r="AC57" s="56">
        <v>0</v>
      </c>
      <c r="AE57" s="338">
        <f t="shared" si="0"/>
        <v>577731</v>
      </c>
    </row>
    <row r="58" spans="1:31" x14ac:dyDescent="0.35">
      <c r="B58" s="92">
        <v>47</v>
      </c>
      <c r="C58" s="199" t="s">
        <v>62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1293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2171</v>
      </c>
      <c r="U58" s="56">
        <v>7886.3714499999987</v>
      </c>
      <c r="V58" s="56">
        <v>1123</v>
      </c>
      <c r="W58" s="56">
        <v>3373.015759999998</v>
      </c>
      <c r="X58" s="56">
        <v>0</v>
      </c>
      <c r="Y58" s="56">
        <v>0</v>
      </c>
      <c r="Z58" s="56">
        <v>654</v>
      </c>
      <c r="AA58" s="56">
        <v>4806.3</v>
      </c>
      <c r="AB58" s="56">
        <v>0</v>
      </c>
      <c r="AC58" s="56">
        <v>0</v>
      </c>
      <c r="AE58" s="338">
        <f t="shared" si="0"/>
        <v>654</v>
      </c>
    </row>
    <row r="59" spans="1:31" x14ac:dyDescent="0.35">
      <c r="B59" s="111" t="s">
        <v>63</v>
      </c>
      <c r="C59" s="199"/>
      <c r="D59" s="33"/>
      <c r="E59" s="33"/>
      <c r="F59" s="33"/>
      <c r="G59" s="33"/>
      <c r="H59" s="33"/>
      <c r="I59" s="33"/>
      <c r="J59" s="33"/>
      <c r="K59" s="33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E59" s="338">
        <f t="shared" si="0"/>
        <v>0</v>
      </c>
    </row>
    <row r="60" spans="1:31" s="138" customFormat="1" x14ac:dyDescent="0.35">
      <c r="A60" s="140"/>
      <c r="B60" s="96">
        <v>48</v>
      </c>
      <c r="C60" s="99" t="s">
        <v>64</v>
      </c>
      <c r="D60" s="62">
        <v>0</v>
      </c>
      <c r="E60" s="62">
        <v>0</v>
      </c>
      <c r="F60" s="62">
        <v>0</v>
      </c>
      <c r="G60" s="62">
        <v>144294</v>
      </c>
      <c r="H60" s="62">
        <v>0</v>
      </c>
      <c r="I60" s="62">
        <v>1898323</v>
      </c>
      <c r="J60" s="62">
        <v>0</v>
      </c>
      <c r="K60" s="62">
        <v>5454797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60">
        <v>52062</v>
      </c>
      <c r="U60" s="60">
        <v>33721.975130000006</v>
      </c>
      <c r="V60" s="60">
        <v>22319</v>
      </c>
      <c r="W60" s="60">
        <v>48435.153079999996</v>
      </c>
      <c r="X60" s="60">
        <v>0</v>
      </c>
      <c r="Y60" s="60">
        <v>0</v>
      </c>
      <c r="Z60" s="60">
        <v>363663</v>
      </c>
      <c r="AA60" s="60">
        <v>1427726.7396600002</v>
      </c>
      <c r="AB60" s="60">
        <v>0</v>
      </c>
      <c r="AC60" s="60">
        <v>0</v>
      </c>
      <c r="AE60" s="338">
        <f t="shared" si="0"/>
        <v>363663</v>
      </c>
    </row>
    <row r="61" spans="1:31" s="138" customFormat="1" x14ac:dyDescent="0.35">
      <c r="A61" s="140"/>
      <c r="B61" s="96">
        <v>49</v>
      </c>
      <c r="C61" s="99" t="s">
        <v>65</v>
      </c>
      <c r="D61" s="62">
        <v>0</v>
      </c>
      <c r="E61" s="62">
        <v>0</v>
      </c>
      <c r="F61" s="62">
        <v>0</v>
      </c>
      <c r="G61" s="62">
        <v>448059</v>
      </c>
      <c r="H61" s="62">
        <v>0</v>
      </c>
      <c r="I61" s="62">
        <v>11181</v>
      </c>
      <c r="J61" s="62">
        <v>0</v>
      </c>
      <c r="K61" s="62">
        <v>10071407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129291</v>
      </c>
      <c r="U61" s="60">
        <v>287183.61314999999</v>
      </c>
      <c r="V61" s="60">
        <v>9849</v>
      </c>
      <c r="W61" s="60">
        <v>36657.898340000007</v>
      </c>
      <c r="X61" s="60">
        <v>0</v>
      </c>
      <c r="Y61" s="60">
        <v>0</v>
      </c>
      <c r="Z61" s="60">
        <v>2168182</v>
      </c>
      <c r="AA61" s="60">
        <v>7503706.7860000003</v>
      </c>
      <c r="AB61" s="60">
        <v>6</v>
      </c>
      <c r="AC61" s="60">
        <v>2.8</v>
      </c>
      <c r="AE61" s="338">
        <f t="shared" si="0"/>
        <v>2168188</v>
      </c>
    </row>
    <row r="62" spans="1:31" s="138" customFormat="1" x14ac:dyDescent="0.35">
      <c r="A62" s="140"/>
      <c r="B62" s="96">
        <v>50</v>
      </c>
      <c r="C62" s="99" t="s">
        <v>66</v>
      </c>
      <c r="D62" s="62">
        <v>0</v>
      </c>
      <c r="E62" s="62">
        <v>0</v>
      </c>
      <c r="F62" s="62">
        <v>0</v>
      </c>
      <c r="G62" s="62">
        <v>192695</v>
      </c>
      <c r="H62" s="62">
        <v>0</v>
      </c>
      <c r="I62" s="62">
        <v>1836289</v>
      </c>
      <c r="J62" s="62">
        <v>0</v>
      </c>
      <c r="K62" s="62">
        <v>22687936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194936</v>
      </c>
      <c r="W62" s="60">
        <v>93210.147980000009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E62" s="338">
        <f t="shared" si="0"/>
        <v>0</v>
      </c>
    </row>
    <row r="63" spans="1:31" s="138" customFormat="1" x14ac:dyDescent="0.35">
      <c r="A63" s="140"/>
      <c r="B63" s="96">
        <v>51</v>
      </c>
      <c r="C63" s="99" t="s">
        <v>67</v>
      </c>
      <c r="D63" s="62">
        <v>0</v>
      </c>
      <c r="E63" s="62">
        <v>0</v>
      </c>
      <c r="F63" s="62">
        <v>0</v>
      </c>
      <c r="G63" s="62">
        <v>0</v>
      </c>
      <c r="H63" s="62">
        <v>0</v>
      </c>
      <c r="I63" s="62">
        <v>10960</v>
      </c>
      <c r="J63" s="62">
        <v>0</v>
      </c>
      <c r="K63" s="62">
        <v>439854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13469</v>
      </c>
      <c r="U63" s="60">
        <v>13358.966859999999</v>
      </c>
      <c r="V63" s="60">
        <v>26948</v>
      </c>
      <c r="W63" s="60">
        <v>43230.730149999996</v>
      </c>
      <c r="X63" s="60">
        <v>1582</v>
      </c>
      <c r="Y63" s="60">
        <v>518.73982000000001</v>
      </c>
      <c r="Z63" s="60">
        <v>50951</v>
      </c>
      <c r="AA63" s="60">
        <v>199835.4</v>
      </c>
      <c r="AB63" s="60">
        <v>0</v>
      </c>
      <c r="AC63" s="60">
        <v>0</v>
      </c>
      <c r="AE63" s="338">
        <f t="shared" si="0"/>
        <v>50951</v>
      </c>
    </row>
    <row r="64" spans="1:31" s="138" customFormat="1" x14ac:dyDescent="0.35">
      <c r="A64" s="140"/>
      <c r="B64" s="96">
        <v>52</v>
      </c>
      <c r="C64" s="99" t="s">
        <v>68</v>
      </c>
      <c r="D64" s="62">
        <v>0</v>
      </c>
      <c r="E64" s="62">
        <v>0</v>
      </c>
      <c r="F64" s="62">
        <v>0</v>
      </c>
      <c r="G64" s="62">
        <v>306927</v>
      </c>
      <c r="H64" s="62">
        <v>0</v>
      </c>
      <c r="I64" s="62">
        <v>0</v>
      </c>
      <c r="J64" s="62">
        <v>0</v>
      </c>
      <c r="K64" s="62">
        <v>1400966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20643</v>
      </c>
      <c r="U64" s="60">
        <v>25350.29146</v>
      </c>
      <c r="V64" s="60">
        <v>24183</v>
      </c>
      <c r="W64" s="60">
        <v>25067.785660000001</v>
      </c>
      <c r="X64" s="60">
        <v>0</v>
      </c>
      <c r="Y64" s="60">
        <v>0</v>
      </c>
      <c r="Z64" s="60">
        <v>395137</v>
      </c>
      <c r="AA64" s="60">
        <v>1024565.11</v>
      </c>
      <c r="AB64" s="60">
        <v>0</v>
      </c>
      <c r="AC64" s="60">
        <v>0</v>
      </c>
      <c r="AE64" s="338">
        <f t="shared" si="0"/>
        <v>395137</v>
      </c>
    </row>
    <row r="65" spans="1:31" s="138" customFormat="1" x14ac:dyDescent="0.35">
      <c r="A65" s="140"/>
      <c r="B65" s="96">
        <v>53</v>
      </c>
      <c r="C65" s="200" t="s">
        <v>69</v>
      </c>
      <c r="D65" s="62">
        <v>0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30602679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142</v>
      </c>
      <c r="U65" s="60">
        <v>99.953949999999992</v>
      </c>
      <c r="V65" s="60">
        <v>433</v>
      </c>
      <c r="W65" s="60">
        <v>156.09703999999999</v>
      </c>
      <c r="X65" s="60">
        <v>0</v>
      </c>
      <c r="Y65" s="60">
        <v>0</v>
      </c>
      <c r="Z65" s="60">
        <v>126</v>
      </c>
      <c r="AA65" s="60">
        <v>357.8</v>
      </c>
      <c r="AB65" s="60">
        <v>0</v>
      </c>
      <c r="AC65" s="60">
        <v>0</v>
      </c>
      <c r="AE65" s="338">
        <f t="shared" si="0"/>
        <v>126</v>
      </c>
    </row>
    <row r="66" spans="1:31" x14ac:dyDescent="0.35">
      <c r="B66" s="111" t="s">
        <v>21</v>
      </c>
      <c r="C66" s="199"/>
      <c r="D66" s="58"/>
      <c r="E66" s="58"/>
      <c r="F66" s="58"/>
      <c r="G66" s="58"/>
      <c r="H66" s="58"/>
      <c r="I66" s="58"/>
      <c r="J66" s="58"/>
      <c r="K66" s="58"/>
      <c r="L66" s="53"/>
      <c r="M66" s="53"/>
      <c r="N66" s="53"/>
      <c r="O66" s="53"/>
      <c r="P66" s="53"/>
      <c r="Q66" s="53"/>
      <c r="R66" s="53"/>
      <c r="S66" s="53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E66" s="338">
        <f t="shared" si="0"/>
        <v>0</v>
      </c>
    </row>
    <row r="67" spans="1:31" x14ac:dyDescent="0.35">
      <c r="B67" s="92">
        <v>54</v>
      </c>
      <c r="C67" s="91" t="s">
        <v>22</v>
      </c>
      <c r="D67" s="33">
        <v>672</v>
      </c>
      <c r="E67" s="33">
        <v>6</v>
      </c>
      <c r="F67" s="33">
        <v>0</v>
      </c>
      <c r="G67" s="33">
        <v>845</v>
      </c>
      <c r="H67" s="33">
        <v>0</v>
      </c>
      <c r="I67" s="33">
        <v>341603</v>
      </c>
      <c r="J67" s="33">
        <v>1023332</v>
      </c>
      <c r="K67" s="33">
        <v>8876794</v>
      </c>
      <c r="L67" s="56">
        <v>939945</v>
      </c>
      <c r="M67" s="56">
        <v>4684072.7496800004</v>
      </c>
      <c r="N67" s="56">
        <v>1945253</v>
      </c>
      <c r="O67" s="56">
        <v>5298077.2874799995</v>
      </c>
      <c r="P67" s="56">
        <v>401</v>
      </c>
      <c r="Q67" s="56">
        <v>183.04900000000001</v>
      </c>
      <c r="R67" s="56">
        <v>3712</v>
      </c>
      <c r="S67" s="56">
        <v>20175.599999999999</v>
      </c>
      <c r="T67" s="56">
        <v>190721</v>
      </c>
      <c r="U67" s="56">
        <v>510507.77530999476</v>
      </c>
      <c r="V67" s="56">
        <v>187999</v>
      </c>
      <c r="W67" s="56">
        <v>821973.61003001069</v>
      </c>
      <c r="X67" s="56">
        <v>170</v>
      </c>
      <c r="Y67" s="56">
        <v>2538.4169999999999</v>
      </c>
      <c r="Z67" s="56">
        <v>1528484</v>
      </c>
      <c r="AA67" s="56">
        <v>8098127.5659999996</v>
      </c>
      <c r="AB67" s="56">
        <v>108</v>
      </c>
      <c r="AC67" s="56">
        <v>108</v>
      </c>
      <c r="AE67" s="338">
        <f t="shared" si="0"/>
        <v>1528592</v>
      </c>
    </row>
    <row r="68" spans="1:31" x14ac:dyDescent="0.35">
      <c r="B68" s="92">
        <v>55</v>
      </c>
      <c r="C68" s="91" t="s">
        <v>70</v>
      </c>
      <c r="D68" s="33">
        <v>185</v>
      </c>
      <c r="E68" s="33">
        <v>2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235625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23846</v>
      </c>
      <c r="U68" s="56">
        <v>85581.763800000001</v>
      </c>
      <c r="V68" s="56">
        <v>2905</v>
      </c>
      <c r="W68" s="56">
        <v>12842.28486</v>
      </c>
      <c r="X68" s="56">
        <v>0</v>
      </c>
      <c r="Y68" s="56">
        <v>0</v>
      </c>
      <c r="Z68" s="56">
        <v>111975</v>
      </c>
      <c r="AA68" s="56">
        <v>671186.62</v>
      </c>
      <c r="AB68" s="56">
        <v>0</v>
      </c>
      <c r="AC68" s="56">
        <v>0</v>
      </c>
      <c r="AE68" s="338">
        <f t="shared" si="0"/>
        <v>111975</v>
      </c>
    </row>
    <row r="69" spans="1:31" x14ac:dyDescent="0.35">
      <c r="B69" s="92">
        <v>56</v>
      </c>
      <c r="C69" s="91" t="s">
        <v>47</v>
      </c>
      <c r="D69" s="33">
        <v>371</v>
      </c>
      <c r="E69" s="33">
        <v>4</v>
      </c>
      <c r="F69" s="33">
        <v>2828</v>
      </c>
      <c r="G69" s="33">
        <v>332</v>
      </c>
      <c r="H69" s="33">
        <v>55982</v>
      </c>
      <c r="I69" s="33">
        <v>0</v>
      </c>
      <c r="J69" s="33">
        <v>65</v>
      </c>
      <c r="K69" s="33">
        <v>1358401</v>
      </c>
      <c r="L69" s="56">
        <v>210</v>
      </c>
      <c r="M69" s="56">
        <v>312.85911000000004</v>
      </c>
      <c r="N69" s="56">
        <v>151</v>
      </c>
      <c r="O69" s="56">
        <v>454.39017999999999</v>
      </c>
      <c r="P69" s="56">
        <v>0</v>
      </c>
      <c r="Q69" s="56">
        <v>0</v>
      </c>
      <c r="R69" s="56">
        <v>5</v>
      </c>
      <c r="S69" s="56">
        <v>18.5</v>
      </c>
      <c r="T69" s="56">
        <v>105952</v>
      </c>
      <c r="U69" s="56">
        <v>265261.28896999999</v>
      </c>
      <c r="V69" s="56">
        <v>25667</v>
      </c>
      <c r="W69" s="56">
        <v>115013.74294</v>
      </c>
      <c r="X69" s="56">
        <v>0</v>
      </c>
      <c r="Y69" s="56">
        <v>0</v>
      </c>
      <c r="Z69" s="56">
        <v>2024211</v>
      </c>
      <c r="AA69" s="56">
        <v>5961985.0829999996</v>
      </c>
      <c r="AB69" s="56">
        <v>0</v>
      </c>
      <c r="AC69" s="56">
        <v>0</v>
      </c>
      <c r="AE69" s="338">
        <f t="shared" si="0"/>
        <v>2024211</v>
      </c>
    </row>
    <row r="70" spans="1:31" x14ac:dyDescent="0.35">
      <c r="B70" s="92">
        <v>57</v>
      </c>
      <c r="C70" s="91" t="s">
        <v>44</v>
      </c>
      <c r="D70" s="33">
        <v>676</v>
      </c>
      <c r="E70" s="33">
        <v>2</v>
      </c>
      <c r="F70" s="33">
        <v>0</v>
      </c>
      <c r="G70" s="33">
        <v>4177</v>
      </c>
      <c r="H70" s="33">
        <v>0</v>
      </c>
      <c r="I70" s="33">
        <v>0</v>
      </c>
      <c r="J70" s="33">
        <v>47</v>
      </c>
      <c r="K70" s="33">
        <v>5808783</v>
      </c>
      <c r="L70" s="56">
        <v>43</v>
      </c>
      <c r="M70" s="56">
        <v>107.67382999999998</v>
      </c>
      <c r="N70" s="56">
        <v>312</v>
      </c>
      <c r="O70" s="56">
        <v>286.71258999999998</v>
      </c>
      <c r="P70" s="56">
        <v>0</v>
      </c>
      <c r="Q70" s="56">
        <v>0</v>
      </c>
      <c r="R70" s="56">
        <v>0</v>
      </c>
      <c r="S70" s="56">
        <v>0</v>
      </c>
      <c r="T70" s="56">
        <v>139572</v>
      </c>
      <c r="U70" s="56">
        <v>283003.73182999995</v>
      </c>
      <c r="V70" s="56">
        <v>10685</v>
      </c>
      <c r="W70" s="56">
        <v>36969.301420000003</v>
      </c>
      <c r="X70" s="56">
        <v>0</v>
      </c>
      <c r="Y70" s="56">
        <v>0</v>
      </c>
      <c r="Z70" s="56">
        <v>801370</v>
      </c>
      <c r="AA70" s="56">
        <v>3897285.2969999998</v>
      </c>
      <c r="AB70" s="56">
        <v>0</v>
      </c>
      <c r="AC70" s="56">
        <v>0</v>
      </c>
      <c r="AE70" s="338">
        <f t="shared" si="0"/>
        <v>801370</v>
      </c>
    </row>
    <row r="71" spans="1:31" x14ac:dyDescent="0.35">
      <c r="B71" s="92">
        <v>58</v>
      </c>
      <c r="C71" s="91" t="s">
        <v>71</v>
      </c>
      <c r="D71" s="33">
        <v>58</v>
      </c>
      <c r="E71" s="33">
        <v>3</v>
      </c>
      <c r="F71" s="33">
        <v>0</v>
      </c>
      <c r="G71" s="33">
        <v>122</v>
      </c>
      <c r="H71" s="33">
        <v>0</v>
      </c>
      <c r="I71" s="33">
        <v>504645</v>
      </c>
      <c r="J71" s="33">
        <v>0</v>
      </c>
      <c r="K71" s="33">
        <v>3711287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42086</v>
      </c>
      <c r="U71" s="56">
        <v>99481.202499999999</v>
      </c>
      <c r="V71" s="56">
        <v>7613</v>
      </c>
      <c r="W71" s="56">
        <v>32341.414649999999</v>
      </c>
      <c r="X71" s="56">
        <v>0</v>
      </c>
      <c r="Y71" s="56">
        <v>0</v>
      </c>
      <c r="Z71" s="56">
        <v>391542</v>
      </c>
      <c r="AA71" s="56">
        <v>1864742.8262</v>
      </c>
      <c r="AB71" s="56">
        <v>0</v>
      </c>
      <c r="AC71" s="56">
        <v>0</v>
      </c>
      <c r="AE71" s="338">
        <f t="shared" si="0"/>
        <v>391542</v>
      </c>
    </row>
    <row r="72" spans="1:31" x14ac:dyDescent="0.35">
      <c r="B72" s="92">
        <v>59</v>
      </c>
      <c r="C72" s="91" t="s">
        <v>72</v>
      </c>
      <c r="D72" s="33">
        <v>16</v>
      </c>
      <c r="E72" s="33">
        <v>1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479760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3132</v>
      </c>
      <c r="U72" s="56">
        <v>4526.2044299999998</v>
      </c>
      <c r="V72" s="56">
        <v>3360</v>
      </c>
      <c r="W72" s="56">
        <v>5696.8285099999994</v>
      </c>
      <c r="X72" s="56">
        <v>0</v>
      </c>
      <c r="Y72" s="56">
        <v>0</v>
      </c>
      <c r="Z72" s="56">
        <v>164304</v>
      </c>
      <c r="AA72" s="56">
        <v>338351.8</v>
      </c>
      <c r="AB72" s="56">
        <v>41</v>
      </c>
      <c r="AC72" s="56">
        <v>32.658000000000001</v>
      </c>
      <c r="AE72" s="341">
        <f t="shared" si="0"/>
        <v>164345</v>
      </c>
    </row>
    <row r="73" spans="1:31" x14ac:dyDescent="0.35">
      <c r="B73" s="92">
        <v>60</v>
      </c>
      <c r="C73" s="91" t="s">
        <v>73</v>
      </c>
      <c r="D73" s="33">
        <v>0</v>
      </c>
      <c r="E73" s="33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70974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2599</v>
      </c>
      <c r="U73" s="56">
        <v>6317.7714800000003</v>
      </c>
      <c r="V73" s="56">
        <v>2489</v>
      </c>
      <c r="W73" s="56">
        <v>11062.800300000001</v>
      </c>
      <c r="X73" s="56">
        <v>0</v>
      </c>
      <c r="Y73" s="56">
        <v>0</v>
      </c>
      <c r="Z73" s="56">
        <v>22679</v>
      </c>
      <c r="AA73" s="56">
        <v>124613.11</v>
      </c>
      <c r="AB73" s="56">
        <v>0</v>
      </c>
      <c r="AC73" s="56">
        <v>0</v>
      </c>
    </row>
    <row r="74" spans="1:31" x14ac:dyDescent="0.35">
      <c r="B74" s="92">
        <v>61</v>
      </c>
      <c r="C74" s="91" t="s">
        <v>46</v>
      </c>
      <c r="D74" s="33">
        <v>0</v>
      </c>
      <c r="E74" s="33">
        <v>0</v>
      </c>
      <c r="F74" s="33">
        <v>0</v>
      </c>
      <c r="G74" s="33">
        <v>67</v>
      </c>
      <c r="H74" s="33">
        <v>0</v>
      </c>
      <c r="I74" s="33">
        <v>0</v>
      </c>
      <c r="J74" s="33">
        <v>29</v>
      </c>
      <c r="K74" s="33">
        <v>837740</v>
      </c>
      <c r="L74" s="56">
        <v>7</v>
      </c>
      <c r="M74" s="56">
        <v>6.2119999999999997</v>
      </c>
      <c r="N74" s="56">
        <v>78</v>
      </c>
      <c r="O74" s="56">
        <v>36.03707</v>
      </c>
      <c r="P74" s="56">
        <v>0</v>
      </c>
      <c r="Q74" s="56">
        <v>0</v>
      </c>
      <c r="R74" s="56">
        <v>1</v>
      </c>
      <c r="S74" s="56">
        <v>0.1</v>
      </c>
      <c r="T74" s="56">
        <v>45536</v>
      </c>
      <c r="U74" s="56">
        <v>53161.01</v>
      </c>
      <c r="V74" s="56">
        <v>955</v>
      </c>
      <c r="W74" s="56">
        <v>4659.1220000000003</v>
      </c>
      <c r="X74" s="56">
        <v>0</v>
      </c>
      <c r="Y74" s="56">
        <v>0</v>
      </c>
      <c r="Z74" s="56">
        <v>62982</v>
      </c>
      <c r="AA74" s="56">
        <v>270902.02500000002</v>
      </c>
      <c r="AB74" s="56">
        <v>0</v>
      </c>
      <c r="AC74" s="56">
        <v>0</v>
      </c>
    </row>
    <row r="75" spans="1:31" x14ac:dyDescent="0.35">
      <c r="B75" s="92">
        <v>62</v>
      </c>
      <c r="C75" s="91" t="s">
        <v>74</v>
      </c>
      <c r="D75" s="33">
        <v>608</v>
      </c>
      <c r="E75" s="33">
        <v>4</v>
      </c>
      <c r="F75" s="33">
        <v>0</v>
      </c>
      <c r="G75" s="33">
        <v>0</v>
      </c>
      <c r="H75" s="33">
        <v>0</v>
      </c>
      <c r="I75" s="33">
        <v>579324</v>
      </c>
      <c r="J75" s="33">
        <v>0</v>
      </c>
      <c r="K75" s="33">
        <v>7267704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139887</v>
      </c>
      <c r="U75" s="56">
        <v>298729.31709999999</v>
      </c>
      <c r="V75" s="56">
        <v>36368</v>
      </c>
      <c r="W75" s="56">
        <v>136833.10565000001</v>
      </c>
      <c r="X75" s="56">
        <v>0</v>
      </c>
      <c r="Y75" s="56">
        <v>0</v>
      </c>
      <c r="Z75" s="56">
        <v>3108590</v>
      </c>
      <c r="AA75" s="56">
        <v>12449347.402000001</v>
      </c>
      <c r="AB75" s="56">
        <v>4</v>
      </c>
      <c r="AC75" s="56">
        <v>3.7</v>
      </c>
    </row>
    <row r="76" spans="1:31" x14ac:dyDescent="0.35">
      <c r="B76" s="92">
        <v>63</v>
      </c>
      <c r="C76" s="91" t="s">
        <v>75</v>
      </c>
      <c r="D76" s="33">
        <v>188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67016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7223</v>
      </c>
      <c r="U76" s="56">
        <v>13174.197299999987</v>
      </c>
      <c r="V76" s="56">
        <v>695</v>
      </c>
      <c r="W76" s="56">
        <v>2542.0295899999978</v>
      </c>
      <c r="X76" s="56">
        <v>0</v>
      </c>
      <c r="Y76" s="56">
        <v>0</v>
      </c>
      <c r="Z76" s="56">
        <v>27843</v>
      </c>
      <c r="AA76" s="56">
        <v>114809.2</v>
      </c>
      <c r="AB76" s="56">
        <v>0</v>
      </c>
      <c r="AC76" s="56">
        <v>0</v>
      </c>
    </row>
    <row r="77" spans="1:31" x14ac:dyDescent="0.35">
      <c r="B77" s="92">
        <v>64</v>
      </c>
      <c r="C77" s="91" t="s">
        <v>36</v>
      </c>
      <c r="D77" s="33">
        <v>362</v>
      </c>
      <c r="E77" s="33">
        <v>7</v>
      </c>
      <c r="F77" s="33">
        <v>0</v>
      </c>
      <c r="G77" s="33">
        <v>719</v>
      </c>
      <c r="H77" s="33">
        <v>0</v>
      </c>
      <c r="I77" s="33">
        <v>39125</v>
      </c>
      <c r="J77" s="33">
        <v>105346</v>
      </c>
      <c r="K77" s="33">
        <v>1678310</v>
      </c>
      <c r="L77" s="56">
        <v>4867</v>
      </c>
      <c r="M77" s="56">
        <v>6944.7682500000001</v>
      </c>
      <c r="N77" s="56">
        <v>27824</v>
      </c>
      <c r="O77" s="56">
        <v>24346.8397</v>
      </c>
      <c r="P77" s="56">
        <v>634619</v>
      </c>
      <c r="Q77" s="56">
        <v>112253.501</v>
      </c>
      <c r="R77" s="56">
        <v>223</v>
      </c>
      <c r="S77" s="56">
        <v>198.5</v>
      </c>
      <c r="T77" s="56">
        <v>27680</v>
      </c>
      <c r="U77" s="56">
        <v>98690.843919999825</v>
      </c>
      <c r="V77" s="56">
        <v>8548</v>
      </c>
      <c r="W77" s="56">
        <v>51950.106859999942</v>
      </c>
      <c r="X77" s="56">
        <v>19</v>
      </c>
      <c r="Y77" s="56">
        <v>339.6</v>
      </c>
      <c r="Z77" s="56">
        <v>243074</v>
      </c>
      <c r="AA77" s="56">
        <v>1472762.0249999999</v>
      </c>
      <c r="AB77" s="56">
        <v>0</v>
      </c>
      <c r="AC77" s="56">
        <v>0</v>
      </c>
    </row>
    <row r="78" spans="1:31" s="132" customFormat="1" x14ac:dyDescent="0.35">
      <c r="A78" s="137"/>
      <c r="B78" s="111" t="s">
        <v>76</v>
      </c>
      <c r="C78" s="199"/>
      <c r="D78" s="11">
        <f>SUM(D10:D77)</f>
        <v>130902</v>
      </c>
      <c r="E78" s="11">
        <f>SUM(E10:E77)</f>
        <v>85804</v>
      </c>
      <c r="F78" s="11">
        <f t="shared" ref="F78:AC78" si="1">SUM(F10:F77)</f>
        <v>10352730</v>
      </c>
      <c r="G78" s="11">
        <f t="shared" si="1"/>
        <v>1464162</v>
      </c>
      <c r="H78" s="11">
        <f t="shared" si="1"/>
        <v>6443092</v>
      </c>
      <c r="I78" s="11">
        <f t="shared" si="1"/>
        <v>640066773</v>
      </c>
      <c r="J78" s="11">
        <f t="shared" si="1"/>
        <v>108873184</v>
      </c>
      <c r="K78" s="11">
        <f t="shared" si="1"/>
        <v>982039277</v>
      </c>
      <c r="L78" s="11">
        <f t="shared" si="1"/>
        <v>217743317</v>
      </c>
      <c r="M78" s="11">
        <f t="shared" si="1"/>
        <v>694294042.210711</v>
      </c>
      <c r="N78" s="11">
        <f t="shared" si="1"/>
        <v>212193992</v>
      </c>
      <c r="O78" s="11">
        <f t="shared" si="1"/>
        <v>1146850748.0076308</v>
      </c>
      <c r="P78" s="11">
        <f t="shared" si="1"/>
        <v>635076</v>
      </c>
      <c r="Q78" s="11">
        <f t="shared" si="1"/>
        <v>116861.51800000001</v>
      </c>
      <c r="R78" s="11">
        <f t="shared" si="1"/>
        <v>779153</v>
      </c>
      <c r="S78" s="11">
        <f t="shared" si="1"/>
        <v>4123901.7271799999</v>
      </c>
      <c r="T78" s="11">
        <f t="shared" si="1"/>
        <v>91091391</v>
      </c>
      <c r="U78" s="11">
        <f t="shared" si="1"/>
        <v>259987962.17371991</v>
      </c>
      <c r="V78" s="11">
        <f t="shared" si="1"/>
        <v>30470254</v>
      </c>
      <c r="W78" s="11">
        <f t="shared" si="1"/>
        <v>127934625.18443002</v>
      </c>
      <c r="X78" s="11">
        <f t="shared" si="1"/>
        <v>107782</v>
      </c>
      <c r="Y78" s="11">
        <f t="shared" si="1"/>
        <v>1711061.6676199997</v>
      </c>
      <c r="Z78" s="11">
        <f t="shared" si="1"/>
        <v>488353232</v>
      </c>
      <c r="AA78" s="11">
        <f t="shared" si="1"/>
        <v>2506460607.3020611</v>
      </c>
      <c r="AB78" s="11">
        <f t="shared" si="1"/>
        <v>24327</v>
      </c>
      <c r="AC78" s="11">
        <f t="shared" si="1"/>
        <v>27679.510189999997</v>
      </c>
    </row>
    <row r="79" spans="1:31" x14ac:dyDescent="0.35">
      <c r="A79" s="136"/>
      <c r="B79" s="121"/>
      <c r="C79" s="121"/>
      <c r="D79" s="263"/>
      <c r="E79" s="263"/>
      <c r="F79" s="263"/>
      <c r="G79" s="263"/>
      <c r="H79" s="263"/>
      <c r="I79" s="263"/>
      <c r="J79" s="263"/>
      <c r="K79" s="263"/>
      <c r="L79" s="263"/>
      <c r="M79" s="263"/>
      <c r="N79" s="263"/>
      <c r="O79" s="263"/>
      <c r="P79" s="263"/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/>
      <c r="AB79" s="263"/>
      <c r="AC79" s="263"/>
    </row>
    <row r="80" spans="1:31" x14ac:dyDescent="0.35">
      <c r="A80" s="106" t="s">
        <v>235</v>
      </c>
      <c r="B80" s="436" t="s">
        <v>236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1:30" x14ac:dyDescent="0.35">
      <c r="A81" s="205">
        <v>1</v>
      </c>
      <c r="B81" s="436" t="s">
        <v>314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x14ac:dyDescent="0.35">
      <c r="A82" s="205">
        <v>2</v>
      </c>
      <c r="B82" s="436" t="s">
        <v>315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s="134" customFormat="1" x14ac:dyDescent="0.35">
      <c r="A83" s="205">
        <v>3</v>
      </c>
      <c r="B83" s="436" t="s">
        <v>239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134" customFormat="1" x14ac:dyDescent="0.35">
      <c r="A84" s="205">
        <v>4</v>
      </c>
      <c r="B84" s="436" t="s">
        <v>240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134" customFormat="1" x14ac:dyDescent="0.35">
      <c r="A85" s="205">
        <v>5</v>
      </c>
      <c r="B85" s="436" t="s">
        <v>241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134" customFormat="1" x14ac:dyDescent="0.35">
      <c r="A86" s="205">
        <v>6</v>
      </c>
      <c r="B86" s="436" t="s">
        <v>242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134" customFormat="1" x14ac:dyDescent="0.35">
      <c r="A87" s="205">
        <v>7</v>
      </c>
      <c r="B87" s="436" t="s">
        <v>243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134" customFormat="1" x14ac:dyDescent="0.35">
      <c r="A88" s="205">
        <v>8</v>
      </c>
      <c r="B88" s="436" t="s">
        <v>244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134" customFormat="1" x14ac:dyDescent="0.35">
      <c r="A89" s="205">
        <v>9</v>
      </c>
      <c r="B89" s="436" t="s">
        <v>245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  <c r="AD89" s="46"/>
    </row>
    <row r="90" spans="1:30" s="134" customFormat="1" x14ac:dyDescent="0.35">
      <c r="A90" s="205">
        <v>10</v>
      </c>
      <c r="B90" s="436" t="s">
        <v>246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s="134" customFormat="1" x14ac:dyDescent="0.35">
      <c r="A91" s="135">
        <v>11</v>
      </c>
      <c r="B91" s="436" t="s">
        <v>247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  <c r="AD91" s="46"/>
    </row>
    <row r="92" spans="1:30" s="134" customFormat="1" x14ac:dyDescent="0.35">
      <c r="A92" s="135">
        <v>12</v>
      </c>
      <c r="B92" s="436" t="s">
        <v>248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s="134" customFormat="1" x14ac:dyDescent="0.35">
      <c r="A93" s="135">
        <v>13</v>
      </c>
      <c r="B93" s="436" t="s">
        <v>249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134" customFormat="1" x14ac:dyDescent="0.35">
      <c r="A94" s="135">
        <v>14</v>
      </c>
      <c r="B94" s="436" t="s">
        <v>250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134" customFormat="1" x14ac:dyDescent="0.35">
      <c r="A95" s="135">
        <v>15</v>
      </c>
      <c r="B95" s="436" t="s">
        <v>251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134" customFormat="1" x14ac:dyDescent="0.35">
      <c r="A96" s="135">
        <v>16</v>
      </c>
      <c r="B96" s="436" t="s">
        <v>252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134" customFormat="1" x14ac:dyDescent="0.35">
      <c r="A97" s="135">
        <v>17</v>
      </c>
      <c r="B97" s="436" t="s">
        <v>253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134" customFormat="1" x14ac:dyDescent="0.35">
      <c r="A98" s="135">
        <v>18</v>
      </c>
      <c r="B98" s="436" t="s">
        <v>254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134" customFormat="1" x14ac:dyDescent="0.35">
      <c r="A99" s="135">
        <v>19</v>
      </c>
      <c r="B99" s="436" t="s">
        <v>255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134" customFormat="1" x14ac:dyDescent="0.35">
      <c r="A100" s="127">
        <v>20</v>
      </c>
      <c r="B100" s="436" t="s">
        <v>256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  <c r="AD100" s="44"/>
      <c r="AE100" s="44"/>
    </row>
    <row r="101" spans="1:31" s="134" customFormat="1" x14ac:dyDescent="0.35">
      <c r="A101" s="135">
        <v>21</v>
      </c>
      <c r="B101" s="436" t="s">
        <v>257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s="134" customFormat="1" x14ac:dyDescent="0.35">
      <c r="A102" s="135">
        <v>22</v>
      </c>
      <c r="B102" s="436" t="s">
        <v>258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134" customFormat="1" x14ac:dyDescent="0.35">
      <c r="A103" s="135">
        <v>23</v>
      </c>
      <c r="B103" s="436" t="s">
        <v>259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134" customFormat="1" x14ac:dyDescent="0.35">
      <c r="A104" s="135">
        <v>24</v>
      </c>
      <c r="B104" s="436" t="s">
        <v>260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1:31" s="134" customFormat="1" x14ac:dyDescent="0.35">
      <c r="A105" s="135">
        <v>25</v>
      </c>
      <c r="B105" s="436" t="s">
        <v>261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  <row r="106" spans="1:31" s="134" customFormat="1" x14ac:dyDescent="0.35">
      <c r="A106" s="135">
        <v>26</v>
      </c>
      <c r="B106" s="436" t="s">
        <v>262</v>
      </c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</row>
  </sheetData>
  <mergeCells count="55">
    <mergeCell ref="B98:AC98"/>
    <mergeCell ref="B83:AC83"/>
    <mergeCell ref="B106:AC106"/>
    <mergeCell ref="B89:AC89"/>
    <mergeCell ref="B102:AC102"/>
    <mergeCell ref="B103:AC103"/>
    <mergeCell ref="B104:AC104"/>
    <mergeCell ref="B105:AC105"/>
    <mergeCell ref="B101:AC101"/>
    <mergeCell ref="B90:AC90"/>
    <mergeCell ref="B91:AC91"/>
    <mergeCell ref="B92:AC92"/>
    <mergeCell ref="B93:AC93"/>
    <mergeCell ref="B94:AC94"/>
    <mergeCell ref="B95:AC95"/>
    <mergeCell ref="B96:AC96"/>
    <mergeCell ref="B97:AC97"/>
    <mergeCell ref="Z5:AA5"/>
    <mergeCell ref="B99:AC99"/>
    <mergeCell ref="B100:AC100"/>
    <mergeCell ref="AB5:AC5"/>
    <mergeCell ref="B80:AC80"/>
    <mergeCell ref="B81:AC81"/>
    <mergeCell ref="B82:AC82"/>
    <mergeCell ref="B88:AC88"/>
    <mergeCell ref="B84:AC84"/>
    <mergeCell ref="B85:AC85"/>
    <mergeCell ref="B86:AC86"/>
    <mergeCell ref="B87:AC87"/>
    <mergeCell ref="R5:S5"/>
    <mergeCell ref="T5:U5"/>
    <mergeCell ref="V5:W5"/>
    <mergeCell ref="X5:Y5"/>
    <mergeCell ref="I4:I6"/>
    <mergeCell ref="J4:J6"/>
    <mergeCell ref="K4:K6"/>
    <mergeCell ref="N5:O5"/>
    <mergeCell ref="P5:Q5"/>
    <mergeCell ref="L4:Q4"/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R4:S4"/>
    <mergeCell ref="T4:Y4"/>
    <mergeCell ref="Z4:AC4"/>
    <mergeCell ref="L5:M5"/>
    <mergeCell ref="G4:G6"/>
    <mergeCell ref="H4:H6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E09A-5FBD-41B6-A65D-125B877CFB07}">
  <dimension ref="A2:AE108"/>
  <sheetViews>
    <sheetView zoomScaleNormal="100" workbookViewId="0">
      <pane xSplit="3" ySplit="8" topLeftCell="D27" activePane="bottomRight" state="frozen"/>
      <selection pane="topRight" activeCell="C49" sqref="C49:AE49"/>
      <selection pane="bottomLeft" activeCell="C49" sqref="C49:AE49"/>
      <selection pane="bottomRight" activeCell="C29" sqref="C29"/>
    </sheetView>
  </sheetViews>
  <sheetFormatPr defaultColWidth="8" defaultRowHeight="12.5" x14ac:dyDescent="0.25"/>
  <cols>
    <col min="1" max="1" width="3" style="40" customWidth="1"/>
    <col min="2" max="2" width="7.81640625" style="38" customWidth="1"/>
    <col min="3" max="3" width="39.54296875" style="38" bestFit="1" customWidth="1"/>
    <col min="4" max="5" width="8.453125" style="39" customWidth="1"/>
    <col min="6" max="6" width="8.81640625" style="38" customWidth="1"/>
    <col min="7" max="7" width="8.453125" style="38" customWidth="1"/>
    <col min="8" max="8" width="9.453125" style="38" customWidth="1"/>
    <col min="9" max="9" width="10.453125" style="38" customWidth="1"/>
    <col min="10" max="10" width="9.81640625" style="38" customWidth="1"/>
    <col min="11" max="11" width="9.54296875" style="38" customWidth="1"/>
    <col min="12" max="12" width="9.1796875" style="38" bestFit="1" customWidth="1"/>
    <col min="13" max="13" width="10.81640625" style="38" bestFit="1" customWidth="1"/>
    <col min="14" max="14" width="9.453125" style="38" customWidth="1"/>
    <col min="15" max="15" width="10.453125" style="38" customWidth="1"/>
    <col min="16" max="16" width="9.54296875" style="38" customWidth="1"/>
    <col min="17" max="17" width="9" style="38" bestFit="1" customWidth="1"/>
    <col min="18" max="18" width="9" style="38" customWidth="1"/>
    <col min="19" max="19" width="10" style="38" customWidth="1"/>
    <col min="20" max="20" width="9" style="38" bestFit="1" customWidth="1"/>
    <col min="21" max="21" width="9.81640625" style="38" customWidth="1"/>
    <col min="22" max="22" width="10.81640625" style="38" customWidth="1"/>
    <col min="23" max="24" width="9.81640625" style="38" customWidth="1"/>
    <col min="25" max="25" width="9.1796875" style="38" customWidth="1"/>
    <col min="26" max="26" width="9" style="38" bestFit="1" customWidth="1"/>
    <col min="27" max="27" width="9.81640625" style="38" bestFit="1" customWidth="1"/>
    <col min="28" max="29" width="9.1796875" style="38" customWidth="1"/>
    <col min="30" max="30" width="11.1796875" style="38" customWidth="1"/>
    <col min="31" max="16384" width="8" style="38"/>
  </cols>
  <sheetData>
    <row r="2" spans="1:29" ht="13" x14ac:dyDescent="0.25">
      <c r="B2" s="407" t="s">
        <v>351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29" ht="13" x14ac:dyDescent="0.25">
      <c r="B3" s="407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29" ht="13" x14ac:dyDescent="0.25">
      <c r="B4" s="407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29" ht="13" x14ac:dyDescent="0.25">
      <c r="B5" s="407"/>
      <c r="C5" s="407"/>
      <c r="D5" s="442" t="s">
        <v>216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29" ht="13" x14ac:dyDescent="0.25">
      <c r="B6" s="407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29" s="73" customFormat="1" ht="39" x14ac:dyDescent="0.35">
      <c r="A7" s="75"/>
      <c r="B7" s="407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02" t="s">
        <v>233</v>
      </c>
      <c r="M7" s="102" t="s">
        <v>234</v>
      </c>
      <c r="N7" s="102" t="s">
        <v>233</v>
      </c>
      <c r="O7" s="102" t="s">
        <v>234</v>
      </c>
      <c r="P7" s="102" t="s">
        <v>233</v>
      </c>
      <c r="Q7" s="102" t="s">
        <v>234</v>
      </c>
      <c r="R7" s="102" t="s">
        <v>233</v>
      </c>
      <c r="S7" s="102" t="s">
        <v>234</v>
      </c>
      <c r="T7" s="102" t="s">
        <v>233</v>
      </c>
      <c r="U7" s="102" t="s">
        <v>234</v>
      </c>
      <c r="V7" s="102" t="s">
        <v>233</v>
      </c>
      <c r="W7" s="102" t="s">
        <v>234</v>
      </c>
      <c r="X7" s="102" t="s">
        <v>233</v>
      </c>
      <c r="Y7" s="102" t="s">
        <v>234</v>
      </c>
      <c r="Z7" s="102" t="s">
        <v>233</v>
      </c>
      <c r="AA7" s="102" t="s">
        <v>234</v>
      </c>
      <c r="AB7" s="102" t="s">
        <v>233</v>
      </c>
      <c r="AC7" s="102" t="s">
        <v>234</v>
      </c>
    </row>
    <row r="8" spans="1:29" ht="13" x14ac:dyDescent="0.2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29" ht="13" x14ac:dyDescent="0.2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29" ht="13" x14ac:dyDescent="0.25">
      <c r="B10" s="111" t="s">
        <v>158</v>
      </c>
      <c r="C10" s="110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</row>
    <row r="11" spans="1:29" x14ac:dyDescent="0.25">
      <c r="B11" s="92">
        <v>1</v>
      </c>
      <c r="C11" s="91" t="s">
        <v>16</v>
      </c>
      <c r="D11" s="33">
        <v>8550</v>
      </c>
      <c r="E11" s="33">
        <v>2436</v>
      </c>
      <c r="F11" s="33">
        <v>49505</v>
      </c>
      <c r="G11" s="33">
        <v>44443</v>
      </c>
      <c r="H11" s="33">
        <v>23824</v>
      </c>
      <c r="I11" s="33">
        <v>2459361</v>
      </c>
      <c r="J11" s="33">
        <v>2937597</v>
      </c>
      <c r="K11" s="33">
        <v>88390204</v>
      </c>
      <c r="L11" s="56">
        <v>6458882</v>
      </c>
      <c r="M11" s="56">
        <v>12707490.626</v>
      </c>
      <c r="N11" s="56">
        <v>3015086</v>
      </c>
      <c r="O11" s="56">
        <v>16009835.348999999</v>
      </c>
      <c r="P11" s="56">
        <v>0</v>
      </c>
      <c r="Q11" s="56">
        <v>0</v>
      </c>
      <c r="R11" s="56">
        <v>11171</v>
      </c>
      <c r="S11" s="56">
        <v>57869.4</v>
      </c>
      <c r="T11" s="56">
        <v>2869114</v>
      </c>
      <c r="U11" s="56">
        <v>7070262.4235899998</v>
      </c>
      <c r="V11" s="56">
        <v>347740</v>
      </c>
      <c r="W11" s="56">
        <v>2113534.0014799996</v>
      </c>
      <c r="X11" s="56">
        <v>7</v>
      </c>
      <c r="Y11" s="56">
        <v>4.9000000000000004</v>
      </c>
      <c r="Z11" s="56">
        <v>22094779</v>
      </c>
      <c r="AA11" s="56">
        <v>112888094.76199999</v>
      </c>
      <c r="AB11" s="56">
        <v>30</v>
      </c>
      <c r="AC11" s="56">
        <v>33.47</v>
      </c>
    </row>
    <row r="12" spans="1:29" x14ac:dyDescent="0.25">
      <c r="B12" s="92">
        <v>2</v>
      </c>
      <c r="C12" s="91" t="s">
        <v>35</v>
      </c>
      <c r="D12" s="33">
        <v>5341</v>
      </c>
      <c r="E12" s="33">
        <v>2889</v>
      </c>
      <c r="F12" s="33">
        <v>18313</v>
      </c>
      <c r="G12" s="33">
        <v>22343</v>
      </c>
      <c r="H12" s="33">
        <v>0</v>
      </c>
      <c r="I12" s="33">
        <v>1247405</v>
      </c>
      <c r="J12" s="33">
        <v>71607</v>
      </c>
      <c r="K12" s="33">
        <v>36493906</v>
      </c>
      <c r="L12" s="56">
        <v>150474</v>
      </c>
      <c r="M12" s="56">
        <v>648161.29648999998</v>
      </c>
      <c r="N12" s="56">
        <v>53263</v>
      </c>
      <c r="O12" s="56">
        <v>243301.07566999999</v>
      </c>
      <c r="P12" s="56">
        <v>0</v>
      </c>
      <c r="Q12" s="56">
        <v>0</v>
      </c>
      <c r="R12" s="56">
        <v>6930</v>
      </c>
      <c r="S12" s="56">
        <v>36187.640479999995</v>
      </c>
      <c r="T12" s="56">
        <v>1954757</v>
      </c>
      <c r="U12" s="56">
        <v>4355834.2881199997</v>
      </c>
      <c r="V12" s="56">
        <v>354794</v>
      </c>
      <c r="W12" s="56">
        <v>771437.70766999992</v>
      </c>
      <c r="X12" s="56">
        <v>0</v>
      </c>
      <c r="Y12" s="56">
        <v>0</v>
      </c>
      <c r="Z12" s="56">
        <v>14018343</v>
      </c>
      <c r="AA12" s="56">
        <v>60322010.692000002</v>
      </c>
      <c r="AB12" s="56">
        <v>184</v>
      </c>
      <c r="AC12" s="56">
        <v>180.92</v>
      </c>
    </row>
    <row r="13" spans="1:29" ht="16.5" customHeight="1" x14ac:dyDescent="0.25">
      <c r="B13" s="92">
        <v>3</v>
      </c>
      <c r="C13" s="113" t="s">
        <v>40</v>
      </c>
      <c r="D13" s="68">
        <v>2212</v>
      </c>
      <c r="E13" s="68">
        <v>249</v>
      </c>
      <c r="F13" s="68">
        <v>1350</v>
      </c>
      <c r="G13" s="68">
        <v>4169</v>
      </c>
      <c r="H13" s="68">
        <v>355014</v>
      </c>
      <c r="I13" s="68">
        <v>935741</v>
      </c>
      <c r="J13" s="68">
        <v>31161</v>
      </c>
      <c r="K13" s="68">
        <v>13677221</v>
      </c>
      <c r="L13" s="56">
        <v>40120</v>
      </c>
      <c r="M13" s="56">
        <v>187065.13018000001</v>
      </c>
      <c r="N13" s="56">
        <v>17908</v>
      </c>
      <c r="O13" s="56">
        <v>90160.568620000005</v>
      </c>
      <c r="P13" s="56">
        <v>0</v>
      </c>
      <c r="Q13" s="56">
        <v>0</v>
      </c>
      <c r="R13" s="56">
        <v>708</v>
      </c>
      <c r="S13" s="56">
        <v>3437</v>
      </c>
      <c r="T13" s="56">
        <v>950486</v>
      </c>
      <c r="U13" s="56">
        <v>2042938.91188</v>
      </c>
      <c r="V13" s="56">
        <v>181587</v>
      </c>
      <c r="W13" s="56">
        <v>479607.43588</v>
      </c>
      <c r="X13" s="56">
        <v>5120</v>
      </c>
      <c r="Y13" s="56">
        <v>55119.071649999998</v>
      </c>
      <c r="Z13" s="56">
        <v>5449266</v>
      </c>
      <c r="AA13" s="56">
        <v>26174771.359790001</v>
      </c>
      <c r="AB13" s="56">
        <v>0</v>
      </c>
      <c r="AC13" s="56">
        <v>0</v>
      </c>
    </row>
    <row r="14" spans="1:29" x14ac:dyDescent="0.25">
      <c r="B14" s="92">
        <v>4</v>
      </c>
      <c r="C14" s="91" t="s">
        <v>23</v>
      </c>
      <c r="D14" s="33">
        <v>7960</v>
      </c>
      <c r="E14" s="33">
        <v>3769</v>
      </c>
      <c r="F14" s="33">
        <v>80033</v>
      </c>
      <c r="G14" s="33">
        <v>6789</v>
      </c>
      <c r="H14" s="33">
        <v>0</v>
      </c>
      <c r="I14" s="33">
        <v>3668914</v>
      </c>
      <c r="J14" s="33">
        <v>998341</v>
      </c>
      <c r="K14" s="33">
        <v>59725343</v>
      </c>
      <c r="L14" s="56">
        <v>961491</v>
      </c>
      <c r="M14" s="56">
        <v>3857387.5103200004</v>
      </c>
      <c r="N14" s="56">
        <v>436721</v>
      </c>
      <c r="O14" s="56">
        <v>2624061.5113499998</v>
      </c>
      <c r="P14" s="56">
        <v>0</v>
      </c>
      <c r="Q14" s="56">
        <v>0</v>
      </c>
      <c r="R14" s="56">
        <v>86998</v>
      </c>
      <c r="S14" s="56">
        <v>496194.2</v>
      </c>
      <c r="T14" s="56">
        <v>5034051</v>
      </c>
      <c r="U14" s="56">
        <v>14211283.958940003</v>
      </c>
      <c r="V14" s="56">
        <v>844858</v>
      </c>
      <c r="W14" s="56">
        <v>3393342.2579399999</v>
      </c>
      <c r="X14" s="56">
        <v>4250</v>
      </c>
      <c r="Y14" s="56">
        <v>76089.040299999993</v>
      </c>
      <c r="Z14" s="56">
        <v>28231508</v>
      </c>
      <c r="AA14" s="56">
        <v>139644027.31600001</v>
      </c>
      <c r="AB14" s="56">
        <v>42</v>
      </c>
      <c r="AC14" s="56">
        <v>30.507000000000001</v>
      </c>
    </row>
    <row r="15" spans="1:29" x14ac:dyDescent="0.25">
      <c r="B15" s="92">
        <v>5</v>
      </c>
      <c r="C15" s="91" t="s">
        <v>49</v>
      </c>
      <c r="D15" s="33">
        <v>2878</v>
      </c>
      <c r="E15" s="33">
        <v>1187</v>
      </c>
      <c r="F15" s="33">
        <v>3396</v>
      </c>
      <c r="G15" s="33">
        <v>2746</v>
      </c>
      <c r="H15" s="33">
        <v>37356</v>
      </c>
      <c r="I15" s="33">
        <v>2025547</v>
      </c>
      <c r="J15" s="33">
        <v>0</v>
      </c>
      <c r="K15" s="33">
        <v>28334369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1210652</v>
      </c>
      <c r="U15" s="56">
        <v>3027723.5514600002</v>
      </c>
      <c r="V15" s="56">
        <v>178251</v>
      </c>
      <c r="W15" s="56">
        <v>561970.39353999996</v>
      </c>
      <c r="X15" s="56">
        <v>0</v>
      </c>
      <c r="Y15" s="56">
        <v>0</v>
      </c>
      <c r="Z15" s="56">
        <v>7752487</v>
      </c>
      <c r="AA15" s="56">
        <v>36849466.669</v>
      </c>
      <c r="AB15" s="56">
        <v>1799</v>
      </c>
      <c r="AC15" s="56">
        <v>1842.56</v>
      </c>
    </row>
    <row r="16" spans="1:29" x14ac:dyDescent="0.25">
      <c r="B16" s="92">
        <v>6</v>
      </c>
      <c r="C16" s="91" t="s">
        <v>31</v>
      </c>
      <c r="D16" s="33">
        <v>4629</v>
      </c>
      <c r="E16" s="33">
        <v>607</v>
      </c>
      <c r="F16" s="33">
        <v>20927</v>
      </c>
      <c r="G16" s="33">
        <v>14088</v>
      </c>
      <c r="H16" s="33">
        <v>0</v>
      </c>
      <c r="I16" s="33">
        <v>2961348</v>
      </c>
      <c r="J16" s="33">
        <v>283032</v>
      </c>
      <c r="K16" s="33">
        <v>33235299</v>
      </c>
      <c r="L16" s="56">
        <v>192728</v>
      </c>
      <c r="M16" s="56">
        <v>855592.74878000002</v>
      </c>
      <c r="N16" s="56">
        <v>260412</v>
      </c>
      <c r="O16" s="56">
        <v>1197673.71205</v>
      </c>
      <c r="P16" s="56">
        <v>0</v>
      </c>
      <c r="Q16" s="56">
        <v>0</v>
      </c>
      <c r="R16" s="56">
        <v>4225</v>
      </c>
      <c r="S16" s="56">
        <v>32770.141000000003</v>
      </c>
      <c r="T16" s="56">
        <v>2579351</v>
      </c>
      <c r="U16" s="56">
        <v>6392075.15087</v>
      </c>
      <c r="V16" s="56">
        <v>467889</v>
      </c>
      <c r="W16" s="56">
        <v>1060407.6370000001</v>
      </c>
      <c r="X16" s="56">
        <v>104</v>
      </c>
      <c r="Y16" s="56">
        <v>273.38499999999999</v>
      </c>
      <c r="Z16" s="56">
        <v>17724210</v>
      </c>
      <c r="AA16" s="56">
        <v>92238269.069619998</v>
      </c>
      <c r="AB16" s="56">
        <v>396</v>
      </c>
      <c r="AC16" s="56">
        <v>395.22</v>
      </c>
    </row>
    <row r="17" spans="2:29" x14ac:dyDescent="0.25">
      <c r="B17" s="92">
        <v>7</v>
      </c>
      <c r="C17" s="91" t="s">
        <v>37</v>
      </c>
      <c r="D17" s="33">
        <v>2763</v>
      </c>
      <c r="E17" s="33">
        <v>733</v>
      </c>
      <c r="F17" s="33">
        <v>0</v>
      </c>
      <c r="G17" s="33">
        <v>9859</v>
      </c>
      <c r="H17" s="33">
        <v>0</v>
      </c>
      <c r="I17" s="33">
        <v>450760</v>
      </c>
      <c r="J17" s="33">
        <v>70815</v>
      </c>
      <c r="K17" s="33">
        <v>18053330</v>
      </c>
      <c r="L17" s="56">
        <v>69435</v>
      </c>
      <c r="M17" s="56">
        <v>226156.30046999999</v>
      </c>
      <c r="N17" s="56">
        <v>24501</v>
      </c>
      <c r="O17" s="56">
        <v>97018.46987999999</v>
      </c>
      <c r="P17" s="56">
        <v>0</v>
      </c>
      <c r="Q17" s="56">
        <v>0</v>
      </c>
      <c r="R17" s="56">
        <v>2746</v>
      </c>
      <c r="S17" s="56">
        <v>14012</v>
      </c>
      <c r="T17" s="56">
        <v>1934524</v>
      </c>
      <c r="U17" s="56">
        <v>4542557.6276499992</v>
      </c>
      <c r="V17" s="56">
        <v>304430</v>
      </c>
      <c r="W17" s="56">
        <v>743895.50576999993</v>
      </c>
      <c r="X17" s="56">
        <v>0</v>
      </c>
      <c r="Y17" s="56">
        <v>0</v>
      </c>
      <c r="Z17" s="56">
        <v>11090309</v>
      </c>
      <c r="AA17" s="56">
        <v>48791992.29332</v>
      </c>
      <c r="AB17" s="56">
        <v>0</v>
      </c>
      <c r="AC17" s="56">
        <v>0</v>
      </c>
    </row>
    <row r="18" spans="2:29" x14ac:dyDescent="0.25">
      <c r="B18" s="92">
        <v>8</v>
      </c>
      <c r="C18" s="91" t="s">
        <v>50</v>
      </c>
      <c r="D18" s="33">
        <v>1022</v>
      </c>
      <c r="E18" s="33">
        <v>27</v>
      </c>
      <c r="F18" s="33">
        <v>957</v>
      </c>
      <c r="G18" s="33">
        <v>1681</v>
      </c>
      <c r="H18" s="33">
        <v>1103</v>
      </c>
      <c r="I18" s="33">
        <v>174804</v>
      </c>
      <c r="J18" s="33">
        <v>0</v>
      </c>
      <c r="K18" s="33">
        <v>3457622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263883</v>
      </c>
      <c r="U18" s="56">
        <v>711738.34149999998</v>
      </c>
      <c r="V18" s="56">
        <v>79587</v>
      </c>
      <c r="W18" s="56">
        <v>211462.17711000002</v>
      </c>
      <c r="X18" s="56">
        <v>0</v>
      </c>
      <c r="Y18" s="56">
        <v>0</v>
      </c>
      <c r="Z18" s="56">
        <v>1300883</v>
      </c>
      <c r="AA18" s="56">
        <v>6607644.5</v>
      </c>
      <c r="AB18" s="56">
        <v>0</v>
      </c>
      <c r="AC18" s="56">
        <v>0</v>
      </c>
    </row>
    <row r="19" spans="2:29" x14ac:dyDescent="0.25">
      <c r="B19" s="92">
        <v>9</v>
      </c>
      <c r="C19" s="91" t="s">
        <v>27</v>
      </c>
      <c r="D19" s="33">
        <v>7808</v>
      </c>
      <c r="E19" s="33">
        <v>4178</v>
      </c>
      <c r="F19" s="33">
        <v>34346</v>
      </c>
      <c r="G19" s="33">
        <v>0</v>
      </c>
      <c r="H19" s="33">
        <v>715358</v>
      </c>
      <c r="I19" s="33">
        <v>941002</v>
      </c>
      <c r="J19" s="33">
        <v>593014</v>
      </c>
      <c r="K19" s="33">
        <v>41185945</v>
      </c>
      <c r="L19" s="56">
        <v>323379</v>
      </c>
      <c r="M19" s="56">
        <v>1484870.2501300001</v>
      </c>
      <c r="N19" s="56">
        <v>253868</v>
      </c>
      <c r="O19" s="56">
        <v>1492436.1056400002</v>
      </c>
      <c r="P19" s="56">
        <v>0</v>
      </c>
      <c r="Q19" s="56">
        <v>0</v>
      </c>
      <c r="R19" s="56">
        <v>5414</v>
      </c>
      <c r="S19" s="56">
        <v>17479.7</v>
      </c>
      <c r="T19" s="56">
        <v>3471611</v>
      </c>
      <c r="U19" s="56">
        <v>9436216.2436500005</v>
      </c>
      <c r="V19" s="56">
        <v>985247</v>
      </c>
      <c r="W19" s="56">
        <v>2541279.1009400003</v>
      </c>
      <c r="X19" s="56">
        <v>0</v>
      </c>
      <c r="Y19" s="56">
        <v>0</v>
      </c>
      <c r="Z19" s="56">
        <v>22518192</v>
      </c>
      <c r="AA19" s="56">
        <v>119302054.39539</v>
      </c>
      <c r="AB19" s="56">
        <v>0</v>
      </c>
      <c r="AC19" s="56">
        <v>0</v>
      </c>
    </row>
    <row r="20" spans="2:29" x14ac:dyDescent="0.25">
      <c r="B20" s="92">
        <v>10</v>
      </c>
      <c r="C20" s="91" t="s">
        <v>9</v>
      </c>
      <c r="D20" s="33">
        <v>27375</v>
      </c>
      <c r="E20" s="33">
        <v>36941</v>
      </c>
      <c r="F20" s="33">
        <v>1564278</v>
      </c>
      <c r="G20" s="33">
        <v>47105</v>
      </c>
      <c r="H20" s="33">
        <v>997894</v>
      </c>
      <c r="I20" s="33">
        <v>4798546</v>
      </c>
      <c r="J20" s="33">
        <v>20664097</v>
      </c>
      <c r="K20" s="33">
        <v>238256213</v>
      </c>
      <c r="L20" s="56">
        <v>23578315</v>
      </c>
      <c r="M20" s="56">
        <v>102921897.14601</v>
      </c>
      <c r="N20" s="56">
        <v>44881635</v>
      </c>
      <c r="O20" s="56">
        <v>158833147.63301</v>
      </c>
      <c r="P20" s="56">
        <v>0</v>
      </c>
      <c r="Q20" s="56">
        <v>0</v>
      </c>
      <c r="R20" s="56">
        <v>126765</v>
      </c>
      <c r="S20" s="56">
        <v>540417.98800000001</v>
      </c>
      <c r="T20" s="56">
        <v>26540810</v>
      </c>
      <c r="U20" s="56">
        <v>67409838.638999999</v>
      </c>
      <c r="V20" s="56">
        <v>5921380</v>
      </c>
      <c r="W20" s="56">
        <v>17680319.456999999</v>
      </c>
      <c r="X20" s="56">
        <v>786</v>
      </c>
      <c r="Y20" s="56">
        <v>12478.710349999999</v>
      </c>
      <c r="Z20" s="56">
        <v>144138319</v>
      </c>
      <c r="AA20" s="56">
        <v>787690445.93701005</v>
      </c>
      <c r="AB20" s="56">
        <v>14861</v>
      </c>
      <c r="AC20" s="56">
        <v>14252.990699999998</v>
      </c>
    </row>
    <row r="21" spans="2:29" x14ac:dyDescent="0.25">
      <c r="B21" s="92">
        <v>11</v>
      </c>
      <c r="C21" s="91" t="s">
        <v>51</v>
      </c>
      <c r="D21" s="33">
        <v>2279</v>
      </c>
      <c r="E21" s="33">
        <v>226</v>
      </c>
      <c r="F21" s="33">
        <v>10860</v>
      </c>
      <c r="G21" s="33">
        <v>3568</v>
      </c>
      <c r="H21" s="33">
        <v>201</v>
      </c>
      <c r="I21" s="33">
        <v>1281532</v>
      </c>
      <c r="J21" s="33">
        <v>0</v>
      </c>
      <c r="K21" s="33">
        <v>12702825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759463</v>
      </c>
      <c r="U21" s="56">
        <v>2061388.5922600001</v>
      </c>
      <c r="V21" s="56">
        <v>239299</v>
      </c>
      <c r="W21" s="56">
        <v>587928.06023000006</v>
      </c>
      <c r="X21" s="56">
        <v>672</v>
      </c>
      <c r="Y21" s="56">
        <v>11911.871600000002</v>
      </c>
      <c r="Z21" s="56">
        <v>5854486</v>
      </c>
      <c r="AA21" s="56">
        <v>28753680.68919</v>
      </c>
      <c r="AB21" s="56">
        <v>139</v>
      </c>
      <c r="AC21" s="56">
        <v>141.17179999999999</v>
      </c>
    </row>
    <row r="22" spans="2:29" x14ac:dyDescent="0.25">
      <c r="B22" s="92">
        <v>12</v>
      </c>
      <c r="C22" s="91" t="s">
        <v>28</v>
      </c>
      <c r="D22" s="33">
        <v>7760</v>
      </c>
      <c r="E22" s="33">
        <v>1257</v>
      </c>
      <c r="F22" s="33">
        <v>49471</v>
      </c>
      <c r="G22" s="33">
        <v>8016</v>
      </c>
      <c r="H22" s="33">
        <v>325889</v>
      </c>
      <c r="I22" s="33">
        <v>288230</v>
      </c>
      <c r="J22" s="33">
        <v>502376</v>
      </c>
      <c r="K22" s="33">
        <v>55512101</v>
      </c>
      <c r="L22" s="56">
        <v>584409</v>
      </c>
      <c r="M22" s="56">
        <v>2531376.7297200002</v>
      </c>
      <c r="N22" s="56">
        <v>1747699</v>
      </c>
      <c r="O22" s="56">
        <v>3336628.9822600004</v>
      </c>
      <c r="P22" s="56">
        <v>0</v>
      </c>
      <c r="Q22" s="56">
        <v>0</v>
      </c>
      <c r="R22" s="56">
        <v>9628</v>
      </c>
      <c r="S22" s="56">
        <v>41703.696819999997</v>
      </c>
      <c r="T22" s="56">
        <v>3819938</v>
      </c>
      <c r="U22" s="56">
        <v>8978005.2055700012</v>
      </c>
      <c r="V22" s="56">
        <v>1281687</v>
      </c>
      <c r="W22" s="56">
        <v>3046619.0688700005</v>
      </c>
      <c r="X22" s="56">
        <v>2717</v>
      </c>
      <c r="Y22" s="56">
        <v>10639.125</v>
      </c>
      <c r="Z22" s="56">
        <v>40006815</v>
      </c>
      <c r="AA22" s="56">
        <v>121021804.41227998</v>
      </c>
      <c r="AB22" s="56">
        <v>359</v>
      </c>
      <c r="AC22" s="56">
        <v>3070.395</v>
      </c>
    </row>
    <row r="23" spans="2:29" ht="13" x14ac:dyDescent="0.25">
      <c r="B23" s="111" t="s">
        <v>6</v>
      </c>
      <c r="C23" s="110"/>
      <c r="D23" s="58"/>
      <c r="E23" s="58"/>
      <c r="F23" s="58"/>
      <c r="G23" s="58"/>
      <c r="H23" s="58"/>
      <c r="I23" s="58"/>
      <c r="J23" s="58"/>
      <c r="K23" s="58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</row>
    <row r="24" spans="2:29" x14ac:dyDescent="0.25">
      <c r="B24" s="92">
        <v>13</v>
      </c>
      <c r="C24" s="91" t="s">
        <v>11</v>
      </c>
      <c r="D24" s="33">
        <v>6576</v>
      </c>
      <c r="E24" s="33">
        <v>7889</v>
      </c>
      <c r="F24" s="33">
        <v>2087090</v>
      </c>
      <c r="G24" s="33">
        <v>369</v>
      </c>
      <c r="H24" s="33">
        <v>635891</v>
      </c>
      <c r="I24" s="33">
        <v>99847175</v>
      </c>
      <c r="J24" s="33">
        <v>14770420</v>
      </c>
      <c r="K24" s="33">
        <v>39365805</v>
      </c>
      <c r="L24" s="56">
        <v>32556409</v>
      </c>
      <c r="M24" s="56">
        <v>85784306.50680019</v>
      </c>
      <c r="N24" s="56">
        <v>23814131</v>
      </c>
      <c r="O24" s="56">
        <v>103058400.90461002</v>
      </c>
      <c r="P24" s="56">
        <v>0</v>
      </c>
      <c r="Q24" s="56">
        <v>0</v>
      </c>
      <c r="R24" s="56">
        <v>65041</v>
      </c>
      <c r="S24" s="56">
        <v>336853.2</v>
      </c>
      <c r="T24" s="56">
        <v>3717674</v>
      </c>
      <c r="U24" s="56">
        <v>13041517.507410003</v>
      </c>
      <c r="V24" s="56">
        <v>1676207</v>
      </c>
      <c r="W24" s="56">
        <v>8961951.1069700029</v>
      </c>
      <c r="X24" s="56">
        <v>10672</v>
      </c>
      <c r="Y24" s="56">
        <v>278667.28700000001</v>
      </c>
      <c r="Z24" s="56">
        <v>15846809</v>
      </c>
      <c r="AA24" s="56">
        <v>105258608.25014</v>
      </c>
      <c r="AB24" s="56">
        <v>0</v>
      </c>
      <c r="AC24" s="56">
        <v>0</v>
      </c>
    </row>
    <row r="25" spans="2:29" x14ac:dyDescent="0.25">
      <c r="B25" s="92">
        <v>14</v>
      </c>
      <c r="C25" s="91" t="s">
        <v>52</v>
      </c>
      <c r="D25" s="33">
        <v>433</v>
      </c>
      <c r="E25" s="33">
        <v>5</v>
      </c>
      <c r="F25" s="33">
        <v>67479</v>
      </c>
      <c r="G25" s="33">
        <v>0</v>
      </c>
      <c r="H25" s="33">
        <v>26021</v>
      </c>
      <c r="I25" s="33">
        <v>0</v>
      </c>
      <c r="J25" s="33">
        <v>0</v>
      </c>
      <c r="K25" s="33">
        <v>6122759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199098</v>
      </c>
      <c r="U25" s="56">
        <v>689735.04983000003</v>
      </c>
      <c r="V25" s="56">
        <v>54475</v>
      </c>
      <c r="W25" s="56">
        <v>335622.10381000006</v>
      </c>
      <c r="X25" s="56">
        <v>0</v>
      </c>
      <c r="Y25" s="56">
        <v>0</v>
      </c>
      <c r="Z25" s="56">
        <v>2074932</v>
      </c>
      <c r="AA25" s="56">
        <v>11515571.6</v>
      </c>
      <c r="AB25" s="56">
        <v>12</v>
      </c>
      <c r="AC25" s="56">
        <v>10.9</v>
      </c>
    </row>
    <row r="26" spans="2:29" x14ac:dyDescent="0.25">
      <c r="B26" s="92">
        <v>15</v>
      </c>
      <c r="C26" s="91" t="s">
        <v>41</v>
      </c>
      <c r="D26" s="33">
        <v>1193</v>
      </c>
      <c r="E26" s="33">
        <v>518</v>
      </c>
      <c r="F26" s="33">
        <v>7294</v>
      </c>
      <c r="G26" s="33">
        <v>98115</v>
      </c>
      <c r="H26" s="33">
        <v>0</v>
      </c>
      <c r="I26" s="33">
        <v>73252</v>
      </c>
      <c r="J26" s="33">
        <v>43667</v>
      </c>
      <c r="K26" s="33">
        <v>3040262</v>
      </c>
      <c r="L26" s="56">
        <v>46272</v>
      </c>
      <c r="M26" s="56">
        <v>204868.05760000536</v>
      </c>
      <c r="N26" s="56">
        <v>20879</v>
      </c>
      <c r="O26" s="56">
        <v>209724.35462999906</v>
      </c>
      <c r="P26" s="56">
        <v>0</v>
      </c>
      <c r="Q26" s="56">
        <v>0</v>
      </c>
      <c r="R26" s="56">
        <v>201</v>
      </c>
      <c r="S26" s="56">
        <v>918.8</v>
      </c>
      <c r="T26" s="56">
        <v>420623</v>
      </c>
      <c r="U26" s="56">
        <v>1225610.84561</v>
      </c>
      <c r="V26" s="56">
        <v>38980</v>
      </c>
      <c r="W26" s="56">
        <v>106742.68085999999</v>
      </c>
      <c r="X26" s="56">
        <v>0</v>
      </c>
      <c r="Y26" s="56">
        <v>0</v>
      </c>
      <c r="Z26" s="56">
        <v>2253539</v>
      </c>
      <c r="AA26" s="56">
        <v>13422315.901489999</v>
      </c>
      <c r="AB26" s="56">
        <v>0</v>
      </c>
      <c r="AC26" s="56">
        <v>0</v>
      </c>
    </row>
    <row r="27" spans="2:29" x14ac:dyDescent="0.25">
      <c r="B27" s="92">
        <v>16</v>
      </c>
      <c r="C27" s="91" t="s">
        <v>33</v>
      </c>
      <c r="D27" s="33">
        <v>747</v>
      </c>
      <c r="E27" s="33">
        <v>39</v>
      </c>
      <c r="F27" s="33">
        <v>0</v>
      </c>
      <c r="G27" s="33">
        <v>0</v>
      </c>
      <c r="H27" s="33">
        <v>17430</v>
      </c>
      <c r="I27" s="33">
        <v>0</v>
      </c>
      <c r="J27" s="33">
        <v>158784</v>
      </c>
      <c r="K27" s="33">
        <v>916622</v>
      </c>
      <c r="L27" s="56">
        <v>230141</v>
      </c>
      <c r="M27" s="56">
        <v>703850.95522999996</v>
      </c>
      <c r="N27" s="56">
        <v>1475081</v>
      </c>
      <c r="O27" s="56">
        <v>1536716.9610299999</v>
      </c>
      <c r="P27" s="56">
        <v>0</v>
      </c>
      <c r="Q27" s="56">
        <v>0</v>
      </c>
      <c r="R27" s="56">
        <v>0</v>
      </c>
      <c r="S27" s="56">
        <v>0</v>
      </c>
      <c r="T27" s="56">
        <v>133155</v>
      </c>
      <c r="U27" s="56">
        <v>291731.11741000001</v>
      </c>
      <c r="V27" s="56">
        <v>9797</v>
      </c>
      <c r="W27" s="56">
        <v>35162.89387</v>
      </c>
      <c r="X27" s="56">
        <v>0</v>
      </c>
      <c r="Y27" s="56">
        <v>0</v>
      </c>
      <c r="Z27" s="56">
        <v>399630</v>
      </c>
      <c r="AA27" s="56">
        <v>2027445.9</v>
      </c>
      <c r="AB27" s="56">
        <v>0</v>
      </c>
      <c r="AC27" s="56">
        <v>0</v>
      </c>
    </row>
    <row r="28" spans="2:29" x14ac:dyDescent="0.25">
      <c r="B28" s="92">
        <v>17</v>
      </c>
      <c r="C28" s="91" t="s">
        <v>45</v>
      </c>
      <c r="D28" s="33">
        <v>427</v>
      </c>
      <c r="E28" s="33">
        <v>5</v>
      </c>
      <c r="F28" s="33">
        <v>8087</v>
      </c>
      <c r="G28" s="33">
        <v>0</v>
      </c>
      <c r="H28" s="33">
        <v>19007</v>
      </c>
      <c r="I28" s="33">
        <v>0</v>
      </c>
      <c r="J28" s="33">
        <v>82</v>
      </c>
      <c r="K28" s="33">
        <v>876576</v>
      </c>
      <c r="L28" s="56">
        <v>153</v>
      </c>
      <c r="M28" s="56">
        <v>297.80399999999997</v>
      </c>
      <c r="N28" s="56">
        <v>90</v>
      </c>
      <c r="O28" s="56">
        <v>246.67176000000001</v>
      </c>
      <c r="P28" s="56">
        <v>0</v>
      </c>
      <c r="Q28" s="56">
        <v>0</v>
      </c>
      <c r="R28" s="56">
        <v>3</v>
      </c>
      <c r="S28" s="56">
        <v>17</v>
      </c>
      <c r="T28" s="56">
        <v>66088</v>
      </c>
      <c r="U28" s="56">
        <v>210642.11883000002</v>
      </c>
      <c r="V28" s="56">
        <v>38542</v>
      </c>
      <c r="W28" s="56">
        <v>138773.01663999999</v>
      </c>
      <c r="X28" s="56">
        <v>228</v>
      </c>
      <c r="Y28" s="56">
        <v>6315.5540000000001</v>
      </c>
      <c r="Z28" s="56">
        <v>254818</v>
      </c>
      <c r="AA28" s="56">
        <v>1444961.4739999999</v>
      </c>
      <c r="AB28" s="56">
        <v>0</v>
      </c>
      <c r="AC28" s="56">
        <v>0</v>
      </c>
    </row>
    <row r="29" spans="2:29" x14ac:dyDescent="0.25">
      <c r="B29" s="92">
        <v>18</v>
      </c>
      <c r="C29" s="91" t="s">
        <v>42</v>
      </c>
      <c r="D29" s="33">
        <v>241</v>
      </c>
      <c r="E29" s="33">
        <v>39</v>
      </c>
      <c r="F29" s="33">
        <v>1497</v>
      </c>
      <c r="G29" s="33">
        <v>0</v>
      </c>
      <c r="H29" s="33">
        <v>0</v>
      </c>
      <c r="I29" s="33">
        <v>37180</v>
      </c>
      <c r="J29" s="33">
        <v>13140</v>
      </c>
      <c r="K29" s="33">
        <v>580920</v>
      </c>
      <c r="L29" s="56">
        <v>23177</v>
      </c>
      <c r="M29" s="56">
        <v>55330.600890000002</v>
      </c>
      <c r="N29" s="56">
        <v>6250</v>
      </c>
      <c r="O29" s="56">
        <v>27603.63178</v>
      </c>
      <c r="P29" s="56">
        <v>0</v>
      </c>
      <c r="Q29" s="56">
        <v>0</v>
      </c>
      <c r="R29" s="56">
        <v>270</v>
      </c>
      <c r="S29" s="56">
        <v>995.1</v>
      </c>
      <c r="T29" s="56">
        <v>116783</v>
      </c>
      <c r="U29" s="56">
        <v>241212.73832000003</v>
      </c>
      <c r="V29" s="56">
        <v>5208</v>
      </c>
      <c r="W29" s="56">
        <v>11408.68187</v>
      </c>
      <c r="X29" s="56">
        <v>0</v>
      </c>
      <c r="Y29" s="56">
        <v>0</v>
      </c>
      <c r="Z29" s="56">
        <v>388650</v>
      </c>
      <c r="AA29" s="56">
        <v>1740383.7671099999</v>
      </c>
      <c r="AB29" s="56">
        <v>0</v>
      </c>
      <c r="AC29" s="56">
        <v>0</v>
      </c>
    </row>
    <row r="30" spans="2:29" x14ac:dyDescent="0.25">
      <c r="B30" s="92">
        <v>19</v>
      </c>
      <c r="C30" s="91" t="s">
        <v>20</v>
      </c>
      <c r="D30" s="33">
        <v>1753</v>
      </c>
      <c r="E30" s="33">
        <v>313</v>
      </c>
      <c r="F30" s="33">
        <v>21661</v>
      </c>
      <c r="G30" s="33">
        <v>0</v>
      </c>
      <c r="H30" s="33">
        <v>0</v>
      </c>
      <c r="I30" s="33">
        <v>5861987</v>
      </c>
      <c r="J30" s="33">
        <v>1144347</v>
      </c>
      <c r="K30" s="33">
        <v>14065783</v>
      </c>
      <c r="L30" s="56">
        <v>2418195</v>
      </c>
      <c r="M30" s="56">
        <v>6420759.3660000004</v>
      </c>
      <c r="N30" s="56">
        <v>1525000</v>
      </c>
      <c r="O30" s="56">
        <v>8455552.6420000009</v>
      </c>
      <c r="P30" s="56">
        <v>0</v>
      </c>
      <c r="Q30" s="56">
        <v>0</v>
      </c>
      <c r="R30" s="56">
        <v>5232</v>
      </c>
      <c r="S30" s="56">
        <v>26013.7</v>
      </c>
      <c r="T30" s="56">
        <v>2340545</v>
      </c>
      <c r="U30" s="56">
        <v>6510093.6749999998</v>
      </c>
      <c r="V30" s="56">
        <v>1092144</v>
      </c>
      <c r="W30" s="56">
        <v>3985267.699</v>
      </c>
      <c r="X30" s="56">
        <v>3006</v>
      </c>
      <c r="Y30" s="56">
        <v>39771.040000000001</v>
      </c>
      <c r="Z30" s="56">
        <v>7036041</v>
      </c>
      <c r="AA30" s="56">
        <v>37062006.880999997</v>
      </c>
      <c r="AB30" s="56">
        <v>9</v>
      </c>
      <c r="AC30" s="56">
        <v>9</v>
      </c>
    </row>
    <row r="31" spans="2:29" x14ac:dyDescent="0.25">
      <c r="B31" s="92">
        <v>20</v>
      </c>
      <c r="C31" s="91" t="s">
        <v>7</v>
      </c>
      <c r="D31" s="33">
        <v>12447</v>
      </c>
      <c r="E31" s="33">
        <v>8482</v>
      </c>
      <c r="F31" s="33">
        <v>1749089</v>
      </c>
      <c r="G31" s="33">
        <v>2394</v>
      </c>
      <c r="H31" s="33">
        <v>2308444</v>
      </c>
      <c r="I31" s="33">
        <v>867957</v>
      </c>
      <c r="J31" s="33">
        <v>23623081</v>
      </c>
      <c r="K31" s="33">
        <v>59172298</v>
      </c>
      <c r="L31" s="56">
        <v>72523728</v>
      </c>
      <c r="M31" s="56">
        <v>163860583.38957998</v>
      </c>
      <c r="N31" s="56">
        <v>32036201</v>
      </c>
      <c r="O31" s="56">
        <v>299921296.88721001</v>
      </c>
      <c r="P31" s="56">
        <v>0</v>
      </c>
      <c r="Q31" s="56">
        <v>0</v>
      </c>
      <c r="R31" s="56">
        <v>164818</v>
      </c>
      <c r="S31" s="56">
        <v>1110712.1747600001</v>
      </c>
      <c r="T31" s="56">
        <v>8311386</v>
      </c>
      <c r="U31" s="56">
        <v>33427294.770569999</v>
      </c>
      <c r="V31" s="56">
        <v>6171071</v>
      </c>
      <c r="W31" s="56">
        <v>29423483.365000002</v>
      </c>
      <c r="X31" s="56">
        <v>59072</v>
      </c>
      <c r="Y31" s="56">
        <v>794832.78001999995</v>
      </c>
      <c r="Z31" s="56">
        <v>31248376</v>
      </c>
      <c r="AA31" s="56">
        <v>216838533.28400001</v>
      </c>
      <c r="AB31" s="56">
        <v>705</v>
      </c>
      <c r="AC31" s="56">
        <v>707.46400000000006</v>
      </c>
    </row>
    <row r="32" spans="2:29" x14ac:dyDescent="0.25">
      <c r="B32" s="92">
        <v>21</v>
      </c>
      <c r="C32" s="91" t="s">
        <v>10</v>
      </c>
      <c r="D32" s="33">
        <v>10384</v>
      </c>
      <c r="E32" s="33">
        <v>5957</v>
      </c>
      <c r="F32" s="33">
        <v>1984472</v>
      </c>
      <c r="G32" s="33">
        <v>6222</v>
      </c>
      <c r="H32" s="33">
        <v>598947</v>
      </c>
      <c r="I32" s="33">
        <v>3720115</v>
      </c>
      <c r="J32" s="33">
        <v>18110863</v>
      </c>
      <c r="K32" s="33">
        <v>31894841</v>
      </c>
      <c r="L32" s="56">
        <v>16614698</v>
      </c>
      <c r="M32" s="56">
        <v>93252414.965159565</v>
      </c>
      <c r="N32" s="56">
        <v>56577680</v>
      </c>
      <c r="O32" s="56">
        <v>216656217.89431971</v>
      </c>
      <c r="P32" s="56">
        <v>43</v>
      </c>
      <c r="Q32" s="56">
        <v>4289.5510000000004</v>
      </c>
      <c r="R32" s="56">
        <v>56838</v>
      </c>
      <c r="S32" s="56">
        <v>296223.55599999998</v>
      </c>
      <c r="T32" s="56">
        <v>4684663</v>
      </c>
      <c r="U32" s="56">
        <v>21065920.423280053</v>
      </c>
      <c r="V32" s="56">
        <v>2999756</v>
      </c>
      <c r="W32" s="56">
        <v>17436780.849429894</v>
      </c>
      <c r="X32" s="56">
        <v>4805</v>
      </c>
      <c r="Y32" s="56">
        <v>102030.857</v>
      </c>
      <c r="Z32" s="56">
        <v>13500592</v>
      </c>
      <c r="AA32" s="56">
        <v>101707205.50300001</v>
      </c>
      <c r="AB32" s="56">
        <v>1</v>
      </c>
      <c r="AC32" s="56">
        <v>0.1</v>
      </c>
    </row>
    <row r="33" spans="2:29" x14ac:dyDescent="0.25">
      <c r="B33" s="92">
        <v>22</v>
      </c>
      <c r="C33" s="91" t="s">
        <v>38</v>
      </c>
      <c r="D33" s="33">
        <v>2390</v>
      </c>
      <c r="E33" s="33">
        <v>741</v>
      </c>
      <c r="F33" s="33">
        <v>13359</v>
      </c>
      <c r="G33" s="33">
        <v>1300</v>
      </c>
      <c r="H33" s="33">
        <v>0</v>
      </c>
      <c r="I33" s="33">
        <v>389792</v>
      </c>
      <c r="J33" s="33">
        <v>43109</v>
      </c>
      <c r="K33" s="33">
        <v>12218934</v>
      </c>
      <c r="L33" s="56">
        <v>68666</v>
      </c>
      <c r="M33" s="56">
        <v>304738.89689999999</v>
      </c>
      <c r="N33" s="56">
        <v>56034</v>
      </c>
      <c r="O33" s="56">
        <v>245903.24290000001</v>
      </c>
      <c r="P33" s="56">
        <v>0</v>
      </c>
      <c r="Q33" s="56">
        <v>0</v>
      </c>
      <c r="R33" s="56">
        <v>547</v>
      </c>
      <c r="S33" s="56">
        <v>3296.5</v>
      </c>
      <c r="T33" s="56">
        <v>941739</v>
      </c>
      <c r="U33" s="56">
        <v>2335928.4853400257</v>
      </c>
      <c r="V33" s="56">
        <v>198441</v>
      </c>
      <c r="W33" s="56">
        <v>585974.59820000594</v>
      </c>
      <c r="X33" s="56">
        <v>0</v>
      </c>
      <c r="Y33" s="56">
        <v>0</v>
      </c>
      <c r="Z33" s="56">
        <v>4629273</v>
      </c>
      <c r="AA33" s="56">
        <v>24341065.531819999</v>
      </c>
      <c r="AB33" s="56">
        <v>95</v>
      </c>
      <c r="AC33" s="56">
        <v>50.381</v>
      </c>
    </row>
    <row r="34" spans="2:29" x14ac:dyDescent="0.25">
      <c r="B34" s="92">
        <v>23</v>
      </c>
      <c r="C34" s="91" t="s">
        <v>14</v>
      </c>
      <c r="D34" s="33">
        <v>900</v>
      </c>
      <c r="E34" s="33">
        <v>310</v>
      </c>
      <c r="F34" s="33">
        <v>43292</v>
      </c>
      <c r="G34" s="33">
        <v>7602</v>
      </c>
      <c r="H34" s="33">
        <v>0</v>
      </c>
      <c r="I34" s="33">
        <v>137859</v>
      </c>
      <c r="J34" s="33">
        <v>3481252</v>
      </c>
      <c r="K34" s="33">
        <v>6456411</v>
      </c>
      <c r="L34" s="56">
        <v>10392983</v>
      </c>
      <c r="M34" s="56">
        <v>18142279.352000002</v>
      </c>
      <c r="N34" s="56">
        <v>2223742</v>
      </c>
      <c r="O34" s="56">
        <v>15293866.437999999</v>
      </c>
      <c r="P34" s="56">
        <v>0</v>
      </c>
      <c r="Q34" s="56">
        <v>0</v>
      </c>
      <c r="R34" s="56">
        <v>23242</v>
      </c>
      <c r="S34" s="56">
        <v>115272.8</v>
      </c>
      <c r="T34" s="56">
        <v>541761</v>
      </c>
      <c r="U34" s="56">
        <v>1933299.5023599998</v>
      </c>
      <c r="V34" s="56">
        <v>249145</v>
      </c>
      <c r="W34" s="56">
        <v>2701411.9018299999</v>
      </c>
      <c r="X34" s="56">
        <v>0</v>
      </c>
      <c r="Y34" s="56">
        <v>0</v>
      </c>
      <c r="Z34" s="56">
        <v>3113809</v>
      </c>
      <c r="AA34" s="56">
        <v>17778366.833999999</v>
      </c>
      <c r="AB34" s="56">
        <v>0</v>
      </c>
      <c r="AC34" s="56">
        <v>0</v>
      </c>
    </row>
    <row r="35" spans="2:29" x14ac:dyDescent="0.25">
      <c r="B35" s="92">
        <v>24</v>
      </c>
      <c r="C35" s="91" t="s">
        <v>15</v>
      </c>
      <c r="D35" s="33">
        <v>1996</v>
      </c>
      <c r="E35" s="33">
        <v>1029</v>
      </c>
      <c r="F35" s="33">
        <v>247579</v>
      </c>
      <c r="G35" s="33">
        <v>0</v>
      </c>
      <c r="H35" s="33">
        <v>45432</v>
      </c>
      <c r="I35" s="33">
        <v>7419535</v>
      </c>
      <c r="J35" s="33">
        <v>3180830</v>
      </c>
      <c r="K35" s="33">
        <v>11161115</v>
      </c>
      <c r="L35" s="56">
        <v>3738932</v>
      </c>
      <c r="M35" s="56">
        <v>30901906.999000002</v>
      </c>
      <c r="N35" s="56">
        <v>8056227</v>
      </c>
      <c r="O35" s="56">
        <v>57909078.943999998</v>
      </c>
      <c r="P35" s="56">
        <v>0</v>
      </c>
      <c r="Q35" s="56">
        <v>0</v>
      </c>
      <c r="R35" s="56">
        <v>22578</v>
      </c>
      <c r="S35" s="56">
        <v>124344.133</v>
      </c>
      <c r="T35" s="56">
        <v>600712</v>
      </c>
      <c r="U35" s="56">
        <v>1871719.6616500001</v>
      </c>
      <c r="V35" s="56">
        <v>487594</v>
      </c>
      <c r="W35" s="56">
        <v>2361611.4540999997</v>
      </c>
      <c r="X35" s="56">
        <v>833</v>
      </c>
      <c r="Y35" s="56">
        <v>55245.302200000006</v>
      </c>
      <c r="Z35" s="56">
        <v>3483516</v>
      </c>
      <c r="AA35" s="56">
        <v>21887354.090115003</v>
      </c>
      <c r="AB35" s="56">
        <v>0</v>
      </c>
      <c r="AC35" s="56">
        <v>0</v>
      </c>
    </row>
    <row r="36" spans="2:29" x14ac:dyDescent="0.25">
      <c r="B36" s="92">
        <v>25</v>
      </c>
      <c r="C36" s="91" t="s">
        <v>34</v>
      </c>
      <c r="D36" s="33">
        <v>944</v>
      </c>
      <c r="E36" s="33">
        <v>636</v>
      </c>
      <c r="F36" s="33">
        <v>14471</v>
      </c>
      <c r="G36" s="33">
        <v>942</v>
      </c>
      <c r="H36" s="33">
        <v>0</v>
      </c>
      <c r="I36" s="33">
        <v>633179</v>
      </c>
      <c r="J36" s="33">
        <v>127547</v>
      </c>
      <c r="K36" s="33">
        <v>4813607</v>
      </c>
      <c r="L36" s="56">
        <v>187626</v>
      </c>
      <c r="M36" s="56">
        <v>1598202.31601</v>
      </c>
      <c r="N36" s="56">
        <v>95451</v>
      </c>
      <c r="O36" s="56">
        <v>386608.58308999997</v>
      </c>
      <c r="P36" s="56">
        <v>0</v>
      </c>
      <c r="Q36" s="56">
        <v>0</v>
      </c>
      <c r="R36" s="56">
        <v>10600</v>
      </c>
      <c r="S36" s="56">
        <v>46849.857000000004</v>
      </c>
      <c r="T36" s="56">
        <v>631097</v>
      </c>
      <c r="U36" s="56">
        <v>1740354.5073499999</v>
      </c>
      <c r="V36" s="56">
        <v>793358</v>
      </c>
      <c r="W36" s="56">
        <v>602208.80933000008</v>
      </c>
      <c r="X36" s="56">
        <v>0</v>
      </c>
      <c r="Y36" s="56">
        <v>0</v>
      </c>
      <c r="Z36" s="56">
        <v>4668281</v>
      </c>
      <c r="AA36" s="56">
        <v>24313126.835999999</v>
      </c>
      <c r="AB36" s="56">
        <v>0</v>
      </c>
      <c r="AC36" s="56">
        <v>0</v>
      </c>
    </row>
    <row r="37" spans="2:29" x14ac:dyDescent="0.25">
      <c r="B37" s="92">
        <v>26</v>
      </c>
      <c r="C37" s="91" t="s">
        <v>53</v>
      </c>
      <c r="D37" s="33">
        <v>952</v>
      </c>
      <c r="E37" s="33">
        <v>560</v>
      </c>
      <c r="F37" s="33">
        <v>10707</v>
      </c>
      <c r="G37" s="33">
        <v>0</v>
      </c>
      <c r="H37" s="33">
        <v>0</v>
      </c>
      <c r="I37" s="33">
        <v>121489</v>
      </c>
      <c r="J37" s="33">
        <v>0</v>
      </c>
      <c r="K37" s="33">
        <v>5535984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639355</v>
      </c>
      <c r="U37" s="56">
        <v>1362280.5689399999</v>
      </c>
      <c r="V37" s="56">
        <v>50602</v>
      </c>
      <c r="W37" s="56">
        <v>160272.21972999998</v>
      </c>
      <c r="X37" s="56">
        <v>0</v>
      </c>
      <c r="Y37" s="56">
        <v>0</v>
      </c>
      <c r="Z37" s="56">
        <v>3371901</v>
      </c>
      <c r="AA37" s="56">
        <v>16897921.434</v>
      </c>
      <c r="AB37" s="56">
        <v>0</v>
      </c>
      <c r="AC37" s="56">
        <v>0</v>
      </c>
    </row>
    <row r="38" spans="2:29" x14ac:dyDescent="0.25">
      <c r="B38" s="92">
        <v>27</v>
      </c>
      <c r="C38" s="91" t="s">
        <v>43</v>
      </c>
      <c r="D38" s="33">
        <v>1531</v>
      </c>
      <c r="E38" s="33">
        <v>701</v>
      </c>
      <c r="F38" s="33">
        <v>2245</v>
      </c>
      <c r="G38" s="33">
        <v>0</v>
      </c>
      <c r="H38" s="33">
        <v>0</v>
      </c>
      <c r="I38" s="33">
        <v>44912</v>
      </c>
      <c r="J38" s="33">
        <v>10582</v>
      </c>
      <c r="K38" s="33">
        <v>5251620</v>
      </c>
      <c r="L38" s="56">
        <v>20998</v>
      </c>
      <c r="M38" s="56">
        <v>157053.80590000001</v>
      </c>
      <c r="N38" s="56">
        <v>7849</v>
      </c>
      <c r="O38" s="56">
        <v>113346.99041</v>
      </c>
      <c r="P38" s="56">
        <v>0</v>
      </c>
      <c r="Q38" s="56">
        <v>0</v>
      </c>
      <c r="R38" s="56">
        <v>396</v>
      </c>
      <c r="S38" s="56">
        <v>3235.7</v>
      </c>
      <c r="T38" s="56">
        <v>780094</v>
      </c>
      <c r="U38" s="56">
        <v>2129462.6758999997</v>
      </c>
      <c r="V38" s="56">
        <v>119311</v>
      </c>
      <c r="W38" s="56">
        <v>520033.62874999997</v>
      </c>
      <c r="X38" s="56">
        <v>0</v>
      </c>
      <c r="Y38" s="56">
        <v>0</v>
      </c>
      <c r="Z38" s="56">
        <v>3712987</v>
      </c>
      <c r="AA38" s="56">
        <v>19121819.403200001</v>
      </c>
      <c r="AB38" s="56">
        <v>0</v>
      </c>
      <c r="AC38" s="56">
        <v>0</v>
      </c>
    </row>
    <row r="39" spans="2:29" x14ac:dyDescent="0.25">
      <c r="B39" s="92">
        <v>28</v>
      </c>
      <c r="C39" s="91" t="s">
        <v>13</v>
      </c>
      <c r="D39" s="33">
        <v>1918</v>
      </c>
      <c r="E39" s="33">
        <v>1412</v>
      </c>
      <c r="F39" s="33">
        <v>82866</v>
      </c>
      <c r="G39" s="33">
        <v>0</v>
      </c>
      <c r="H39" s="33">
        <v>143970</v>
      </c>
      <c r="I39" s="33">
        <v>701050</v>
      </c>
      <c r="J39" s="33">
        <v>4959362</v>
      </c>
      <c r="K39" s="33">
        <v>34962935</v>
      </c>
      <c r="L39" s="56">
        <v>10065808</v>
      </c>
      <c r="M39" s="56">
        <v>22804585.403859999</v>
      </c>
      <c r="N39" s="56">
        <v>3948740</v>
      </c>
      <c r="O39" s="56">
        <v>37083372.262850001</v>
      </c>
      <c r="P39" s="56">
        <v>0</v>
      </c>
      <c r="Q39" s="56">
        <v>0</v>
      </c>
      <c r="R39" s="56">
        <v>21465</v>
      </c>
      <c r="S39" s="56">
        <v>109141.65340000001</v>
      </c>
      <c r="T39" s="56">
        <v>1643504</v>
      </c>
      <c r="U39" s="56">
        <v>4426732.6119999997</v>
      </c>
      <c r="V39" s="56">
        <v>1491897</v>
      </c>
      <c r="W39" s="56">
        <v>4692504.1550000003</v>
      </c>
      <c r="X39" s="56">
        <v>0</v>
      </c>
      <c r="Y39" s="56">
        <v>0</v>
      </c>
      <c r="Z39" s="56">
        <v>9359999</v>
      </c>
      <c r="AA39" s="56">
        <v>49225673.908200011</v>
      </c>
      <c r="AB39" s="56">
        <v>0</v>
      </c>
      <c r="AC39" s="56">
        <v>0</v>
      </c>
    </row>
    <row r="40" spans="2:29" x14ac:dyDescent="0.25">
      <c r="B40" s="92">
        <v>29</v>
      </c>
      <c r="C40" s="91" t="s">
        <v>54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292403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11246</v>
      </c>
      <c r="U40" s="56">
        <v>23535.731</v>
      </c>
      <c r="V40" s="56">
        <v>2927</v>
      </c>
      <c r="W40" s="56">
        <v>8358.66</v>
      </c>
      <c r="X40" s="56">
        <v>0</v>
      </c>
      <c r="Y40" s="56">
        <v>0</v>
      </c>
      <c r="Z40" s="56">
        <v>58453</v>
      </c>
      <c r="AA40" s="56">
        <v>292079.09999999998</v>
      </c>
      <c r="AB40" s="56">
        <v>0</v>
      </c>
      <c r="AC40" s="56">
        <v>0</v>
      </c>
    </row>
    <row r="41" spans="2:29" x14ac:dyDescent="0.25">
      <c r="B41" s="92">
        <v>30</v>
      </c>
      <c r="C41" s="91" t="s">
        <v>12</v>
      </c>
      <c r="D41" s="33">
        <v>378</v>
      </c>
      <c r="E41" s="33">
        <v>35</v>
      </c>
      <c r="F41" s="33">
        <v>2398158</v>
      </c>
      <c r="G41" s="33">
        <v>0</v>
      </c>
      <c r="H41" s="33">
        <v>3429</v>
      </c>
      <c r="I41" s="33">
        <v>139674</v>
      </c>
      <c r="J41" s="33">
        <v>4863716</v>
      </c>
      <c r="K41" s="33">
        <v>1647164</v>
      </c>
      <c r="L41" s="56">
        <v>4663734</v>
      </c>
      <c r="M41" s="56">
        <v>25725085.355909999</v>
      </c>
      <c r="N41" s="56">
        <v>4896392</v>
      </c>
      <c r="O41" s="56">
        <v>40086097.485749997</v>
      </c>
      <c r="P41" s="56">
        <v>0</v>
      </c>
      <c r="Q41" s="56">
        <v>0</v>
      </c>
      <c r="R41" s="56">
        <v>28667</v>
      </c>
      <c r="S41" s="56">
        <v>128084.68459999999</v>
      </c>
      <c r="T41" s="56">
        <v>134745</v>
      </c>
      <c r="U41" s="56">
        <v>411236.43575999996</v>
      </c>
      <c r="V41" s="56">
        <v>79738</v>
      </c>
      <c r="W41" s="56">
        <v>541661.93141999992</v>
      </c>
      <c r="X41" s="56">
        <v>50</v>
      </c>
      <c r="Y41" s="56">
        <v>1981.5375300000001</v>
      </c>
      <c r="Z41" s="56">
        <v>482370</v>
      </c>
      <c r="AA41" s="56">
        <v>2691140.4879999999</v>
      </c>
      <c r="AB41" s="56">
        <v>0</v>
      </c>
      <c r="AC41" s="56">
        <v>0</v>
      </c>
    </row>
    <row r="42" spans="2:29" x14ac:dyDescent="0.25">
      <c r="B42" s="92">
        <v>31</v>
      </c>
      <c r="C42" s="91" t="s">
        <v>30</v>
      </c>
      <c r="D42" s="33">
        <v>912</v>
      </c>
      <c r="E42" s="33">
        <v>369</v>
      </c>
      <c r="F42" s="33">
        <v>13851</v>
      </c>
      <c r="G42" s="33">
        <v>0</v>
      </c>
      <c r="H42" s="33">
        <v>37033</v>
      </c>
      <c r="I42" s="33">
        <v>101643</v>
      </c>
      <c r="J42" s="33">
        <v>380565</v>
      </c>
      <c r="K42" s="33">
        <v>3878863</v>
      </c>
      <c r="L42" s="56">
        <v>533403</v>
      </c>
      <c r="M42" s="56">
        <v>2101849.9359599999</v>
      </c>
      <c r="N42" s="56">
        <v>586692</v>
      </c>
      <c r="O42" s="56">
        <v>3606962.8705700003</v>
      </c>
      <c r="P42" s="56">
        <v>0</v>
      </c>
      <c r="Q42" s="56">
        <v>0</v>
      </c>
      <c r="R42" s="56">
        <v>0</v>
      </c>
      <c r="S42" s="56">
        <v>0</v>
      </c>
      <c r="T42" s="56">
        <v>839785</v>
      </c>
      <c r="U42" s="56">
        <v>2244372.5380199999</v>
      </c>
      <c r="V42" s="56">
        <v>154970</v>
      </c>
      <c r="W42" s="56">
        <v>736463.60259999998</v>
      </c>
      <c r="X42" s="56">
        <v>0</v>
      </c>
      <c r="Y42" s="56">
        <v>0</v>
      </c>
      <c r="Z42" s="56">
        <v>2543927</v>
      </c>
      <c r="AA42" s="56">
        <v>13230346.54067</v>
      </c>
      <c r="AB42" s="56">
        <v>0</v>
      </c>
      <c r="AC42" s="56">
        <v>0</v>
      </c>
    </row>
    <row r="43" spans="2:29" x14ac:dyDescent="0.25">
      <c r="B43" s="92">
        <v>32</v>
      </c>
      <c r="C43" s="91" t="s">
        <v>39</v>
      </c>
      <c r="D43" s="33">
        <v>504</v>
      </c>
      <c r="E43" s="33">
        <v>647</v>
      </c>
      <c r="F43" s="33">
        <v>2338</v>
      </c>
      <c r="G43" s="33">
        <v>0</v>
      </c>
      <c r="H43" s="33">
        <v>0</v>
      </c>
      <c r="I43" s="33">
        <v>176782</v>
      </c>
      <c r="J43" s="33">
        <v>32117</v>
      </c>
      <c r="K43" s="33">
        <v>2417647</v>
      </c>
      <c r="L43" s="56">
        <v>36731</v>
      </c>
      <c r="M43" s="56">
        <v>178123.01994</v>
      </c>
      <c r="N43" s="56">
        <v>16653</v>
      </c>
      <c r="O43" s="56">
        <v>102509.87624</v>
      </c>
      <c r="P43" s="56">
        <v>0</v>
      </c>
      <c r="Q43" s="56">
        <v>0</v>
      </c>
      <c r="R43" s="56">
        <v>1903</v>
      </c>
      <c r="S43" s="56">
        <v>7645.2957999999999</v>
      </c>
      <c r="T43" s="56">
        <v>263612</v>
      </c>
      <c r="U43" s="56">
        <v>905009.47353999992</v>
      </c>
      <c r="V43" s="56">
        <v>26249</v>
      </c>
      <c r="W43" s="56">
        <v>115846.16307</v>
      </c>
      <c r="X43" s="56">
        <v>48</v>
      </c>
      <c r="Y43" s="56">
        <v>128.68299999999999</v>
      </c>
      <c r="Z43" s="56">
        <v>4286891</v>
      </c>
      <c r="AA43" s="56">
        <v>20814177</v>
      </c>
      <c r="AB43" s="56">
        <v>0</v>
      </c>
      <c r="AC43" s="56">
        <v>0</v>
      </c>
    </row>
    <row r="44" spans="2:29" x14ac:dyDescent="0.25">
      <c r="B44" s="92">
        <v>33</v>
      </c>
      <c r="C44" s="91" t="s">
        <v>17</v>
      </c>
      <c r="D44" s="33">
        <v>1126</v>
      </c>
      <c r="E44" s="33">
        <v>155</v>
      </c>
      <c r="F44" s="33">
        <v>102990</v>
      </c>
      <c r="G44" s="33">
        <v>87466</v>
      </c>
      <c r="H44" s="33">
        <v>197726</v>
      </c>
      <c r="I44" s="33">
        <v>502919314</v>
      </c>
      <c r="J44" s="33">
        <v>2426078</v>
      </c>
      <c r="K44" s="33">
        <v>5052969</v>
      </c>
      <c r="L44" s="56">
        <v>8638868</v>
      </c>
      <c r="M44" s="56">
        <v>16198766.517279999</v>
      </c>
      <c r="N44" s="56">
        <v>1036941</v>
      </c>
      <c r="O44" s="56">
        <v>12924899.55553</v>
      </c>
      <c r="P44" s="56">
        <v>0</v>
      </c>
      <c r="Q44" s="56">
        <v>0</v>
      </c>
      <c r="R44" s="56">
        <v>11594</v>
      </c>
      <c r="S44" s="56">
        <v>57784.6</v>
      </c>
      <c r="T44" s="56">
        <v>434942</v>
      </c>
      <c r="U44" s="56">
        <v>1328179.1067500017</v>
      </c>
      <c r="V44" s="56">
        <v>119309</v>
      </c>
      <c r="W44" s="56">
        <v>667419.9868699942</v>
      </c>
      <c r="X44" s="56">
        <v>31</v>
      </c>
      <c r="Y44" s="56">
        <v>353.298</v>
      </c>
      <c r="Z44" s="56">
        <v>1865125</v>
      </c>
      <c r="AA44" s="56">
        <v>10040731.782</v>
      </c>
      <c r="AB44" s="56">
        <v>160</v>
      </c>
      <c r="AC44" s="56">
        <v>160</v>
      </c>
    </row>
    <row r="45" spans="2:29" ht="13" x14ac:dyDescent="0.25">
      <c r="B45" s="111" t="s">
        <v>18</v>
      </c>
      <c r="C45" s="110"/>
      <c r="D45" s="58"/>
      <c r="E45" s="58"/>
      <c r="F45" s="58"/>
      <c r="G45" s="58"/>
      <c r="H45" s="58"/>
      <c r="I45" s="58"/>
      <c r="J45" s="58"/>
      <c r="K45" s="58"/>
      <c r="L45" s="53"/>
      <c r="M45" s="53"/>
      <c r="N45" s="53"/>
      <c r="O45" s="53"/>
      <c r="P45" s="53"/>
      <c r="Q45" s="53"/>
      <c r="R45" s="53"/>
      <c r="S45" s="53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 spans="2:29" x14ac:dyDescent="0.25">
      <c r="B46" s="92">
        <v>34</v>
      </c>
      <c r="C46" s="91" t="s">
        <v>19</v>
      </c>
      <c r="D46" s="33">
        <v>0</v>
      </c>
      <c r="E46" s="33">
        <v>0</v>
      </c>
      <c r="F46" s="33">
        <v>21973</v>
      </c>
      <c r="G46" s="33">
        <v>0</v>
      </c>
      <c r="H46" s="33">
        <v>0</v>
      </c>
      <c r="I46" s="33">
        <v>0</v>
      </c>
      <c r="J46" s="33">
        <v>1466843</v>
      </c>
      <c r="K46" s="33">
        <v>0</v>
      </c>
      <c r="L46" s="56">
        <v>1500834</v>
      </c>
      <c r="M46" s="56">
        <v>13204824.001</v>
      </c>
      <c r="N46" s="56">
        <v>3897427</v>
      </c>
      <c r="O46" s="56">
        <v>37841348.240000002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</row>
    <row r="47" spans="2:29" x14ac:dyDescent="0.25">
      <c r="B47" s="92">
        <v>35</v>
      </c>
      <c r="C47" s="91" t="s">
        <v>55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</row>
    <row r="48" spans="2:29" x14ac:dyDescent="0.25">
      <c r="B48" s="92">
        <v>36</v>
      </c>
      <c r="C48" s="91" t="s">
        <v>56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900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926</v>
      </c>
      <c r="U48" s="56">
        <v>2752.297</v>
      </c>
      <c r="V48" s="56">
        <v>87</v>
      </c>
      <c r="W48" s="56">
        <v>2466.3609999999999</v>
      </c>
      <c r="X48" s="56">
        <v>0</v>
      </c>
      <c r="Y48" s="56">
        <v>0</v>
      </c>
      <c r="Z48" s="56">
        <v>1363</v>
      </c>
      <c r="AA48" s="56">
        <v>7132.92</v>
      </c>
      <c r="AB48" s="56">
        <v>0</v>
      </c>
      <c r="AC48" s="56">
        <v>0</v>
      </c>
    </row>
    <row r="49" spans="1:29" x14ac:dyDescent="0.25">
      <c r="B49" s="92">
        <v>37</v>
      </c>
      <c r="C49" s="91" t="s">
        <v>57</v>
      </c>
      <c r="D49" s="33">
        <v>0</v>
      </c>
      <c r="E49" s="33">
        <v>0</v>
      </c>
      <c r="F49" s="33">
        <v>0</v>
      </c>
      <c r="G49" s="33">
        <v>0</v>
      </c>
      <c r="H49" s="33">
        <v>1</v>
      </c>
      <c r="I49" s="33">
        <v>0</v>
      </c>
      <c r="J49" s="33">
        <v>0</v>
      </c>
      <c r="K49" s="33">
        <v>1024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111</v>
      </c>
      <c r="U49" s="56">
        <v>458.86410999999998</v>
      </c>
      <c r="V49" s="56">
        <v>0</v>
      </c>
      <c r="W49" s="56">
        <v>0</v>
      </c>
      <c r="X49" s="56">
        <v>0</v>
      </c>
      <c r="Y49" s="56">
        <v>0</v>
      </c>
      <c r="Z49" s="56">
        <v>480</v>
      </c>
      <c r="AA49" s="56">
        <v>4287.1000000000004</v>
      </c>
      <c r="AB49" s="56">
        <v>0</v>
      </c>
      <c r="AC49" s="56">
        <v>0</v>
      </c>
    </row>
    <row r="50" spans="1:29" x14ac:dyDescent="0.25">
      <c r="B50" s="92">
        <v>38</v>
      </c>
      <c r="C50" s="91" t="s">
        <v>32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231603</v>
      </c>
      <c r="K50" s="33">
        <v>0</v>
      </c>
      <c r="L50" s="56">
        <v>155155</v>
      </c>
      <c r="M50" s="56">
        <v>1038865.324020007</v>
      </c>
      <c r="N50" s="56">
        <v>281755</v>
      </c>
      <c r="O50" s="56">
        <v>4442885.8332998967</v>
      </c>
      <c r="P50" s="56">
        <v>0</v>
      </c>
      <c r="Q50" s="56">
        <v>0</v>
      </c>
      <c r="R50" s="56">
        <v>508</v>
      </c>
      <c r="S50" s="56">
        <v>4347.5</v>
      </c>
      <c r="T50" s="56">
        <v>0</v>
      </c>
      <c r="U50" s="56">
        <v>0</v>
      </c>
      <c r="V50" s="56">
        <v>0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</row>
    <row r="51" spans="1:29" x14ac:dyDescent="0.25">
      <c r="B51" s="92">
        <v>39</v>
      </c>
      <c r="C51" s="91" t="s">
        <v>29</v>
      </c>
      <c r="D51" s="33">
        <v>426</v>
      </c>
      <c r="E51" s="33">
        <v>335</v>
      </c>
      <c r="F51" s="33">
        <v>643</v>
      </c>
      <c r="G51" s="33">
        <v>90</v>
      </c>
      <c r="H51" s="33">
        <v>0</v>
      </c>
      <c r="I51" s="33">
        <v>7836</v>
      </c>
      <c r="J51" s="33">
        <v>487414</v>
      </c>
      <c r="K51" s="33">
        <v>1682690</v>
      </c>
      <c r="L51" s="56">
        <v>441480</v>
      </c>
      <c r="M51" s="56">
        <v>2009806.74544</v>
      </c>
      <c r="N51" s="56">
        <v>265787</v>
      </c>
      <c r="O51" s="56">
        <v>2240070.98893</v>
      </c>
      <c r="P51" s="56">
        <v>0</v>
      </c>
      <c r="Q51" s="56">
        <v>0</v>
      </c>
      <c r="R51" s="56">
        <v>2228</v>
      </c>
      <c r="S51" s="56">
        <v>6643.9</v>
      </c>
      <c r="T51" s="56">
        <v>162612</v>
      </c>
      <c r="U51" s="56">
        <v>427797.24697999988</v>
      </c>
      <c r="V51" s="56">
        <v>80021</v>
      </c>
      <c r="W51" s="56">
        <v>271749.87270000007</v>
      </c>
      <c r="X51" s="56">
        <v>0</v>
      </c>
      <c r="Y51" s="56">
        <v>0</v>
      </c>
      <c r="Z51" s="56">
        <v>676122</v>
      </c>
      <c r="AA51" s="56">
        <v>3768217.7349999552</v>
      </c>
      <c r="AB51" s="56">
        <v>0</v>
      </c>
      <c r="AC51" s="56">
        <v>0</v>
      </c>
    </row>
    <row r="52" spans="1:29" x14ac:dyDescent="0.25">
      <c r="B52" s="92">
        <v>40</v>
      </c>
      <c r="C52" s="91" t="s">
        <v>58</v>
      </c>
      <c r="D52" s="33">
        <v>13</v>
      </c>
      <c r="E52" s="33">
        <v>2</v>
      </c>
      <c r="F52" s="33">
        <v>0</v>
      </c>
      <c r="G52" s="33">
        <v>0</v>
      </c>
      <c r="H52" s="33">
        <v>0</v>
      </c>
      <c r="I52" s="33">
        <v>3</v>
      </c>
      <c r="J52" s="33">
        <v>0</v>
      </c>
      <c r="K52" s="33">
        <v>103662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19768</v>
      </c>
      <c r="U52" s="56">
        <v>68875.451390000017</v>
      </c>
      <c r="V52" s="56">
        <v>11304</v>
      </c>
      <c r="W52" s="56">
        <v>41164.208280000152</v>
      </c>
      <c r="X52" s="56">
        <v>0</v>
      </c>
      <c r="Y52" s="56">
        <v>0</v>
      </c>
      <c r="Z52" s="56">
        <v>24393</v>
      </c>
      <c r="AA52" s="56">
        <v>153266.277</v>
      </c>
      <c r="AB52" s="56">
        <v>0</v>
      </c>
      <c r="AC52" s="56">
        <v>0</v>
      </c>
    </row>
    <row r="53" spans="1:29" x14ac:dyDescent="0.25">
      <c r="B53" s="92">
        <v>41</v>
      </c>
      <c r="C53" s="91" t="s">
        <v>59</v>
      </c>
      <c r="D53" s="33">
        <v>2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22882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0</v>
      </c>
      <c r="S53" s="56">
        <v>0</v>
      </c>
      <c r="T53" s="56">
        <v>509</v>
      </c>
      <c r="U53" s="56">
        <v>2433.3434600000001</v>
      </c>
      <c r="V53" s="56">
        <v>111</v>
      </c>
      <c r="W53" s="56">
        <v>217.80884</v>
      </c>
      <c r="X53" s="56">
        <v>0</v>
      </c>
      <c r="Y53" s="56">
        <v>0</v>
      </c>
      <c r="Z53" s="56">
        <v>1632</v>
      </c>
      <c r="AA53" s="56">
        <v>10033.700000000001</v>
      </c>
      <c r="AB53" s="56">
        <v>0</v>
      </c>
      <c r="AC53" s="56">
        <v>0</v>
      </c>
    </row>
    <row r="54" spans="1:29" x14ac:dyDescent="0.25">
      <c r="B54" s="92">
        <v>42</v>
      </c>
      <c r="C54" s="91" t="s">
        <v>25</v>
      </c>
      <c r="D54" s="33">
        <v>46</v>
      </c>
      <c r="E54" s="33">
        <v>26</v>
      </c>
      <c r="F54" s="33">
        <v>0</v>
      </c>
      <c r="G54" s="33">
        <v>0</v>
      </c>
      <c r="H54" s="33">
        <v>0</v>
      </c>
      <c r="I54" s="33">
        <v>0</v>
      </c>
      <c r="J54" s="33">
        <v>862260</v>
      </c>
      <c r="K54" s="33">
        <v>871431</v>
      </c>
      <c r="L54" s="56">
        <v>927267</v>
      </c>
      <c r="M54" s="56">
        <v>3545936.6219599312</v>
      </c>
      <c r="N54" s="56">
        <v>1554773</v>
      </c>
      <c r="O54" s="56">
        <v>14232575.304350497</v>
      </c>
      <c r="P54" s="56">
        <v>0</v>
      </c>
      <c r="Q54" s="56">
        <v>0</v>
      </c>
      <c r="R54" s="56">
        <v>2782</v>
      </c>
      <c r="S54" s="56">
        <v>20110.349190000001</v>
      </c>
      <c r="T54" s="56">
        <v>237840</v>
      </c>
      <c r="U54" s="56">
        <v>1141459.0793599999</v>
      </c>
      <c r="V54" s="56">
        <v>0</v>
      </c>
      <c r="W54" s="56">
        <v>0</v>
      </c>
      <c r="X54" s="56">
        <v>0</v>
      </c>
      <c r="Y54" s="56">
        <v>0</v>
      </c>
      <c r="Z54" s="56">
        <v>226652</v>
      </c>
      <c r="AA54" s="56">
        <v>1396832.3115300003</v>
      </c>
      <c r="AB54" s="56">
        <v>0</v>
      </c>
      <c r="AC54" s="56">
        <v>0</v>
      </c>
    </row>
    <row r="55" spans="1:29" x14ac:dyDescent="0.25">
      <c r="B55" s="92">
        <v>43</v>
      </c>
      <c r="C55" s="91" t="s">
        <v>60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1659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1134</v>
      </c>
      <c r="U55" s="56">
        <v>4400.2749999999996</v>
      </c>
      <c r="V55" s="56">
        <v>112</v>
      </c>
      <c r="W55" s="56">
        <v>474.75599999999997</v>
      </c>
      <c r="X55" s="56">
        <v>0</v>
      </c>
      <c r="Y55" s="56">
        <v>0</v>
      </c>
      <c r="Z55" s="56">
        <v>414</v>
      </c>
      <c r="AA55" s="56">
        <v>2761.4</v>
      </c>
      <c r="AB55" s="56">
        <v>0</v>
      </c>
      <c r="AC55" s="56">
        <v>0</v>
      </c>
    </row>
    <row r="56" spans="1:29" x14ac:dyDescent="0.25">
      <c r="B56" s="92">
        <v>44</v>
      </c>
      <c r="C56" s="91" t="s">
        <v>61</v>
      </c>
      <c r="D56" s="33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521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604</v>
      </c>
      <c r="U56" s="56">
        <v>2260.2333900000003</v>
      </c>
      <c r="V56" s="56">
        <v>178</v>
      </c>
      <c r="W56" s="56">
        <v>477.04786000000001</v>
      </c>
      <c r="X56" s="56">
        <v>0</v>
      </c>
      <c r="Y56" s="56">
        <v>0</v>
      </c>
      <c r="Z56" s="56">
        <v>83</v>
      </c>
      <c r="AA56" s="56">
        <v>433.3</v>
      </c>
      <c r="AB56" s="56">
        <v>0</v>
      </c>
      <c r="AC56" s="56">
        <v>0</v>
      </c>
    </row>
    <row r="57" spans="1:29" x14ac:dyDescent="0.25">
      <c r="A57" s="40" t="s">
        <v>159</v>
      </c>
      <c r="B57" s="92">
        <v>45</v>
      </c>
      <c r="C57" s="91" t="s">
        <v>26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717344</v>
      </c>
      <c r="K57" s="33">
        <v>829126</v>
      </c>
      <c r="L57" s="56">
        <v>178031</v>
      </c>
      <c r="M57" s="56">
        <v>289431.50303999969</v>
      </c>
      <c r="N57" s="56">
        <v>352928</v>
      </c>
      <c r="O57" s="56">
        <v>807740.38077999977</v>
      </c>
      <c r="P57" s="56">
        <v>0</v>
      </c>
      <c r="Q57" s="56">
        <v>0</v>
      </c>
      <c r="R57" s="56">
        <v>6032</v>
      </c>
      <c r="S57" s="56">
        <v>30804.800009999999</v>
      </c>
      <c r="T57" s="56">
        <v>7386</v>
      </c>
      <c r="U57" s="56">
        <v>20582.001999999997</v>
      </c>
      <c r="V57" s="56">
        <v>6530</v>
      </c>
      <c r="W57" s="56">
        <v>21389.521359999999</v>
      </c>
      <c r="X57" s="56">
        <v>0</v>
      </c>
      <c r="Y57" s="56">
        <v>0</v>
      </c>
      <c r="Z57" s="56">
        <v>26233</v>
      </c>
      <c r="AA57" s="56">
        <v>82710.840629999992</v>
      </c>
      <c r="AB57" s="56">
        <v>0</v>
      </c>
      <c r="AC57" s="56">
        <v>0</v>
      </c>
    </row>
    <row r="58" spans="1:29" x14ac:dyDescent="0.25">
      <c r="B58" s="92">
        <v>46</v>
      </c>
      <c r="C58" s="110" t="s">
        <v>24</v>
      </c>
      <c r="D58" s="33">
        <v>101</v>
      </c>
      <c r="E58" s="33">
        <v>44</v>
      </c>
      <c r="F58" s="33">
        <v>0</v>
      </c>
      <c r="G58" s="33">
        <v>0</v>
      </c>
      <c r="H58" s="33">
        <v>0</v>
      </c>
      <c r="I58" s="33">
        <v>0</v>
      </c>
      <c r="J58" s="33">
        <v>886426</v>
      </c>
      <c r="K58" s="33">
        <v>1030847</v>
      </c>
      <c r="L58" s="56">
        <v>840443</v>
      </c>
      <c r="M58" s="56">
        <v>3188594.0936800009</v>
      </c>
      <c r="N58" s="56">
        <v>979653</v>
      </c>
      <c r="O58" s="56">
        <v>5149108.8052899586</v>
      </c>
      <c r="P58" s="56">
        <v>0</v>
      </c>
      <c r="Q58" s="56">
        <v>0</v>
      </c>
      <c r="R58" s="56">
        <v>1821</v>
      </c>
      <c r="S58" s="56">
        <v>12468.403129999999</v>
      </c>
      <c r="T58" s="56">
        <v>264963</v>
      </c>
      <c r="U58" s="56">
        <v>1004968.0659999951</v>
      </c>
      <c r="V58" s="56">
        <v>138188</v>
      </c>
      <c r="W58" s="56">
        <v>584963.37394000043</v>
      </c>
      <c r="X58" s="56">
        <v>20</v>
      </c>
      <c r="Y58" s="56">
        <v>503.238</v>
      </c>
      <c r="Z58" s="56">
        <v>525879</v>
      </c>
      <c r="AA58" s="56">
        <v>2879518.1822599997</v>
      </c>
      <c r="AB58" s="56">
        <v>0</v>
      </c>
      <c r="AC58" s="56">
        <v>0</v>
      </c>
    </row>
    <row r="59" spans="1:29" x14ac:dyDescent="0.25">
      <c r="B59" s="92">
        <v>47</v>
      </c>
      <c r="C59" s="110" t="s">
        <v>62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1314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1975</v>
      </c>
      <c r="U59" s="56">
        <v>7460.5373399999971</v>
      </c>
      <c r="V59" s="56">
        <v>903</v>
      </c>
      <c r="W59" s="56">
        <v>2347.7000200000025</v>
      </c>
      <c r="X59" s="56">
        <v>0</v>
      </c>
      <c r="Y59" s="56">
        <v>0</v>
      </c>
      <c r="Z59" s="56">
        <v>682</v>
      </c>
      <c r="AA59" s="56">
        <v>5038.8</v>
      </c>
      <c r="AB59" s="56">
        <v>0</v>
      </c>
      <c r="AC59" s="56">
        <v>0</v>
      </c>
    </row>
    <row r="60" spans="1:29" ht="13" x14ac:dyDescent="0.25">
      <c r="B60" s="111" t="s">
        <v>63</v>
      </c>
      <c r="C60" s="110"/>
      <c r="D60" s="33"/>
      <c r="E60" s="33"/>
      <c r="F60" s="33"/>
      <c r="G60" s="33"/>
      <c r="H60" s="33"/>
      <c r="I60" s="33"/>
      <c r="J60" s="33"/>
      <c r="K60" s="33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</row>
    <row r="61" spans="1:29" s="59" customFormat="1" x14ac:dyDescent="0.35">
      <c r="A61" s="65"/>
      <c r="B61" s="96">
        <v>48</v>
      </c>
      <c r="C61" s="99" t="s">
        <v>64</v>
      </c>
      <c r="D61" s="62">
        <v>0</v>
      </c>
      <c r="E61" s="62">
        <v>0</v>
      </c>
      <c r="F61" s="62">
        <v>0</v>
      </c>
      <c r="G61" s="62">
        <v>146099</v>
      </c>
      <c r="H61" s="62">
        <v>0</v>
      </c>
      <c r="I61" s="62">
        <v>1523372</v>
      </c>
      <c r="J61" s="62">
        <v>0</v>
      </c>
      <c r="K61" s="62">
        <v>5758457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47842</v>
      </c>
      <c r="U61" s="60">
        <v>35254.518600000003</v>
      </c>
      <c r="V61" s="60">
        <v>28895</v>
      </c>
      <c r="W61" s="60">
        <v>50277.816449999998</v>
      </c>
      <c r="X61" s="60">
        <v>0</v>
      </c>
      <c r="Y61" s="60">
        <v>0</v>
      </c>
      <c r="Z61" s="60">
        <v>364095</v>
      </c>
      <c r="AA61" s="60">
        <v>1382882.6232100001</v>
      </c>
      <c r="AB61" s="60">
        <v>0</v>
      </c>
      <c r="AC61" s="60">
        <v>0</v>
      </c>
    </row>
    <row r="62" spans="1:29" s="59" customFormat="1" x14ac:dyDescent="0.35">
      <c r="A62" s="65"/>
      <c r="B62" s="96">
        <v>49</v>
      </c>
      <c r="C62" s="99" t="s">
        <v>65</v>
      </c>
      <c r="D62" s="62">
        <v>0</v>
      </c>
      <c r="E62" s="62">
        <v>0</v>
      </c>
      <c r="F62" s="62">
        <v>0</v>
      </c>
      <c r="G62" s="62">
        <v>450464</v>
      </c>
      <c r="H62" s="62">
        <v>0</v>
      </c>
      <c r="I62" s="62">
        <v>11132</v>
      </c>
      <c r="J62" s="62">
        <v>0</v>
      </c>
      <c r="K62" s="62">
        <v>10158554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118073</v>
      </c>
      <c r="U62" s="60">
        <v>271223.62336999999</v>
      </c>
      <c r="V62" s="60">
        <v>8600</v>
      </c>
      <c r="W62" s="60">
        <v>22050.157760000002</v>
      </c>
      <c r="X62" s="60">
        <v>0</v>
      </c>
      <c r="Y62" s="60">
        <v>0</v>
      </c>
      <c r="Z62" s="60">
        <v>2010406</v>
      </c>
      <c r="AA62" s="60">
        <v>7088877.0099999998</v>
      </c>
      <c r="AB62" s="60">
        <v>2</v>
      </c>
      <c r="AC62" s="60">
        <v>2</v>
      </c>
    </row>
    <row r="63" spans="1:29" s="59" customFormat="1" x14ac:dyDescent="0.35">
      <c r="A63" s="65"/>
      <c r="B63" s="96">
        <v>50</v>
      </c>
      <c r="C63" s="99" t="s">
        <v>66</v>
      </c>
      <c r="D63" s="62">
        <v>0</v>
      </c>
      <c r="E63" s="62">
        <v>0</v>
      </c>
      <c r="F63" s="62">
        <v>0</v>
      </c>
      <c r="G63" s="62">
        <v>193768</v>
      </c>
      <c r="H63" s="62">
        <v>0</v>
      </c>
      <c r="I63" s="62">
        <v>2169092</v>
      </c>
      <c r="J63" s="62">
        <v>0</v>
      </c>
      <c r="K63" s="62">
        <v>23401802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173880</v>
      </c>
      <c r="W63" s="60">
        <v>78495.082760000005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</row>
    <row r="64" spans="1:29" s="59" customFormat="1" x14ac:dyDescent="0.35">
      <c r="A64" s="65"/>
      <c r="B64" s="96">
        <v>51</v>
      </c>
      <c r="C64" s="99" t="s">
        <v>67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116611</v>
      </c>
      <c r="J64" s="62">
        <v>0</v>
      </c>
      <c r="K64" s="62">
        <v>496210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11974</v>
      </c>
      <c r="U64" s="60">
        <v>13119.838380000001</v>
      </c>
      <c r="V64" s="60">
        <v>30903</v>
      </c>
      <c r="W64" s="60">
        <v>45180.677960000001</v>
      </c>
      <c r="X64" s="60">
        <v>1470</v>
      </c>
      <c r="Y64" s="60">
        <v>520.83301000000006</v>
      </c>
      <c r="Z64" s="60">
        <v>57164</v>
      </c>
      <c r="AA64" s="60">
        <v>244574.8</v>
      </c>
      <c r="AB64" s="60">
        <v>0</v>
      </c>
      <c r="AC64" s="60">
        <v>0</v>
      </c>
    </row>
    <row r="65" spans="1:29" s="59" customFormat="1" x14ac:dyDescent="0.35">
      <c r="A65" s="65"/>
      <c r="B65" s="96">
        <v>52</v>
      </c>
      <c r="C65" s="99" t="s">
        <v>68</v>
      </c>
      <c r="D65" s="62">
        <v>0</v>
      </c>
      <c r="E65" s="62">
        <v>0</v>
      </c>
      <c r="F65" s="62">
        <v>0</v>
      </c>
      <c r="G65" s="62">
        <v>301823</v>
      </c>
      <c r="H65" s="62">
        <v>0</v>
      </c>
      <c r="I65" s="62">
        <v>0</v>
      </c>
      <c r="J65" s="62">
        <v>0</v>
      </c>
      <c r="K65" s="62">
        <v>1418164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14345</v>
      </c>
      <c r="U65" s="60">
        <v>20055.990440000001</v>
      </c>
      <c r="V65" s="60">
        <v>28135</v>
      </c>
      <c r="W65" s="60">
        <v>27939.177440000003</v>
      </c>
      <c r="X65" s="60">
        <v>0</v>
      </c>
      <c r="Y65" s="60">
        <v>0</v>
      </c>
      <c r="Z65" s="60">
        <v>355031</v>
      </c>
      <c r="AA65" s="60">
        <v>948345.5</v>
      </c>
      <c r="AB65" s="60">
        <v>0</v>
      </c>
      <c r="AC65" s="60">
        <v>0</v>
      </c>
    </row>
    <row r="66" spans="1:29" s="59" customFormat="1" x14ac:dyDescent="0.35">
      <c r="A66" s="65"/>
      <c r="B66" s="96">
        <v>53</v>
      </c>
      <c r="C66" s="112" t="s">
        <v>69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30599828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85</v>
      </c>
      <c r="U66" s="60">
        <v>15.482220000000002</v>
      </c>
      <c r="V66" s="60">
        <v>385</v>
      </c>
      <c r="W66" s="60">
        <v>156.70375000000001</v>
      </c>
      <c r="X66" s="60">
        <v>0</v>
      </c>
      <c r="Y66" s="60">
        <v>0</v>
      </c>
      <c r="Z66" s="60">
        <v>77</v>
      </c>
      <c r="AA66" s="60">
        <v>187</v>
      </c>
      <c r="AB66" s="60">
        <v>0</v>
      </c>
      <c r="AC66" s="60">
        <v>0</v>
      </c>
    </row>
    <row r="67" spans="1:29" ht="13" x14ac:dyDescent="0.25">
      <c r="B67" s="111" t="s">
        <v>21</v>
      </c>
      <c r="C67" s="110"/>
      <c r="D67" s="58"/>
      <c r="E67" s="58"/>
      <c r="F67" s="58"/>
      <c r="G67" s="58"/>
      <c r="H67" s="58"/>
      <c r="I67" s="58"/>
      <c r="J67" s="58"/>
      <c r="K67" s="58"/>
      <c r="L67" s="53"/>
      <c r="M67" s="53"/>
      <c r="N67" s="53"/>
      <c r="O67" s="53"/>
      <c r="P67" s="53"/>
      <c r="Q67" s="53"/>
      <c r="R67" s="53"/>
      <c r="S67" s="53"/>
      <c r="T67" s="56"/>
      <c r="U67" s="56"/>
      <c r="V67" s="56"/>
      <c r="W67" s="56"/>
      <c r="X67" s="56"/>
      <c r="Y67" s="56"/>
      <c r="Z67" s="56"/>
      <c r="AA67" s="56"/>
      <c r="AB67" s="56"/>
      <c r="AC67" s="56"/>
    </row>
    <row r="68" spans="1:29" x14ac:dyDescent="0.25">
      <c r="B68" s="92">
        <v>54</v>
      </c>
      <c r="C68" s="91" t="s">
        <v>22</v>
      </c>
      <c r="D68" s="33">
        <v>671</v>
      </c>
      <c r="E68" s="33">
        <v>6</v>
      </c>
      <c r="F68" s="33">
        <v>0</v>
      </c>
      <c r="G68" s="33">
        <v>848</v>
      </c>
      <c r="H68" s="33">
        <v>0</v>
      </c>
      <c r="I68" s="33">
        <v>342967</v>
      </c>
      <c r="J68" s="33">
        <v>1016630</v>
      </c>
      <c r="K68" s="33">
        <v>8926358</v>
      </c>
      <c r="L68" s="56">
        <v>825973</v>
      </c>
      <c r="M68" s="56">
        <v>4143524.92655</v>
      </c>
      <c r="N68" s="56">
        <v>1853626</v>
      </c>
      <c r="O68" s="56">
        <v>4424523.6278500007</v>
      </c>
      <c r="P68" s="56">
        <v>355</v>
      </c>
      <c r="Q68" s="56">
        <v>164.39500000000001</v>
      </c>
      <c r="R68" s="56">
        <v>2840</v>
      </c>
      <c r="S68" s="56">
        <v>15447.7</v>
      </c>
      <c r="T68" s="56">
        <v>164587</v>
      </c>
      <c r="U68" s="56">
        <v>457556.00610999577</v>
      </c>
      <c r="V68" s="56">
        <v>172946</v>
      </c>
      <c r="W68" s="56">
        <v>699288.33138997213</v>
      </c>
      <c r="X68" s="56">
        <v>147</v>
      </c>
      <c r="Y68" s="56">
        <v>2008.539</v>
      </c>
      <c r="Z68" s="56">
        <v>1323884</v>
      </c>
      <c r="AA68" s="56">
        <v>7124685.074</v>
      </c>
      <c r="AB68" s="56">
        <v>54</v>
      </c>
      <c r="AC68" s="56">
        <v>54</v>
      </c>
    </row>
    <row r="69" spans="1:29" x14ac:dyDescent="0.25">
      <c r="B69" s="92">
        <v>55</v>
      </c>
      <c r="C69" s="91" t="s">
        <v>70</v>
      </c>
      <c r="D69" s="33">
        <v>188</v>
      </c>
      <c r="E69" s="33">
        <v>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237510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21104</v>
      </c>
      <c r="U69" s="56">
        <v>77897.527870000005</v>
      </c>
      <c r="V69" s="56">
        <v>2600</v>
      </c>
      <c r="W69" s="56">
        <v>13723.89155</v>
      </c>
      <c r="X69" s="56">
        <v>0</v>
      </c>
      <c r="Y69" s="56">
        <v>0</v>
      </c>
      <c r="Z69" s="56">
        <v>100115</v>
      </c>
      <c r="AA69" s="56">
        <v>602162.12</v>
      </c>
      <c r="AB69" s="56">
        <v>0</v>
      </c>
      <c r="AC69" s="56">
        <v>0</v>
      </c>
    </row>
    <row r="70" spans="1:29" x14ac:dyDescent="0.25">
      <c r="B70" s="92">
        <v>56</v>
      </c>
      <c r="C70" s="91" t="s">
        <v>47</v>
      </c>
      <c r="D70" s="33">
        <v>371</v>
      </c>
      <c r="E70" s="33">
        <v>4</v>
      </c>
      <c r="F70" s="33">
        <v>2937</v>
      </c>
      <c r="G70" s="33">
        <v>336</v>
      </c>
      <c r="H70" s="33">
        <v>58179</v>
      </c>
      <c r="I70" s="33">
        <v>0</v>
      </c>
      <c r="J70" s="33">
        <v>174</v>
      </c>
      <c r="K70" s="33">
        <v>1363820</v>
      </c>
      <c r="L70" s="56">
        <v>821</v>
      </c>
      <c r="M70" s="56">
        <v>4262.8101399999996</v>
      </c>
      <c r="N70" s="56">
        <v>348</v>
      </c>
      <c r="O70" s="56">
        <v>2792.8708600000014</v>
      </c>
      <c r="P70" s="56">
        <v>0</v>
      </c>
      <c r="Q70" s="56">
        <v>0</v>
      </c>
      <c r="R70" s="56">
        <v>14</v>
      </c>
      <c r="S70" s="56">
        <v>91.6</v>
      </c>
      <c r="T70" s="56">
        <v>92309</v>
      </c>
      <c r="U70" s="56">
        <v>239005.54218000002</v>
      </c>
      <c r="V70" s="56">
        <v>21703</v>
      </c>
      <c r="W70" s="56">
        <v>104371.61947000001</v>
      </c>
      <c r="X70" s="56">
        <v>0</v>
      </c>
      <c r="Y70" s="56">
        <v>0</v>
      </c>
      <c r="Z70" s="56">
        <v>2512867</v>
      </c>
      <c r="AA70" s="56">
        <v>7642721.4500000002</v>
      </c>
      <c r="AB70" s="56">
        <v>0</v>
      </c>
      <c r="AC70" s="56">
        <v>0</v>
      </c>
    </row>
    <row r="71" spans="1:29" x14ac:dyDescent="0.25">
      <c r="B71" s="92">
        <v>57</v>
      </c>
      <c r="C71" s="91" t="s">
        <v>44</v>
      </c>
      <c r="D71" s="33">
        <v>682</v>
      </c>
      <c r="E71" s="33">
        <v>2</v>
      </c>
      <c r="F71" s="33">
        <v>0</v>
      </c>
      <c r="G71" s="33">
        <v>4357</v>
      </c>
      <c r="H71" s="33">
        <v>0</v>
      </c>
      <c r="I71" s="33">
        <v>0</v>
      </c>
      <c r="J71" s="33">
        <v>491</v>
      </c>
      <c r="K71" s="33">
        <v>5797424</v>
      </c>
      <c r="L71" s="56">
        <v>148</v>
      </c>
      <c r="M71" s="56">
        <v>245.04971000000003</v>
      </c>
      <c r="N71" s="56">
        <v>1005</v>
      </c>
      <c r="O71" s="56">
        <v>633.42035999999996</v>
      </c>
      <c r="P71" s="56">
        <v>0</v>
      </c>
      <c r="Q71" s="56">
        <v>0</v>
      </c>
      <c r="R71" s="56">
        <v>0</v>
      </c>
      <c r="S71" s="56">
        <v>0</v>
      </c>
      <c r="T71" s="56">
        <v>115307</v>
      </c>
      <c r="U71" s="56">
        <v>216754.47764</v>
      </c>
      <c r="V71" s="56">
        <v>9087</v>
      </c>
      <c r="W71" s="56">
        <v>30244.722300000001</v>
      </c>
      <c r="X71" s="56">
        <v>0</v>
      </c>
      <c r="Y71" s="56">
        <v>0</v>
      </c>
      <c r="Z71" s="56">
        <v>721077</v>
      </c>
      <c r="AA71" s="56">
        <v>3518092.7450000001</v>
      </c>
      <c r="AB71" s="56">
        <v>0</v>
      </c>
      <c r="AC71" s="56">
        <v>0</v>
      </c>
    </row>
    <row r="72" spans="1:29" x14ac:dyDescent="0.25">
      <c r="B72" s="92">
        <v>58</v>
      </c>
      <c r="C72" s="91" t="s">
        <v>71</v>
      </c>
      <c r="D72" s="33">
        <v>58</v>
      </c>
      <c r="E72" s="33">
        <v>3</v>
      </c>
      <c r="F72" s="33">
        <v>0</v>
      </c>
      <c r="G72" s="33">
        <v>173</v>
      </c>
      <c r="H72" s="33">
        <v>0</v>
      </c>
      <c r="I72" s="33">
        <v>505494</v>
      </c>
      <c r="J72" s="33">
        <v>0</v>
      </c>
      <c r="K72" s="33">
        <v>3763471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39016</v>
      </c>
      <c r="U72" s="56">
        <v>95435.433909999992</v>
      </c>
      <c r="V72" s="56">
        <v>6665</v>
      </c>
      <c r="W72" s="56">
        <v>28421.774229999999</v>
      </c>
      <c r="X72" s="56">
        <v>0</v>
      </c>
      <c r="Y72" s="56">
        <v>0</v>
      </c>
      <c r="Z72" s="56">
        <v>394231</v>
      </c>
      <c r="AA72" s="56">
        <v>1892264.2630999999</v>
      </c>
      <c r="AB72" s="56">
        <v>0</v>
      </c>
      <c r="AC72" s="56">
        <v>0</v>
      </c>
    </row>
    <row r="73" spans="1:29" x14ac:dyDescent="0.25">
      <c r="B73" s="92">
        <v>59</v>
      </c>
      <c r="C73" s="91" t="s">
        <v>72</v>
      </c>
      <c r="D73" s="33">
        <v>15</v>
      </c>
      <c r="E73" s="33">
        <v>1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573482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2978</v>
      </c>
      <c r="U73" s="56">
        <v>4570.73189</v>
      </c>
      <c r="V73" s="56">
        <v>3904</v>
      </c>
      <c r="W73" s="56">
        <v>8353.9193899999991</v>
      </c>
      <c r="X73" s="56">
        <v>0</v>
      </c>
      <c r="Y73" s="56">
        <v>0</v>
      </c>
      <c r="Z73" s="56">
        <v>173750</v>
      </c>
      <c r="AA73" s="56">
        <v>336692.1</v>
      </c>
      <c r="AB73" s="56">
        <v>429</v>
      </c>
      <c r="AC73" s="56">
        <v>413.952</v>
      </c>
    </row>
    <row r="74" spans="1:29" x14ac:dyDescent="0.25">
      <c r="B74" s="92">
        <v>60</v>
      </c>
      <c r="C74" s="91" t="s">
        <v>73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71822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2358</v>
      </c>
      <c r="U74" s="56">
        <v>5390.2678100000003</v>
      </c>
      <c r="V74" s="56">
        <v>2149</v>
      </c>
      <c r="W74" s="56">
        <v>9486.9594699999998</v>
      </c>
      <c r="X74" s="56">
        <v>0</v>
      </c>
      <c r="Y74" s="56">
        <v>0</v>
      </c>
      <c r="Z74" s="56">
        <v>22467</v>
      </c>
      <c r="AA74" s="56">
        <v>123581.62</v>
      </c>
      <c r="AB74" s="56">
        <v>0</v>
      </c>
      <c r="AC74" s="56">
        <v>0</v>
      </c>
    </row>
    <row r="75" spans="1:29" x14ac:dyDescent="0.25">
      <c r="B75" s="92">
        <v>61</v>
      </c>
      <c r="C75" s="91" t="s">
        <v>46</v>
      </c>
      <c r="D75" s="33">
        <v>0</v>
      </c>
      <c r="E75" s="33">
        <v>0</v>
      </c>
      <c r="F75" s="33">
        <v>0</v>
      </c>
      <c r="G75" s="33">
        <v>67</v>
      </c>
      <c r="H75" s="33">
        <v>0</v>
      </c>
      <c r="I75" s="33">
        <v>0</v>
      </c>
      <c r="J75" s="33">
        <v>22</v>
      </c>
      <c r="K75" s="33">
        <v>846619</v>
      </c>
      <c r="L75" s="56">
        <v>2</v>
      </c>
      <c r="M75" s="56">
        <v>0.45900000000000002</v>
      </c>
      <c r="N75" s="56">
        <v>39</v>
      </c>
      <c r="O75" s="56">
        <v>10.286389999999999</v>
      </c>
      <c r="P75" s="56">
        <v>0</v>
      </c>
      <c r="Q75" s="56">
        <v>0</v>
      </c>
      <c r="R75" s="56">
        <v>0</v>
      </c>
      <c r="S75" s="56">
        <v>0</v>
      </c>
      <c r="T75" s="56">
        <v>30083</v>
      </c>
      <c r="U75" s="56">
        <v>37523.618000000002</v>
      </c>
      <c r="V75" s="56">
        <v>966</v>
      </c>
      <c r="W75" s="56">
        <v>3778.7710000000002</v>
      </c>
      <c r="X75" s="56">
        <v>0</v>
      </c>
      <c r="Y75" s="56">
        <v>0</v>
      </c>
      <c r="Z75" s="56">
        <v>59979</v>
      </c>
      <c r="AA75" s="56">
        <v>257774.36900000001</v>
      </c>
      <c r="AB75" s="56">
        <v>0</v>
      </c>
      <c r="AC75" s="56">
        <v>0</v>
      </c>
    </row>
    <row r="76" spans="1:29" x14ac:dyDescent="0.25">
      <c r="B76" s="92">
        <v>62</v>
      </c>
      <c r="C76" s="91" t="s">
        <v>74</v>
      </c>
      <c r="D76" s="33">
        <v>609</v>
      </c>
      <c r="E76" s="33">
        <v>4</v>
      </c>
      <c r="F76" s="33">
        <v>0</v>
      </c>
      <c r="G76" s="33">
        <v>0</v>
      </c>
      <c r="H76" s="33">
        <v>0</v>
      </c>
      <c r="I76" s="33">
        <v>549322</v>
      </c>
      <c r="J76" s="33">
        <v>0</v>
      </c>
      <c r="K76" s="33">
        <v>7204811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111399</v>
      </c>
      <c r="U76" s="56">
        <v>244025.84782</v>
      </c>
      <c r="V76" s="56">
        <v>29002</v>
      </c>
      <c r="W76" s="56">
        <v>108276.80290000001</v>
      </c>
      <c r="X76" s="56">
        <v>0</v>
      </c>
      <c r="Y76" s="56">
        <v>0</v>
      </c>
      <c r="Z76" s="56">
        <v>2791414</v>
      </c>
      <c r="AA76" s="56">
        <v>11234821.907</v>
      </c>
      <c r="AB76" s="56">
        <v>4</v>
      </c>
      <c r="AC76" s="56">
        <v>5.3</v>
      </c>
    </row>
    <row r="77" spans="1:29" x14ac:dyDescent="0.25">
      <c r="B77" s="92">
        <v>63</v>
      </c>
      <c r="C77" s="91" t="s">
        <v>75</v>
      </c>
      <c r="D77" s="33">
        <v>185</v>
      </c>
      <c r="E77" s="33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73008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7171</v>
      </c>
      <c r="U77" s="56">
        <v>14628.09311</v>
      </c>
      <c r="V77" s="56">
        <v>732</v>
      </c>
      <c r="W77" s="56">
        <v>3758.0561399999997</v>
      </c>
      <c r="X77" s="56">
        <v>0</v>
      </c>
      <c r="Y77" s="56">
        <v>0</v>
      </c>
      <c r="Z77" s="56">
        <v>28901</v>
      </c>
      <c r="AA77" s="56">
        <v>128421.9</v>
      </c>
      <c r="AB77" s="56">
        <v>0</v>
      </c>
      <c r="AC77" s="56">
        <v>0</v>
      </c>
    </row>
    <row r="78" spans="1:29" x14ac:dyDescent="0.25">
      <c r="B78" s="92">
        <v>64</v>
      </c>
      <c r="C78" s="91" t="s">
        <v>36</v>
      </c>
      <c r="D78" s="33">
        <v>362</v>
      </c>
      <c r="E78" s="33">
        <v>7</v>
      </c>
      <c r="F78" s="33">
        <v>0</v>
      </c>
      <c r="G78" s="33">
        <v>724</v>
      </c>
      <c r="H78" s="33">
        <v>0</v>
      </c>
      <c r="I78" s="33">
        <v>39366</v>
      </c>
      <c r="J78" s="33">
        <v>124567</v>
      </c>
      <c r="K78" s="33">
        <v>1689453</v>
      </c>
      <c r="L78" s="56">
        <v>5684</v>
      </c>
      <c r="M78" s="56">
        <v>8638.3602300000002</v>
      </c>
      <c r="N78" s="56">
        <v>26348</v>
      </c>
      <c r="O78" s="56">
        <v>23448.156440000002</v>
      </c>
      <c r="P78" s="56">
        <v>678284</v>
      </c>
      <c r="Q78" s="56">
        <v>118252.607</v>
      </c>
      <c r="R78" s="56">
        <v>250</v>
      </c>
      <c r="S78" s="56">
        <v>259.8</v>
      </c>
      <c r="T78" s="56">
        <v>24649</v>
      </c>
      <c r="U78" s="56">
        <v>90535.100659999967</v>
      </c>
      <c r="V78" s="56">
        <v>8849</v>
      </c>
      <c r="W78" s="56">
        <v>49504.397839999954</v>
      </c>
      <c r="X78" s="56">
        <v>4</v>
      </c>
      <c r="Y78" s="56">
        <v>66.7</v>
      </c>
      <c r="Z78" s="56">
        <v>217983</v>
      </c>
      <c r="AA78" s="56">
        <v>1308213.5009999999</v>
      </c>
      <c r="AB78" s="56">
        <v>0</v>
      </c>
      <c r="AC78" s="56">
        <v>0</v>
      </c>
    </row>
    <row r="79" spans="1:29" s="51" customFormat="1" ht="13" x14ac:dyDescent="0.3">
      <c r="A79" s="109"/>
      <c r="B79" s="117" t="s">
        <v>76</v>
      </c>
      <c r="C79" s="110"/>
      <c r="D79" s="11">
        <f>SUM(D11:D78)</f>
        <v>132059</v>
      </c>
      <c r="E79" s="11">
        <f>SUM(E11:E78)</f>
        <v>84777</v>
      </c>
      <c r="F79" s="11">
        <f t="shared" ref="F79:AC79" si="0">SUM(F11:F78)</f>
        <v>10717514</v>
      </c>
      <c r="G79" s="11">
        <f t="shared" si="0"/>
        <v>1467966</v>
      </c>
      <c r="H79" s="11">
        <f t="shared" si="0"/>
        <v>6548149</v>
      </c>
      <c r="I79" s="11">
        <f t="shared" si="0"/>
        <v>649691280</v>
      </c>
      <c r="J79" s="11">
        <f t="shared" si="0"/>
        <v>109315356</v>
      </c>
      <c r="K79" s="11">
        <f t="shared" si="0"/>
        <v>985676745</v>
      </c>
      <c r="L79" s="11">
        <f t="shared" si="0"/>
        <v>199995593</v>
      </c>
      <c r="M79" s="11">
        <f t="shared" si="0"/>
        <v>621249130.88088965</v>
      </c>
      <c r="N79" s="11">
        <f t="shared" si="0"/>
        <v>196284815</v>
      </c>
      <c r="O79" s="11">
        <f t="shared" si="0"/>
        <v>1050707807.5187099</v>
      </c>
      <c r="P79" s="11">
        <f t="shared" si="0"/>
        <v>678682</v>
      </c>
      <c r="Q79" s="11">
        <f t="shared" si="0"/>
        <v>122706.553</v>
      </c>
      <c r="R79" s="11">
        <f t="shared" si="0"/>
        <v>684455</v>
      </c>
      <c r="S79" s="11">
        <f t="shared" si="0"/>
        <v>3697634.5731899994</v>
      </c>
      <c r="T79" s="11">
        <f t="shared" si="0"/>
        <v>80342355</v>
      </c>
      <c r="U79" s="11">
        <f t="shared" si="0"/>
        <v>232162171.97540006</v>
      </c>
      <c r="V79" s="11">
        <f t="shared" si="0"/>
        <v>27813305</v>
      </c>
      <c r="W79" s="11">
        <f t="shared" si="0"/>
        <v>109529321.82357985</v>
      </c>
      <c r="X79" s="11">
        <f t="shared" si="0"/>
        <v>94042</v>
      </c>
      <c r="Y79" s="11">
        <f t="shared" si="0"/>
        <v>1448941.75266</v>
      </c>
      <c r="Z79" s="11">
        <f t="shared" si="0"/>
        <v>447376890</v>
      </c>
      <c r="AA79" s="11">
        <f t="shared" si="0"/>
        <v>2344079628.1530757</v>
      </c>
      <c r="AB79" s="11">
        <f t="shared" si="0"/>
        <v>19281</v>
      </c>
      <c r="AC79" s="11">
        <f t="shared" si="0"/>
        <v>21360.3315</v>
      </c>
    </row>
    <row r="80" spans="1:29" s="51" customFormat="1" ht="13" x14ac:dyDescent="0.3">
      <c r="A80" s="109"/>
      <c r="B80" s="111"/>
      <c r="C80" s="1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spans="1:30" ht="13" x14ac:dyDescent="0.25">
      <c r="A81" s="108"/>
      <c r="B81" s="121"/>
      <c r="C81" s="121"/>
      <c r="D81" s="263"/>
      <c r="E81" s="263"/>
      <c r="F81" s="263"/>
      <c r="G81" s="263"/>
      <c r="H81" s="263"/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/>
      <c r="AB81" s="263"/>
      <c r="AC81" s="263"/>
    </row>
    <row r="82" spans="1:30" ht="39" x14ac:dyDescent="0.25">
      <c r="A82" s="190" t="s">
        <v>235</v>
      </c>
      <c r="B82" s="436" t="s">
        <v>236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x14ac:dyDescent="0.25">
      <c r="A83" s="92">
        <v>1</v>
      </c>
      <c r="B83" s="436" t="s">
        <v>314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x14ac:dyDescent="0.25">
      <c r="A84" s="92">
        <v>2</v>
      </c>
      <c r="B84" s="436" t="s">
        <v>315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42" customFormat="1" x14ac:dyDescent="0.25">
      <c r="A85" s="92">
        <v>3</v>
      </c>
      <c r="B85" s="436" t="s">
        <v>239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42" customFormat="1" x14ac:dyDescent="0.25">
      <c r="A86" s="92">
        <v>4</v>
      </c>
      <c r="B86" s="436" t="s">
        <v>240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42" customFormat="1" x14ac:dyDescent="0.25">
      <c r="A87" s="92">
        <v>5</v>
      </c>
      <c r="B87" s="436" t="s">
        <v>241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42" customFormat="1" x14ac:dyDescent="0.25">
      <c r="A88" s="92">
        <v>6</v>
      </c>
      <c r="B88" s="436" t="s">
        <v>242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42" customFormat="1" x14ac:dyDescent="0.25">
      <c r="A89" s="92">
        <v>7</v>
      </c>
      <c r="B89" s="436" t="s">
        <v>243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s="42" customFormat="1" x14ac:dyDescent="0.25">
      <c r="A90" s="92">
        <v>8</v>
      </c>
      <c r="B90" s="436" t="s">
        <v>244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1:30" s="42" customFormat="1" x14ac:dyDescent="0.25">
      <c r="A91" s="92">
        <v>9</v>
      </c>
      <c r="B91" s="436" t="s">
        <v>245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  <c r="AD91" s="46"/>
    </row>
    <row r="92" spans="1:30" s="42" customFormat="1" x14ac:dyDescent="0.25">
      <c r="A92" s="92">
        <v>10</v>
      </c>
      <c r="B92" s="436" t="s">
        <v>246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1:30" s="42" customFormat="1" x14ac:dyDescent="0.25">
      <c r="A93" s="92">
        <v>11</v>
      </c>
      <c r="B93" s="436" t="s">
        <v>247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  <c r="AD93" s="46"/>
    </row>
    <row r="94" spans="1:30" s="42" customFormat="1" x14ac:dyDescent="0.25">
      <c r="A94" s="92">
        <v>12</v>
      </c>
      <c r="B94" s="436" t="s">
        <v>248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42" customFormat="1" x14ac:dyDescent="0.25">
      <c r="A95" s="92">
        <v>13</v>
      </c>
      <c r="B95" s="436" t="s">
        <v>249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42" customFormat="1" x14ac:dyDescent="0.25">
      <c r="A96" s="92">
        <v>14</v>
      </c>
      <c r="B96" s="436" t="s">
        <v>250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42" customFormat="1" x14ac:dyDescent="0.25">
      <c r="A97" s="92">
        <v>15</v>
      </c>
      <c r="B97" s="436" t="s">
        <v>251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42" customFormat="1" x14ac:dyDescent="0.25">
      <c r="A98" s="92">
        <v>16</v>
      </c>
      <c r="B98" s="436" t="s">
        <v>252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42" customFormat="1" x14ac:dyDescent="0.25">
      <c r="A99" s="92">
        <v>17</v>
      </c>
      <c r="B99" s="436" t="s">
        <v>253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42" customFormat="1" x14ac:dyDescent="0.25">
      <c r="A100" s="92">
        <v>18</v>
      </c>
      <c r="B100" s="436" t="s">
        <v>254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42" customFormat="1" x14ac:dyDescent="0.25">
      <c r="A101" s="92">
        <v>19</v>
      </c>
      <c r="B101" s="436" t="s">
        <v>255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1:31" s="42" customFormat="1" x14ac:dyDescent="0.25">
      <c r="A102" s="127">
        <v>20</v>
      </c>
      <c r="B102" s="436" t="s">
        <v>256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  <c r="AD102" s="44"/>
      <c r="AE102" s="44"/>
    </row>
    <row r="103" spans="1:31" s="42" customFormat="1" x14ac:dyDescent="0.25">
      <c r="A103" s="92">
        <v>21</v>
      </c>
      <c r="B103" s="436" t="s">
        <v>257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42" customFormat="1" x14ac:dyDescent="0.25">
      <c r="A104" s="92">
        <v>22</v>
      </c>
      <c r="B104" s="436" t="s">
        <v>258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1:31" s="42" customFormat="1" x14ac:dyDescent="0.25">
      <c r="A105" s="92">
        <v>23</v>
      </c>
      <c r="B105" s="436" t="s">
        <v>259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  <row r="106" spans="1:31" s="42" customFormat="1" x14ac:dyDescent="0.25">
      <c r="A106" s="92">
        <v>24</v>
      </c>
      <c r="B106" s="436" t="s">
        <v>260</v>
      </c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</row>
    <row r="107" spans="1:31" s="42" customFormat="1" x14ac:dyDescent="0.25">
      <c r="A107" s="92">
        <v>25</v>
      </c>
      <c r="B107" s="436" t="s">
        <v>261</v>
      </c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  <c r="AB107" s="436"/>
      <c r="AC107" s="436"/>
    </row>
    <row r="108" spans="1:31" s="42" customFormat="1" x14ac:dyDescent="0.25">
      <c r="A108" s="92">
        <v>26</v>
      </c>
      <c r="B108" s="436" t="s">
        <v>262</v>
      </c>
      <c r="C108" s="436"/>
      <c r="D108" s="436"/>
      <c r="E108" s="436"/>
      <c r="F108" s="436"/>
      <c r="G108" s="436"/>
      <c r="H108" s="436"/>
      <c r="I108" s="436"/>
      <c r="J108" s="436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  <c r="AA108" s="436"/>
      <c r="AB108" s="436"/>
      <c r="AC108" s="436"/>
    </row>
  </sheetData>
  <mergeCells count="55">
    <mergeCell ref="B100:AC100"/>
    <mergeCell ref="B85:AC85"/>
    <mergeCell ref="B108:AC108"/>
    <mergeCell ref="B91:AC91"/>
    <mergeCell ref="B104:AC104"/>
    <mergeCell ref="B105:AC105"/>
    <mergeCell ref="B106:AC106"/>
    <mergeCell ref="B107:AC107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Z6:AA6"/>
    <mergeCell ref="B101:AC101"/>
    <mergeCell ref="B102:AC102"/>
    <mergeCell ref="AB6:AC6"/>
    <mergeCell ref="B82:AC82"/>
    <mergeCell ref="B83:AC83"/>
    <mergeCell ref="B84:AC84"/>
    <mergeCell ref="B90:AC90"/>
    <mergeCell ref="B86:AC86"/>
    <mergeCell ref="B87:AC87"/>
    <mergeCell ref="B88:AC88"/>
    <mergeCell ref="B89:AC89"/>
    <mergeCell ref="R6:S6"/>
    <mergeCell ref="T6:U6"/>
    <mergeCell ref="V6:W6"/>
    <mergeCell ref="X6:Y6"/>
    <mergeCell ref="I5:I7"/>
    <mergeCell ref="J5:J7"/>
    <mergeCell ref="K5:K7"/>
    <mergeCell ref="N6:O6"/>
    <mergeCell ref="P6:Q6"/>
    <mergeCell ref="L5:Q5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9E3F-C65E-4DC9-9AFE-B52C7E2D8CE7}">
  <dimension ref="A2:AE106"/>
  <sheetViews>
    <sheetView topLeftCell="A13" zoomScaleNormal="100" workbookViewId="0">
      <selection activeCell="C29" sqref="C29"/>
    </sheetView>
  </sheetViews>
  <sheetFormatPr defaultColWidth="8" defaultRowHeight="12.5" x14ac:dyDescent="0.25"/>
  <cols>
    <col min="1" max="1" width="3.1796875" style="223" customWidth="1"/>
    <col min="2" max="2" width="7.81640625" style="221" customWidth="1"/>
    <col min="3" max="3" width="39.54296875" style="221" bestFit="1" customWidth="1"/>
    <col min="4" max="5" width="8.453125" style="222" customWidth="1"/>
    <col min="6" max="6" width="8.81640625" style="221" customWidth="1"/>
    <col min="7" max="7" width="8.453125" style="221" customWidth="1"/>
    <col min="8" max="8" width="9.453125" style="221" customWidth="1"/>
    <col min="9" max="9" width="10.453125" style="221" customWidth="1"/>
    <col min="10" max="10" width="9.81640625" style="221" customWidth="1"/>
    <col min="11" max="11" width="9.54296875" style="221" customWidth="1"/>
    <col min="12" max="12" width="9.81640625" style="221" bestFit="1" customWidth="1"/>
    <col min="13" max="13" width="10.81640625" style="221" bestFit="1" customWidth="1"/>
    <col min="14" max="14" width="9.81640625" style="221" bestFit="1" customWidth="1"/>
    <col min="15" max="15" width="10.81640625" style="221" bestFit="1" customWidth="1"/>
    <col min="16" max="16" width="9.54296875" style="221" customWidth="1"/>
    <col min="17" max="17" width="9" style="221" bestFit="1" customWidth="1"/>
    <col min="18" max="18" width="9" style="221" customWidth="1"/>
    <col min="19" max="19" width="10.81640625" style="221" bestFit="1" customWidth="1"/>
    <col min="20" max="20" width="9" style="221" bestFit="1" customWidth="1"/>
    <col min="21" max="23" width="10.81640625" style="221" bestFit="1" customWidth="1"/>
    <col min="24" max="24" width="9.81640625" style="221" customWidth="1"/>
    <col min="25" max="25" width="10.81640625" style="221" bestFit="1" customWidth="1"/>
    <col min="26" max="26" width="9.81640625" style="221" bestFit="1" customWidth="1"/>
    <col min="27" max="27" width="10.81640625" style="221" bestFit="1" customWidth="1"/>
    <col min="28" max="28" width="9.1796875" style="221" customWidth="1"/>
    <col min="29" max="29" width="10.81640625" style="221" bestFit="1" customWidth="1"/>
    <col min="30" max="30" width="11.1796875" style="221" customWidth="1"/>
    <col min="31" max="16384" width="8" style="221"/>
  </cols>
  <sheetData>
    <row r="2" spans="1:29" ht="13" x14ac:dyDescent="0.25">
      <c r="B2" s="461" t="s">
        <v>352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1"/>
      <c r="X2" s="461"/>
      <c r="Y2" s="461"/>
      <c r="Z2" s="461"/>
      <c r="AA2" s="461"/>
      <c r="AB2" s="461"/>
      <c r="AC2" s="461"/>
    </row>
    <row r="3" spans="1:29" ht="13" x14ac:dyDescent="0.25">
      <c r="B3" s="461" t="s">
        <v>220</v>
      </c>
      <c r="C3" s="461" t="s">
        <v>145</v>
      </c>
      <c r="D3" s="463" t="s">
        <v>221</v>
      </c>
      <c r="E3" s="463"/>
      <c r="F3" s="463"/>
      <c r="G3" s="463"/>
      <c r="H3" s="463"/>
      <c r="I3" s="463"/>
      <c r="J3" s="463"/>
      <c r="K3" s="463"/>
      <c r="L3" s="461" t="s">
        <v>222</v>
      </c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  <c r="AB3" s="461"/>
      <c r="AC3" s="461"/>
    </row>
    <row r="4" spans="1:29" ht="13" x14ac:dyDescent="0.25">
      <c r="B4" s="461"/>
      <c r="C4" s="461"/>
      <c r="D4" s="462" t="s">
        <v>223</v>
      </c>
      <c r="E4" s="462"/>
      <c r="F4" s="462"/>
      <c r="G4" s="462"/>
      <c r="H4" s="462"/>
      <c r="I4" s="462"/>
      <c r="J4" s="462"/>
      <c r="K4" s="462"/>
      <c r="L4" s="461" t="s">
        <v>224</v>
      </c>
      <c r="M4" s="461"/>
      <c r="N4" s="461"/>
      <c r="O4" s="461"/>
      <c r="P4" s="461"/>
      <c r="Q4" s="461"/>
      <c r="R4" s="461"/>
      <c r="S4" s="461"/>
      <c r="T4" s="461" t="s">
        <v>225</v>
      </c>
      <c r="U4" s="461"/>
      <c r="V4" s="461"/>
      <c r="W4" s="461"/>
      <c r="X4" s="461"/>
      <c r="Y4" s="461"/>
      <c r="Z4" s="461"/>
      <c r="AA4" s="461"/>
      <c r="AB4" s="461"/>
      <c r="AC4" s="461"/>
    </row>
    <row r="5" spans="1:29" ht="13" x14ac:dyDescent="0.25">
      <c r="B5" s="461"/>
      <c r="C5" s="461"/>
      <c r="D5" s="462" t="s">
        <v>216</v>
      </c>
      <c r="E5" s="462"/>
      <c r="F5" s="462" t="s">
        <v>175</v>
      </c>
      <c r="G5" s="462" t="s">
        <v>176</v>
      </c>
      <c r="H5" s="462" t="s">
        <v>226</v>
      </c>
      <c r="I5" s="462" t="s">
        <v>227</v>
      </c>
      <c r="J5" s="462" t="s">
        <v>147</v>
      </c>
      <c r="K5" s="462" t="s">
        <v>148</v>
      </c>
      <c r="L5" s="461" t="s">
        <v>228</v>
      </c>
      <c r="M5" s="461"/>
      <c r="N5" s="461"/>
      <c r="O5" s="461"/>
      <c r="P5" s="461"/>
      <c r="Q5" s="461"/>
      <c r="R5" s="461" t="s">
        <v>229</v>
      </c>
      <c r="S5" s="461"/>
      <c r="T5" s="461" t="s">
        <v>228</v>
      </c>
      <c r="U5" s="461"/>
      <c r="V5" s="461"/>
      <c r="W5" s="461"/>
      <c r="X5" s="461"/>
      <c r="Y5" s="461"/>
      <c r="Z5" s="461" t="s">
        <v>229</v>
      </c>
      <c r="AA5" s="461"/>
      <c r="AB5" s="461"/>
      <c r="AC5" s="461"/>
    </row>
    <row r="6" spans="1:29" ht="13" x14ac:dyDescent="0.25">
      <c r="B6" s="461"/>
      <c r="C6" s="461"/>
      <c r="D6" s="462"/>
      <c r="E6" s="462"/>
      <c r="F6" s="462"/>
      <c r="G6" s="462"/>
      <c r="H6" s="462"/>
      <c r="I6" s="462"/>
      <c r="J6" s="462"/>
      <c r="K6" s="462"/>
      <c r="L6" s="462" t="s">
        <v>230</v>
      </c>
      <c r="M6" s="462"/>
      <c r="N6" s="462" t="s">
        <v>231</v>
      </c>
      <c r="O6" s="462"/>
      <c r="P6" s="461" t="s">
        <v>141</v>
      </c>
      <c r="Q6" s="461"/>
      <c r="R6" s="461" t="s">
        <v>232</v>
      </c>
      <c r="S6" s="461"/>
      <c r="T6" s="462" t="s">
        <v>230</v>
      </c>
      <c r="U6" s="462"/>
      <c r="V6" s="462" t="s">
        <v>231</v>
      </c>
      <c r="W6" s="462"/>
      <c r="X6" s="461" t="s">
        <v>141</v>
      </c>
      <c r="Y6" s="461"/>
      <c r="Z6" s="462" t="s">
        <v>157</v>
      </c>
      <c r="AA6" s="462"/>
      <c r="AB6" s="462" t="s">
        <v>175</v>
      </c>
      <c r="AC6" s="462"/>
    </row>
    <row r="7" spans="1:29" s="253" customFormat="1" ht="39" x14ac:dyDescent="0.35">
      <c r="A7" s="256"/>
      <c r="B7" s="461"/>
      <c r="C7" s="461"/>
      <c r="D7" s="251" t="s">
        <v>149</v>
      </c>
      <c r="E7" s="255" t="s">
        <v>150</v>
      </c>
      <c r="F7" s="462"/>
      <c r="G7" s="462"/>
      <c r="H7" s="462"/>
      <c r="I7" s="462"/>
      <c r="J7" s="462"/>
      <c r="K7" s="462"/>
      <c r="L7" s="254" t="s">
        <v>233</v>
      </c>
      <c r="M7" s="254" t="s">
        <v>234</v>
      </c>
      <c r="N7" s="254" t="s">
        <v>233</v>
      </c>
      <c r="O7" s="254" t="s">
        <v>234</v>
      </c>
      <c r="P7" s="254" t="s">
        <v>233</v>
      </c>
      <c r="Q7" s="254" t="s">
        <v>234</v>
      </c>
      <c r="R7" s="254" t="s">
        <v>233</v>
      </c>
      <c r="S7" s="254" t="s">
        <v>234</v>
      </c>
      <c r="T7" s="254" t="s">
        <v>233</v>
      </c>
      <c r="U7" s="254" t="s">
        <v>234</v>
      </c>
      <c r="V7" s="254" t="s">
        <v>233</v>
      </c>
      <c r="W7" s="254" t="s">
        <v>234</v>
      </c>
      <c r="X7" s="254" t="s">
        <v>233</v>
      </c>
      <c r="Y7" s="254" t="s">
        <v>234</v>
      </c>
      <c r="Z7" s="254" t="s">
        <v>233</v>
      </c>
      <c r="AA7" s="254" t="s">
        <v>234</v>
      </c>
      <c r="AB7" s="254" t="s">
        <v>233</v>
      </c>
      <c r="AC7" s="254" t="s">
        <v>234</v>
      </c>
    </row>
    <row r="8" spans="1:29" ht="13" x14ac:dyDescent="0.25">
      <c r="B8" s="252"/>
      <c r="C8" s="252"/>
      <c r="D8" s="251">
        <v>1</v>
      </c>
      <c r="E8" s="251">
        <v>2</v>
      </c>
      <c r="F8" s="251">
        <v>3</v>
      </c>
      <c r="G8" s="251">
        <v>4</v>
      </c>
      <c r="H8" s="251">
        <v>5</v>
      </c>
      <c r="I8" s="251">
        <v>6</v>
      </c>
      <c r="J8" s="251">
        <v>7</v>
      </c>
      <c r="K8" s="251">
        <v>8</v>
      </c>
      <c r="L8" s="251">
        <v>9</v>
      </c>
      <c r="M8" s="251">
        <v>10</v>
      </c>
      <c r="N8" s="251">
        <v>11</v>
      </c>
      <c r="O8" s="251">
        <v>12</v>
      </c>
      <c r="P8" s="251">
        <v>13</v>
      </c>
      <c r="Q8" s="251">
        <v>14</v>
      </c>
      <c r="R8" s="251">
        <v>15</v>
      </c>
      <c r="S8" s="251">
        <v>16</v>
      </c>
      <c r="T8" s="251">
        <v>17</v>
      </c>
      <c r="U8" s="251">
        <v>18</v>
      </c>
      <c r="V8" s="251">
        <v>19</v>
      </c>
      <c r="W8" s="251">
        <v>20</v>
      </c>
      <c r="X8" s="251">
        <v>21</v>
      </c>
      <c r="Y8" s="251">
        <v>22</v>
      </c>
      <c r="Z8" s="251">
        <v>23</v>
      </c>
      <c r="AA8" s="251">
        <v>24</v>
      </c>
      <c r="AB8" s="251">
        <v>25</v>
      </c>
      <c r="AC8" s="251">
        <v>26</v>
      </c>
    </row>
    <row r="9" spans="1:29" ht="13" x14ac:dyDescent="0.25">
      <c r="B9" s="240" t="s">
        <v>8</v>
      </c>
      <c r="C9" s="240"/>
      <c r="D9" s="238"/>
      <c r="E9" s="238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</row>
    <row r="10" spans="1:29" ht="13" x14ac:dyDescent="0.25">
      <c r="B10" s="240" t="s">
        <v>158</v>
      </c>
      <c r="C10" s="239"/>
      <c r="D10" s="238"/>
      <c r="E10" s="238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</row>
    <row r="11" spans="1:29" x14ac:dyDescent="0.25">
      <c r="B11" s="236">
        <v>1</v>
      </c>
      <c r="C11" s="235" t="s">
        <v>16</v>
      </c>
      <c r="D11" s="234">
        <v>8597</v>
      </c>
      <c r="E11" s="234">
        <v>2390</v>
      </c>
      <c r="F11" s="234">
        <v>52652</v>
      </c>
      <c r="G11" s="234">
        <v>45244</v>
      </c>
      <c r="H11" s="234">
        <v>24261</v>
      </c>
      <c r="I11" s="234">
        <v>2549028</v>
      </c>
      <c r="J11" s="234">
        <v>3043116</v>
      </c>
      <c r="K11" s="234">
        <v>88212209</v>
      </c>
      <c r="L11" s="233">
        <v>7331814</v>
      </c>
      <c r="M11" s="233">
        <v>14529575.960999999</v>
      </c>
      <c r="N11" s="233">
        <v>3350020</v>
      </c>
      <c r="O11" s="233">
        <v>17645596.322999999</v>
      </c>
      <c r="P11" s="233">
        <v>0</v>
      </c>
      <c r="Q11" s="233">
        <v>0</v>
      </c>
      <c r="R11" s="233">
        <v>10931</v>
      </c>
      <c r="S11" s="233">
        <v>57019.7</v>
      </c>
      <c r="T11" s="233">
        <v>3157044</v>
      </c>
      <c r="U11" s="233">
        <v>7746397.6567800017</v>
      </c>
      <c r="V11" s="233">
        <v>274508</v>
      </c>
      <c r="W11" s="233">
        <v>2295332.4635099992</v>
      </c>
      <c r="X11" s="233">
        <v>20</v>
      </c>
      <c r="Y11" s="233">
        <v>67.5</v>
      </c>
      <c r="Z11" s="233">
        <v>24823596</v>
      </c>
      <c r="AA11" s="233">
        <v>128182303.079</v>
      </c>
      <c r="AB11" s="233">
        <v>39</v>
      </c>
      <c r="AC11" s="233">
        <v>46.085000000000001</v>
      </c>
    </row>
    <row r="12" spans="1:29" x14ac:dyDescent="0.25">
      <c r="B12" s="236">
        <v>2</v>
      </c>
      <c r="C12" s="235" t="s">
        <v>35</v>
      </c>
      <c r="D12" s="234">
        <v>5325</v>
      </c>
      <c r="E12" s="234">
        <v>2678</v>
      </c>
      <c r="F12" s="234">
        <v>18352</v>
      </c>
      <c r="G12" s="234">
        <v>23055</v>
      </c>
      <c r="H12" s="234">
        <v>0</v>
      </c>
      <c r="I12" s="234">
        <v>1256582</v>
      </c>
      <c r="J12" s="234">
        <v>72760</v>
      </c>
      <c r="K12" s="234">
        <v>36540630</v>
      </c>
      <c r="L12" s="233">
        <v>179338</v>
      </c>
      <c r="M12" s="233">
        <v>802782.49393999996</v>
      </c>
      <c r="N12" s="233">
        <v>64587</v>
      </c>
      <c r="O12" s="233">
        <v>323580.50960000005</v>
      </c>
      <c r="P12" s="233">
        <v>0</v>
      </c>
      <c r="Q12" s="233">
        <v>0</v>
      </c>
      <c r="R12" s="233">
        <v>8366</v>
      </c>
      <c r="S12" s="233">
        <v>44396.077570000001</v>
      </c>
      <c r="T12" s="233">
        <v>2160052</v>
      </c>
      <c r="U12" s="233">
        <v>4840196.3243199997</v>
      </c>
      <c r="V12" s="233">
        <v>401735</v>
      </c>
      <c r="W12" s="233">
        <v>880088.21153999993</v>
      </c>
      <c r="X12" s="233">
        <v>0</v>
      </c>
      <c r="Y12" s="233">
        <v>0</v>
      </c>
      <c r="Z12" s="233">
        <v>15587601</v>
      </c>
      <c r="AA12" s="233">
        <v>68158841.761999995</v>
      </c>
      <c r="AB12" s="233">
        <v>54</v>
      </c>
      <c r="AC12" s="233">
        <v>54.61</v>
      </c>
    </row>
    <row r="13" spans="1:29" x14ac:dyDescent="0.25">
      <c r="B13" s="236">
        <v>3</v>
      </c>
      <c r="C13" s="250" t="s">
        <v>40</v>
      </c>
      <c r="D13" s="249">
        <v>2150</v>
      </c>
      <c r="E13" s="249">
        <v>252</v>
      </c>
      <c r="F13" s="249">
        <v>1313</v>
      </c>
      <c r="G13" s="249">
        <v>4952</v>
      </c>
      <c r="H13" s="249">
        <v>355014</v>
      </c>
      <c r="I13" s="249">
        <v>938362</v>
      </c>
      <c r="J13" s="249">
        <v>27869</v>
      </c>
      <c r="K13" s="249">
        <v>13500904</v>
      </c>
      <c r="L13" s="233">
        <v>43827</v>
      </c>
      <c r="M13" s="233">
        <v>209223.21213</v>
      </c>
      <c r="N13" s="233">
        <v>19575</v>
      </c>
      <c r="O13" s="233">
        <v>110022.01991999999</v>
      </c>
      <c r="P13" s="233">
        <v>0</v>
      </c>
      <c r="Q13" s="233">
        <v>0</v>
      </c>
      <c r="R13" s="233">
        <v>827</v>
      </c>
      <c r="S13" s="233">
        <v>4133.1000000000004</v>
      </c>
      <c r="T13" s="233">
        <v>1059707</v>
      </c>
      <c r="U13" s="233">
        <v>2340727.1167600001</v>
      </c>
      <c r="V13" s="233">
        <v>192911</v>
      </c>
      <c r="W13" s="233">
        <v>553336.19754999992</v>
      </c>
      <c r="X13" s="233">
        <v>5818</v>
      </c>
      <c r="Y13" s="233">
        <v>63063.983159999996</v>
      </c>
      <c r="Z13" s="233">
        <v>6362923</v>
      </c>
      <c r="AA13" s="233">
        <v>31115077.40484</v>
      </c>
      <c r="AB13" s="233">
        <v>0</v>
      </c>
      <c r="AC13" s="233">
        <v>0</v>
      </c>
    </row>
    <row r="14" spans="1:29" x14ac:dyDescent="0.25">
      <c r="B14" s="236">
        <v>4</v>
      </c>
      <c r="C14" s="235" t="s">
        <v>23</v>
      </c>
      <c r="D14" s="234">
        <v>7460</v>
      </c>
      <c r="E14" s="234">
        <v>3684</v>
      </c>
      <c r="F14" s="234">
        <v>74699</v>
      </c>
      <c r="G14" s="234">
        <v>7819</v>
      </c>
      <c r="H14" s="234">
        <v>0</v>
      </c>
      <c r="I14" s="234">
        <v>3732451</v>
      </c>
      <c r="J14" s="234">
        <v>962773</v>
      </c>
      <c r="K14" s="234">
        <v>59979451</v>
      </c>
      <c r="L14" s="233">
        <v>1084539</v>
      </c>
      <c r="M14" s="233">
        <v>4398942.9533199994</v>
      </c>
      <c r="N14" s="233">
        <v>491612</v>
      </c>
      <c r="O14" s="233">
        <v>2971535.7993100001</v>
      </c>
      <c r="P14" s="233">
        <v>0</v>
      </c>
      <c r="Q14" s="233">
        <v>0</v>
      </c>
      <c r="R14" s="233">
        <v>93939</v>
      </c>
      <c r="S14" s="233">
        <v>541639.5</v>
      </c>
      <c r="T14" s="233">
        <v>5571204</v>
      </c>
      <c r="U14" s="233">
        <v>15404048.50372</v>
      </c>
      <c r="V14" s="233">
        <v>934871</v>
      </c>
      <c r="W14" s="233">
        <v>4035672.1049600001</v>
      </c>
      <c r="X14" s="233">
        <v>4648</v>
      </c>
      <c r="Y14" s="233">
        <v>84927.370999999999</v>
      </c>
      <c r="Z14" s="233">
        <v>31201292</v>
      </c>
      <c r="AA14" s="233">
        <v>155860276.88988</v>
      </c>
      <c r="AB14" s="233">
        <v>21</v>
      </c>
      <c r="AC14" s="233">
        <v>17.64</v>
      </c>
    </row>
    <row r="15" spans="1:29" x14ac:dyDescent="0.25">
      <c r="B15" s="236">
        <v>5</v>
      </c>
      <c r="C15" s="235" t="s">
        <v>49</v>
      </c>
      <c r="D15" s="234">
        <v>2878</v>
      </c>
      <c r="E15" s="234">
        <v>1187</v>
      </c>
      <c r="F15" s="234">
        <v>3234</v>
      </c>
      <c r="G15" s="234">
        <v>2623</v>
      </c>
      <c r="H15" s="234">
        <v>36070</v>
      </c>
      <c r="I15" s="234">
        <v>2077036</v>
      </c>
      <c r="J15" s="234">
        <v>0</v>
      </c>
      <c r="K15" s="234">
        <v>28642601</v>
      </c>
      <c r="L15" s="233">
        <v>0</v>
      </c>
      <c r="M15" s="233">
        <v>0</v>
      </c>
      <c r="N15" s="233">
        <v>0</v>
      </c>
      <c r="O15" s="233">
        <v>0</v>
      </c>
      <c r="P15" s="233">
        <v>0</v>
      </c>
      <c r="Q15" s="233">
        <v>0</v>
      </c>
      <c r="R15" s="233">
        <v>0</v>
      </c>
      <c r="S15" s="233">
        <v>0</v>
      </c>
      <c r="T15" s="233">
        <v>1347738</v>
      </c>
      <c r="U15" s="233">
        <v>3350033.4998900001</v>
      </c>
      <c r="V15" s="233">
        <v>194673</v>
      </c>
      <c r="W15" s="233">
        <v>651857.15610999998</v>
      </c>
      <c r="X15" s="233">
        <v>0</v>
      </c>
      <c r="Y15" s="233">
        <v>0</v>
      </c>
      <c r="Z15" s="233">
        <v>8641479</v>
      </c>
      <c r="AA15" s="233">
        <v>41277553.331</v>
      </c>
      <c r="AB15" s="233">
        <v>1198</v>
      </c>
      <c r="AC15" s="233">
        <v>1305.8219999999999</v>
      </c>
    </row>
    <row r="16" spans="1:29" x14ac:dyDescent="0.25">
      <c r="B16" s="236">
        <v>6</v>
      </c>
      <c r="C16" s="235" t="s">
        <v>31</v>
      </c>
      <c r="D16" s="234">
        <v>4659</v>
      </c>
      <c r="E16" s="234">
        <v>609</v>
      </c>
      <c r="F16" s="234">
        <v>19814</v>
      </c>
      <c r="G16" s="234">
        <v>14667</v>
      </c>
      <c r="H16" s="234">
        <v>0</v>
      </c>
      <c r="I16" s="234">
        <v>2915175</v>
      </c>
      <c r="J16" s="234">
        <v>283126</v>
      </c>
      <c r="K16" s="234">
        <v>33355982</v>
      </c>
      <c r="L16" s="233">
        <v>211129</v>
      </c>
      <c r="M16" s="233">
        <v>972962.33909999998</v>
      </c>
      <c r="N16" s="233">
        <v>302073</v>
      </c>
      <c r="O16" s="233">
        <v>1371482.34821</v>
      </c>
      <c r="P16" s="233">
        <v>0</v>
      </c>
      <c r="Q16" s="233">
        <v>0</v>
      </c>
      <c r="R16" s="233">
        <v>4472</v>
      </c>
      <c r="S16" s="233">
        <v>36158.298999999999</v>
      </c>
      <c r="T16" s="233">
        <v>2885752</v>
      </c>
      <c r="U16" s="233">
        <v>7177973.0300000003</v>
      </c>
      <c r="V16" s="233">
        <v>510323</v>
      </c>
      <c r="W16" s="233">
        <v>1235950.3770000001</v>
      </c>
      <c r="X16" s="233">
        <v>146</v>
      </c>
      <c r="Y16" s="233">
        <v>527.88900000000001</v>
      </c>
      <c r="Z16" s="233">
        <v>19656931</v>
      </c>
      <c r="AA16" s="233">
        <v>97940312.642930001</v>
      </c>
      <c r="AB16" s="233">
        <v>274</v>
      </c>
      <c r="AC16" s="233">
        <v>280.10000000000002</v>
      </c>
    </row>
    <row r="17" spans="2:29" x14ac:dyDescent="0.25">
      <c r="B17" s="236">
        <v>7</v>
      </c>
      <c r="C17" s="235" t="s">
        <v>37</v>
      </c>
      <c r="D17" s="234">
        <v>2761</v>
      </c>
      <c r="E17" s="234">
        <v>734</v>
      </c>
      <c r="F17" s="234">
        <v>0</v>
      </c>
      <c r="G17" s="234">
        <v>10135</v>
      </c>
      <c r="H17" s="234">
        <v>0</v>
      </c>
      <c r="I17" s="234">
        <v>457919</v>
      </c>
      <c r="J17" s="234">
        <v>72673</v>
      </c>
      <c r="K17" s="234">
        <v>18325100</v>
      </c>
      <c r="L17" s="233">
        <v>75110</v>
      </c>
      <c r="M17" s="233">
        <v>246721.37450000001</v>
      </c>
      <c r="N17" s="233">
        <v>27544</v>
      </c>
      <c r="O17" s="233">
        <v>116171.80531</v>
      </c>
      <c r="P17" s="233">
        <v>0</v>
      </c>
      <c r="Q17" s="233">
        <v>0</v>
      </c>
      <c r="R17" s="233">
        <v>2967</v>
      </c>
      <c r="S17" s="233">
        <v>15097.1</v>
      </c>
      <c r="T17" s="233">
        <v>2182405</v>
      </c>
      <c r="U17" s="233">
        <v>5124301.9368000003</v>
      </c>
      <c r="V17" s="233">
        <v>244819</v>
      </c>
      <c r="W17" s="233">
        <v>672635.38740999997</v>
      </c>
      <c r="X17" s="233">
        <v>0</v>
      </c>
      <c r="Y17" s="233">
        <v>0</v>
      </c>
      <c r="Z17" s="233">
        <v>12295411</v>
      </c>
      <c r="AA17" s="233">
        <v>54624920.781000003</v>
      </c>
      <c r="AB17" s="233">
        <v>0</v>
      </c>
      <c r="AC17" s="233">
        <v>0</v>
      </c>
    </row>
    <row r="18" spans="2:29" x14ac:dyDescent="0.25">
      <c r="B18" s="236">
        <v>8</v>
      </c>
      <c r="C18" s="235" t="s">
        <v>50</v>
      </c>
      <c r="D18" s="234">
        <v>1022</v>
      </c>
      <c r="E18" s="234">
        <v>28</v>
      </c>
      <c r="F18" s="234">
        <v>979</v>
      </c>
      <c r="G18" s="234">
        <v>1701</v>
      </c>
      <c r="H18" s="234">
        <v>1125</v>
      </c>
      <c r="I18" s="234">
        <v>181664</v>
      </c>
      <c r="J18" s="234">
        <v>0</v>
      </c>
      <c r="K18" s="234">
        <v>3515007</v>
      </c>
      <c r="L18" s="233">
        <v>0</v>
      </c>
      <c r="M18" s="233">
        <v>0</v>
      </c>
      <c r="N18" s="233">
        <v>0</v>
      </c>
      <c r="O18" s="233">
        <v>0</v>
      </c>
      <c r="P18" s="233">
        <v>0</v>
      </c>
      <c r="Q18" s="233">
        <v>0</v>
      </c>
      <c r="R18" s="233">
        <v>0</v>
      </c>
      <c r="S18" s="233">
        <v>0</v>
      </c>
      <c r="T18" s="233">
        <v>287442</v>
      </c>
      <c r="U18" s="233">
        <v>742618.30622000003</v>
      </c>
      <c r="V18" s="233">
        <v>84304</v>
      </c>
      <c r="W18" s="233">
        <v>208992.70042999997</v>
      </c>
      <c r="X18" s="233">
        <v>0</v>
      </c>
      <c r="Y18" s="233">
        <v>0</v>
      </c>
      <c r="Z18" s="233">
        <v>1395758</v>
      </c>
      <c r="AA18" s="233">
        <v>7046236.9000000004</v>
      </c>
      <c r="AB18" s="233">
        <v>0</v>
      </c>
      <c r="AC18" s="233">
        <v>0</v>
      </c>
    </row>
    <row r="19" spans="2:29" x14ac:dyDescent="0.25">
      <c r="B19" s="236">
        <v>9</v>
      </c>
      <c r="C19" s="235" t="s">
        <v>27</v>
      </c>
      <c r="D19" s="234">
        <v>7666</v>
      </c>
      <c r="E19" s="234">
        <v>4156</v>
      </c>
      <c r="F19" s="234">
        <v>34626</v>
      </c>
      <c r="G19" s="234">
        <v>0</v>
      </c>
      <c r="H19" s="234">
        <v>765828</v>
      </c>
      <c r="I19" s="234">
        <v>991159</v>
      </c>
      <c r="J19" s="234">
        <v>604213</v>
      </c>
      <c r="K19" s="234">
        <v>41109977</v>
      </c>
      <c r="L19" s="233">
        <v>362689</v>
      </c>
      <c r="M19" s="233">
        <v>1655637.5832799999</v>
      </c>
      <c r="N19" s="233">
        <v>312515</v>
      </c>
      <c r="O19" s="233">
        <v>1816540.49866</v>
      </c>
      <c r="P19" s="233">
        <v>3</v>
      </c>
      <c r="Q19" s="233">
        <v>108.46089000000001</v>
      </c>
      <c r="R19" s="233">
        <v>5931</v>
      </c>
      <c r="S19" s="233">
        <v>19457.924999999999</v>
      </c>
      <c r="T19" s="233">
        <v>4023669</v>
      </c>
      <c r="U19" s="233">
        <v>10778750.14635</v>
      </c>
      <c r="V19" s="233">
        <v>1110020</v>
      </c>
      <c r="W19" s="233">
        <v>2772108.9913499998</v>
      </c>
      <c r="X19" s="233">
        <v>0</v>
      </c>
      <c r="Y19" s="233">
        <v>0</v>
      </c>
      <c r="Z19" s="233">
        <v>25743333</v>
      </c>
      <c r="AA19" s="233">
        <v>136417113.46311</v>
      </c>
      <c r="AB19" s="233">
        <v>0</v>
      </c>
      <c r="AC19" s="233">
        <v>0</v>
      </c>
    </row>
    <row r="20" spans="2:29" x14ac:dyDescent="0.25">
      <c r="B20" s="236">
        <v>10</v>
      </c>
      <c r="C20" s="235" t="s">
        <v>9</v>
      </c>
      <c r="D20" s="234">
        <v>27371</v>
      </c>
      <c r="E20" s="234">
        <v>36487</v>
      </c>
      <c r="F20" s="234">
        <v>1606175</v>
      </c>
      <c r="G20" s="234">
        <v>48114</v>
      </c>
      <c r="H20" s="234">
        <v>1042184</v>
      </c>
      <c r="I20" s="234">
        <v>5258264</v>
      </c>
      <c r="J20" s="234">
        <v>20823857</v>
      </c>
      <c r="K20" s="234">
        <v>240650523</v>
      </c>
      <c r="L20" s="233">
        <v>26615137</v>
      </c>
      <c r="M20" s="233">
        <v>120403585.39244002</v>
      </c>
      <c r="N20" s="233">
        <v>53287190</v>
      </c>
      <c r="O20" s="233">
        <v>204239132.72127002</v>
      </c>
      <c r="P20" s="233">
        <v>0</v>
      </c>
      <c r="Q20" s="233">
        <v>0</v>
      </c>
      <c r="R20" s="233">
        <v>143519</v>
      </c>
      <c r="S20" s="233">
        <v>625569.88574100006</v>
      </c>
      <c r="T20" s="233">
        <v>29854746</v>
      </c>
      <c r="U20" s="233">
        <v>75626743.413529992</v>
      </c>
      <c r="V20" s="233">
        <v>6714401</v>
      </c>
      <c r="W20" s="233">
        <v>20543735.31239</v>
      </c>
      <c r="X20" s="233">
        <v>764</v>
      </c>
      <c r="Y20" s="233">
        <v>10831.901179999999</v>
      </c>
      <c r="Z20" s="233">
        <v>159403036</v>
      </c>
      <c r="AA20" s="233">
        <v>873000000.00001001</v>
      </c>
      <c r="AB20" s="233">
        <v>16052</v>
      </c>
      <c r="AC20" s="233">
        <v>14965.715550000001</v>
      </c>
    </row>
    <row r="21" spans="2:29" x14ac:dyDescent="0.25">
      <c r="B21" s="236">
        <v>11</v>
      </c>
      <c r="C21" s="235" t="s">
        <v>51</v>
      </c>
      <c r="D21" s="234">
        <v>2270</v>
      </c>
      <c r="E21" s="234">
        <v>227</v>
      </c>
      <c r="F21" s="234">
        <v>10695</v>
      </c>
      <c r="G21" s="234">
        <v>3568</v>
      </c>
      <c r="H21" s="234">
        <v>193</v>
      </c>
      <c r="I21" s="234">
        <v>1301942</v>
      </c>
      <c r="J21" s="234">
        <v>0</v>
      </c>
      <c r="K21" s="234">
        <v>13068700</v>
      </c>
      <c r="L21" s="233">
        <v>0</v>
      </c>
      <c r="M21" s="233">
        <v>0</v>
      </c>
      <c r="N21" s="233">
        <v>0</v>
      </c>
      <c r="O21" s="233">
        <v>0</v>
      </c>
      <c r="P21" s="233">
        <v>0</v>
      </c>
      <c r="Q21" s="233">
        <v>0</v>
      </c>
      <c r="R21" s="233">
        <v>0</v>
      </c>
      <c r="S21" s="233">
        <v>0</v>
      </c>
      <c r="T21" s="233">
        <v>844186</v>
      </c>
      <c r="U21" s="233">
        <v>2251374.0184299997</v>
      </c>
      <c r="V21" s="233">
        <v>273518</v>
      </c>
      <c r="W21" s="233">
        <v>664837.55209999997</v>
      </c>
      <c r="X21" s="233">
        <v>827</v>
      </c>
      <c r="Y21" s="233">
        <v>14871.802159999999</v>
      </c>
      <c r="Z21" s="233">
        <v>6581340</v>
      </c>
      <c r="AA21" s="233">
        <v>32478631.990180001</v>
      </c>
      <c r="AB21" s="233">
        <v>148</v>
      </c>
      <c r="AC21" s="233">
        <v>154.31235999999998</v>
      </c>
    </row>
    <row r="22" spans="2:29" x14ac:dyDescent="0.25">
      <c r="B22" s="236">
        <v>12</v>
      </c>
      <c r="C22" s="235" t="s">
        <v>28</v>
      </c>
      <c r="D22" s="234">
        <v>7706</v>
      </c>
      <c r="E22" s="234">
        <v>1247</v>
      </c>
      <c r="F22" s="234">
        <v>49219</v>
      </c>
      <c r="G22" s="234">
        <v>8035</v>
      </c>
      <c r="H22" s="234">
        <v>336021</v>
      </c>
      <c r="I22" s="234">
        <v>288289</v>
      </c>
      <c r="J22" s="234">
        <v>495099</v>
      </c>
      <c r="K22" s="234">
        <v>55788872</v>
      </c>
      <c r="L22" s="233">
        <v>497466</v>
      </c>
      <c r="M22" s="233">
        <v>2224986.6660599997</v>
      </c>
      <c r="N22" s="233">
        <v>1581624</v>
      </c>
      <c r="O22" s="233">
        <v>3059710.6762399999</v>
      </c>
      <c r="P22" s="233">
        <v>0</v>
      </c>
      <c r="Q22" s="233">
        <v>0</v>
      </c>
      <c r="R22" s="233">
        <v>8536</v>
      </c>
      <c r="S22" s="233">
        <v>38521.290090000002</v>
      </c>
      <c r="T22" s="233">
        <v>4252251</v>
      </c>
      <c r="U22" s="233">
        <v>9993671.3862999994</v>
      </c>
      <c r="V22" s="233">
        <v>1462380</v>
      </c>
      <c r="W22" s="233">
        <v>3433044.980680001</v>
      </c>
      <c r="X22" s="233">
        <v>2978</v>
      </c>
      <c r="Y22" s="233">
        <v>11946.002</v>
      </c>
      <c r="Z22" s="233">
        <v>43097981</v>
      </c>
      <c r="AA22" s="233">
        <v>135185182.19400001</v>
      </c>
      <c r="AB22" s="233">
        <v>331</v>
      </c>
      <c r="AC22" s="233">
        <v>2850.6550000000002</v>
      </c>
    </row>
    <row r="23" spans="2:29" ht="13" x14ac:dyDescent="0.25">
      <c r="B23" s="240" t="s">
        <v>6</v>
      </c>
      <c r="C23" s="239"/>
      <c r="D23" s="238"/>
      <c r="E23" s="238"/>
      <c r="F23" s="238"/>
      <c r="G23" s="238"/>
      <c r="H23" s="238"/>
      <c r="I23" s="238"/>
      <c r="J23" s="238"/>
      <c r="K23" s="238"/>
      <c r="L23" s="237"/>
      <c r="M23" s="237"/>
      <c r="N23" s="237"/>
      <c r="O23" s="237"/>
      <c r="P23" s="237"/>
      <c r="Q23" s="237"/>
      <c r="R23" s="237"/>
      <c r="S23" s="237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</row>
    <row r="24" spans="2:29" x14ac:dyDescent="0.25">
      <c r="B24" s="236">
        <v>13</v>
      </c>
      <c r="C24" s="235" t="s">
        <v>11</v>
      </c>
      <c r="D24" s="234">
        <v>6198</v>
      </c>
      <c r="E24" s="234">
        <v>7739</v>
      </c>
      <c r="F24" s="234">
        <v>2184882</v>
      </c>
      <c r="G24" s="234">
        <v>369</v>
      </c>
      <c r="H24" s="234">
        <v>655515</v>
      </c>
      <c r="I24" s="234">
        <v>101596011</v>
      </c>
      <c r="J24" s="234">
        <v>14899543</v>
      </c>
      <c r="K24" s="234">
        <v>39342520</v>
      </c>
      <c r="L24" s="233">
        <v>38147678</v>
      </c>
      <c r="M24" s="233">
        <v>98366073.616480201</v>
      </c>
      <c r="N24" s="233">
        <v>28095443</v>
      </c>
      <c r="O24" s="233">
        <v>134753890.5161199</v>
      </c>
      <c r="P24" s="233">
        <v>0</v>
      </c>
      <c r="Q24" s="233">
        <v>0</v>
      </c>
      <c r="R24" s="233">
        <v>74490</v>
      </c>
      <c r="S24" s="233">
        <v>400971.1</v>
      </c>
      <c r="T24" s="233">
        <v>4217250</v>
      </c>
      <c r="U24" s="233">
        <v>14791196.839760071</v>
      </c>
      <c r="V24" s="233">
        <v>1882220</v>
      </c>
      <c r="W24" s="233">
        <v>11564813.247109983</v>
      </c>
      <c r="X24" s="233">
        <v>11168</v>
      </c>
      <c r="Y24" s="233">
        <v>297004.81900000002</v>
      </c>
      <c r="Z24" s="233">
        <v>17488512</v>
      </c>
      <c r="AA24" s="233">
        <v>117278086.015</v>
      </c>
      <c r="AB24" s="233">
        <v>0</v>
      </c>
      <c r="AC24" s="233">
        <v>0</v>
      </c>
    </row>
    <row r="25" spans="2:29" x14ac:dyDescent="0.25">
      <c r="B25" s="236">
        <v>14</v>
      </c>
      <c r="C25" s="235" t="s">
        <v>52</v>
      </c>
      <c r="D25" s="234">
        <v>433</v>
      </c>
      <c r="E25" s="234">
        <v>5</v>
      </c>
      <c r="F25" s="234">
        <v>68198</v>
      </c>
      <c r="G25" s="234">
        <v>0</v>
      </c>
      <c r="H25" s="234">
        <v>28533</v>
      </c>
      <c r="I25" s="234">
        <v>0</v>
      </c>
      <c r="J25" s="234">
        <v>806</v>
      </c>
      <c r="K25" s="234">
        <v>6200159</v>
      </c>
      <c r="L25" s="233">
        <v>685</v>
      </c>
      <c r="M25" s="233">
        <v>1957.58358</v>
      </c>
      <c r="N25" s="233">
        <v>518</v>
      </c>
      <c r="O25" s="233">
        <v>2402.3803599999997</v>
      </c>
      <c r="P25" s="233">
        <v>0</v>
      </c>
      <c r="Q25" s="233">
        <v>0</v>
      </c>
      <c r="R25" s="233">
        <v>0</v>
      </c>
      <c r="S25" s="233">
        <v>21.1</v>
      </c>
      <c r="T25" s="233">
        <v>230984</v>
      </c>
      <c r="U25" s="233">
        <v>780582.78656000004</v>
      </c>
      <c r="V25" s="233">
        <v>57116</v>
      </c>
      <c r="W25" s="233">
        <v>345462.45412999997</v>
      </c>
      <c r="X25" s="233">
        <v>0</v>
      </c>
      <c r="Y25" s="233">
        <v>0</v>
      </c>
      <c r="Z25" s="233">
        <v>2342775</v>
      </c>
      <c r="AA25" s="233">
        <v>13209232.164000001</v>
      </c>
      <c r="AB25" s="233">
        <v>40</v>
      </c>
      <c r="AC25" s="233">
        <v>37.1</v>
      </c>
    </row>
    <row r="26" spans="2:29" x14ac:dyDescent="0.25">
      <c r="B26" s="236">
        <v>15</v>
      </c>
      <c r="C26" s="235" t="s">
        <v>41</v>
      </c>
      <c r="D26" s="234">
        <v>1217</v>
      </c>
      <c r="E26" s="234">
        <v>517</v>
      </c>
      <c r="F26" s="234">
        <v>7286</v>
      </c>
      <c r="G26" s="234">
        <v>100041</v>
      </c>
      <c r="H26" s="234">
        <v>0</v>
      </c>
      <c r="I26" s="234">
        <v>75370</v>
      </c>
      <c r="J26" s="234">
        <v>48395</v>
      </c>
      <c r="K26" s="234">
        <v>3075763</v>
      </c>
      <c r="L26" s="233">
        <v>47758</v>
      </c>
      <c r="M26" s="233">
        <v>232060.83325000672</v>
      </c>
      <c r="N26" s="233">
        <v>22657</v>
      </c>
      <c r="O26" s="233">
        <v>255374.56532999844</v>
      </c>
      <c r="P26" s="233">
        <v>0</v>
      </c>
      <c r="Q26" s="233">
        <v>0</v>
      </c>
      <c r="R26" s="233">
        <v>215</v>
      </c>
      <c r="S26" s="233">
        <v>1124</v>
      </c>
      <c r="T26" s="233">
        <v>473685</v>
      </c>
      <c r="U26" s="233">
        <v>1401996.37151</v>
      </c>
      <c r="V26" s="233">
        <v>45583</v>
      </c>
      <c r="W26" s="233">
        <v>127681.05047</v>
      </c>
      <c r="X26" s="233">
        <v>0</v>
      </c>
      <c r="Y26" s="233">
        <v>0</v>
      </c>
      <c r="Z26" s="233">
        <v>2461046</v>
      </c>
      <c r="AA26" s="233">
        <v>14829561.398950001</v>
      </c>
      <c r="AB26" s="233">
        <v>0</v>
      </c>
      <c r="AC26" s="233">
        <v>0</v>
      </c>
    </row>
    <row r="27" spans="2:29" x14ac:dyDescent="0.25">
      <c r="B27" s="236">
        <v>16</v>
      </c>
      <c r="C27" s="235" t="s">
        <v>33</v>
      </c>
      <c r="D27" s="234">
        <v>753</v>
      </c>
      <c r="E27" s="234">
        <v>38</v>
      </c>
      <c r="F27" s="234">
        <v>0</v>
      </c>
      <c r="G27" s="234">
        <v>0</v>
      </c>
      <c r="H27" s="234">
        <v>17837</v>
      </c>
      <c r="I27" s="234">
        <v>0</v>
      </c>
      <c r="J27" s="234">
        <v>159526</v>
      </c>
      <c r="K27" s="234">
        <v>921064</v>
      </c>
      <c r="L27" s="233">
        <v>259831</v>
      </c>
      <c r="M27" s="233">
        <v>785943.31226999999</v>
      </c>
      <c r="N27" s="233">
        <v>1702024</v>
      </c>
      <c r="O27" s="233">
        <v>1753441.0498299999</v>
      </c>
      <c r="P27" s="233">
        <v>0</v>
      </c>
      <c r="Q27" s="233">
        <v>0</v>
      </c>
      <c r="R27" s="233">
        <v>0</v>
      </c>
      <c r="S27" s="233">
        <v>0</v>
      </c>
      <c r="T27" s="233">
        <v>137810</v>
      </c>
      <c r="U27" s="233">
        <v>320830.71662999998</v>
      </c>
      <c r="V27" s="233">
        <v>11280</v>
      </c>
      <c r="W27" s="233">
        <v>45744.491020000001</v>
      </c>
      <c r="X27" s="233">
        <v>0</v>
      </c>
      <c r="Y27" s="233">
        <v>0</v>
      </c>
      <c r="Z27" s="233">
        <v>436304</v>
      </c>
      <c r="AA27" s="233">
        <v>2267470.6</v>
      </c>
      <c r="AB27" s="233">
        <v>1</v>
      </c>
      <c r="AC27" s="233">
        <v>1.2</v>
      </c>
    </row>
    <row r="28" spans="2:29" x14ac:dyDescent="0.25">
      <c r="B28" s="236">
        <v>17</v>
      </c>
      <c r="C28" s="235" t="s">
        <v>45</v>
      </c>
      <c r="D28" s="234">
        <v>430</v>
      </c>
      <c r="E28" s="234">
        <v>5</v>
      </c>
      <c r="F28" s="234">
        <v>8107</v>
      </c>
      <c r="G28" s="234">
        <v>0</v>
      </c>
      <c r="H28" s="234">
        <v>19870</v>
      </c>
      <c r="I28" s="234">
        <v>0</v>
      </c>
      <c r="J28" s="234">
        <v>138</v>
      </c>
      <c r="K28" s="234">
        <v>901316</v>
      </c>
      <c r="L28" s="233">
        <v>296</v>
      </c>
      <c r="M28" s="233">
        <v>1314.1739299999999</v>
      </c>
      <c r="N28" s="233">
        <v>184</v>
      </c>
      <c r="O28" s="233">
        <v>826.77145999999993</v>
      </c>
      <c r="P28" s="233">
        <v>0</v>
      </c>
      <c r="Q28" s="233">
        <v>0</v>
      </c>
      <c r="R28" s="233">
        <v>2</v>
      </c>
      <c r="S28" s="233">
        <v>14</v>
      </c>
      <c r="T28" s="233">
        <v>71070</v>
      </c>
      <c r="U28" s="233">
        <v>222132.30656</v>
      </c>
      <c r="V28" s="233">
        <v>39510</v>
      </c>
      <c r="W28" s="233">
        <v>159550.27106</v>
      </c>
      <c r="X28" s="233">
        <v>245</v>
      </c>
      <c r="Y28" s="233">
        <v>7204.57</v>
      </c>
      <c r="Z28" s="233">
        <v>283275</v>
      </c>
      <c r="AA28" s="233">
        <v>1684720.0260000001</v>
      </c>
      <c r="AB28" s="233">
        <v>0</v>
      </c>
      <c r="AC28" s="233">
        <v>0</v>
      </c>
    </row>
    <row r="29" spans="2:29" x14ac:dyDescent="0.25">
      <c r="B29" s="236">
        <v>18</v>
      </c>
      <c r="C29" s="91" t="s">
        <v>42</v>
      </c>
      <c r="D29" s="234">
        <v>241</v>
      </c>
      <c r="E29" s="234">
        <v>39</v>
      </c>
      <c r="F29" s="234">
        <v>1531</v>
      </c>
      <c r="G29" s="234">
        <v>0</v>
      </c>
      <c r="H29" s="234">
        <v>0</v>
      </c>
      <c r="I29" s="234">
        <v>37566</v>
      </c>
      <c r="J29" s="234">
        <v>13215</v>
      </c>
      <c r="K29" s="234">
        <v>585425</v>
      </c>
      <c r="L29" s="233">
        <v>26339</v>
      </c>
      <c r="M29" s="233">
        <v>65522.591110000001</v>
      </c>
      <c r="N29" s="233">
        <v>7682</v>
      </c>
      <c r="O29" s="233">
        <v>35859.160939999994</v>
      </c>
      <c r="P29" s="233">
        <v>0</v>
      </c>
      <c r="Q29" s="233">
        <v>0</v>
      </c>
      <c r="R29" s="233">
        <v>279</v>
      </c>
      <c r="S29" s="233">
        <v>1062.7</v>
      </c>
      <c r="T29" s="233">
        <v>126996</v>
      </c>
      <c r="U29" s="233">
        <v>265347.67797000002</v>
      </c>
      <c r="V29" s="233">
        <v>5587</v>
      </c>
      <c r="W29" s="233">
        <v>16159.946709999997</v>
      </c>
      <c r="X29" s="233">
        <v>0</v>
      </c>
      <c r="Y29" s="233">
        <v>0</v>
      </c>
      <c r="Z29" s="233">
        <v>420573</v>
      </c>
      <c r="AA29" s="233">
        <v>1920083.9923399999</v>
      </c>
      <c r="AB29" s="233">
        <v>0</v>
      </c>
      <c r="AC29" s="233">
        <v>0</v>
      </c>
    </row>
    <row r="30" spans="2:29" x14ac:dyDescent="0.25">
      <c r="B30" s="236">
        <v>19</v>
      </c>
      <c r="C30" s="235" t="s">
        <v>20</v>
      </c>
      <c r="D30" s="234">
        <v>1767</v>
      </c>
      <c r="E30" s="234">
        <v>312</v>
      </c>
      <c r="F30" s="234">
        <v>22150</v>
      </c>
      <c r="G30" s="234">
        <v>0</v>
      </c>
      <c r="H30" s="234">
        <v>0</v>
      </c>
      <c r="I30" s="234">
        <v>5918441</v>
      </c>
      <c r="J30" s="234">
        <v>1182437</v>
      </c>
      <c r="K30" s="234">
        <v>14105175</v>
      </c>
      <c r="L30" s="233">
        <v>2791408</v>
      </c>
      <c r="M30" s="233">
        <v>7898607.8219999997</v>
      </c>
      <c r="N30" s="233">
        <v>1788789</v>
      </c>
      <c r="O30" s="233">
        <v>10482219.91391</v>
      </c>
      <c r="P30" s="233">
        <v>0</v>
      </c>
      <c r="Q30" s="233">
        <v>0</v>
      </c>
      <c r="R30" s="233">
        <v>5466</v>
      </c>
      <c r="S30" s="233">
        <v>26861.674999999999</v>
      </c>
      <c r="T30" s="233">
        <v>2475196</v>
      </c>
      <c r="U30" s="233">
        <v>6871826.2651400007</v>
      </c>
      <c r="V30" s="233">
        <v>1171979</v>
      </c>
      <c r="W30" s="233">
        <v>4413498.4506900003</v>
      </c>
      <c r="X30" s="233">
        <v>3185</v>
      </c>
      <c r="Y30" s="233">
        <v>43586.333049999994</v>
      </c>
      <c r="Z30" s="233">
        <v>7711703</v>
      </c>
      <c r="AA30" s="233">
        <v>41926401.520999998</v>
      </c>
      <c r="AB30" s="233">
        <v>23</v>
      </c>
      <c r="AC30" s="233">
        <v>23</v>
      </c>
    </row>
    <row r="31" spans="2:29" x14ac:dyDescent="0.25">
      <c r="B31" s="236">
        <v>20</v>
      </c>
      <c r="C31" s="235" t="s">
        <v>7</v>
      </c>
      <c r="D31" s="234">
        <v>12689</v>
      </c>
      <c r="E31" s="234">
        <v>8450</v>
      </c>
      <c r="F31" s="234">
        <v>1781856</v>
      </c>
      <c r="G31" s="234">
        <v>2331</v>
      </c>
      <c r="H31" s="234">
        <v>2344107</v>
      </c>
      <c r="I31" s="234">
        <v>892745</v>
      </c>
      <c r="J31" s="234">
        <v>23840913</v>
      </c>
      <c r="K31" s="234">
        <v>59321831</v>
      </c>
      <c r="L31" s="233">
        <v>83870678</v>
      </c>
      <c r="M31" s="233">
        <v>188773299.00255001</v>
      </c>
      <c r="N31" s="233">
        <v>37020937</v>
      </c>
      <c r="O31" s="233">
        <v>388737952.45089</v>
      </c>
      <c r="P31" s="233">
        <v>0</v>
      </c>
      <c r="Q31" s="233">
        <v>0</v>
      </c>
      <c r="R31" s="233">
        <v>176283</v>
      </c>
      <c r="S31" s="233">
        <v>1218305.4788800001</v>
      </c>
      <c r="T31" s="233">
        <v>9199507</v>
      </c>
      <c r="U31" s="233">
        <v>36919036.34940999</v>
      </c>
      <c r="V31" s="233">
        <v>6714404</v>
      </c>
      <c r="W31" s="233">
        <v>35470590.511389993</v>
      </c>
      <c r="X31" s="233">
        <v>59194</v>
      </c>
      <c r="Y31" s="233">
        <v>862891.80405000004</v>
      </c>
      <c r="Z31" s="233">
        <v>34815083</v>
      </c>
      <c r="AA31" s="233">
        <v>246072870.61000001</v>
      </c>
      <c r="AB31" s="233">
        <v>117</v>
      </c>
      <c r="AC31" s="233">
        <v>119.55100999999999</v>
      </c>
    </row>
    <row r="32" spans="2:29" x14ac:dyDescent="0.25">
      <c r="B32" s="236">
        <v>21</v>
      </c>
      <c r="C32" s="235" t="s">
        <v>10</v>
      </c>
      <c r="D32" s="234">
        <v>10485</v>
      </c>
      <c r="E32" s="234">
        <v>5795</v>
      </c>
      <c r="F32" s="234">
        <v>2041482</v>
      </c>
      <c r="G32" s="234">
        <v>6383</v>
      </c>
      <c r="H32" s="234">
        <v>600208</v>
      </c>
      <c r="I32" s="234">
        <v>3739298</v>
      </c>
      <c r="J32" s="234">
        <v>18208662</v>
      </c>
      <c r="K32" s="234">
        <v>31751667</v>
      </c>
      <c r="L32" s="233">
        <v>18810434</v>
      </c>
      <c r="M32" s="233">
        <v>106124192.72045031</v>
      </c>
      <c r="N32" s="233">
        <v>65086576</v>
      </c>
      <c r="O32" s="233">
        <v>260863182.54857847</v>
      </c>
      <c r="P32" s="233">
        <v>58</v>
      </c>
      <c r="Q32" s="233">
        <v>4494.1099999999997</v>
      </c>
      <c r="R32" s="233">
        <v>61577</v>
      </c>
      <c r="S32" s="233">
        <v>327323.44799999997</v>
      </c>
      <c r="T32" s="233">
        <v>5156319</v>
      </c>
      <c r="U32" s="233">
        <v>23152476.973010041</v>
      </c>
      <c r="V32" s="233">
        <v>3324129</v>
      </c>
      <c r="W32" s="233">
        <v>21636445.616209794</v>
      </c>
      <c r="X32" s="233">
        <v>5832</v>
      </c>
      <c r="Y32" s="233">
        <v>123325.8242</v>
      </c>
      <c r="Z32" s="233">
        <v>14866219</v>
      </c>
      <c r="AA32" s="233">
        <v>114710104.03200001</v>
      </c>
      <c r="AB32" s="233">
        <v>1</v>
      </c>
      <c r="AC32" s="233">
        <v>0.47699999999999998</v>
      </c>
    </row>
    <row r="33" spans="2:29" x14ac:dyDescent="0.25">
      <c r="B33" s="236">
        <v>22</v>
      </c>
      <c r="C33" s="235" t="s">
        <v>38</v>
      </c>
      <c r="D33" s="234">
        <v>2404</v>
      </c>
      <c r="E33" s="234">
        <v>716</v>
      </c>
      <c r="F33" s="234">
        <v>13022</v>
      </c>
      <c r="G33" s="234">
        <v>1364</v>
      </c>
      <c r="H33" s="234">
        <v>0</v>
      </c>
      <c r="I33" s="234">
        <v>408281</v>
      </c>
      <c r="J33" s="234">
        <v>42311</v>
      </c>
      <c r="K33" s="234">
        <v>12337695</v>
      </c>
      <c r="L33" s="233">
        <v>78171</v>
      </c>
      <c r="M33" s="233">
        <v>370666.82994000003</v>
      </c>
      <c r="N33" s="233">
        <v>59430</v>
      </c>
      <c r="O33" s="233">
        <v>268742.76373000001</v>
      </c>
      <c r="P33" s="233">
        <v>0</v>
      </c>
      <c r="Q33" s="233">
        <v>0</v>
      </c>
      <c r="R33" s="233">
        <v>431</v>
      </c>
      <c r="S33" s="233">
        <v>2641.2</v>
      </c>
      <c r="T33" s="233">
        <v>1047800</v>
      </c>
      <c r="U33" s="233">
        <v>2615655.5821700427</v>
      </c>
      <c r="V33" s="233">
        <v>216070</v>
      </c>
      <c r="W33" s="233">
        <v>669549.27821000875</v>
      </c>
      <c r="X33" s="233">
        <v>0</v>
      </c>
      <c r="Y33" s="233">
        <v>0</v>
      </c>
      <c r="Z33" s="233">
        <v>5114131</v>
      </c>
      <c r="AA33" s="233">
        <v>27577644.733569998</v>
      </c>
      <c r="AB33" s="233">
        <v>97</v>
      </c>
      <c r="AC33" s="233">
        <v>34.65</v>
      </c>
    </row>
    <row r="34" spans="2:29" x14ac:dyDescent="0.25">
      <c r="B34" s="236">
        <v>23</v>
      </c>
      <c r="C34" s="235" t="s">
        <v>14</v>
      </c>
      <c r="D34" s="234">
        <v>732</v>
      </c>
      <c r="E34" s="234">
        <v>309</v>
      </c>
      <c r="F34" s="234">
        <v>42019</v>
      </c>
      <c r="G34" s="234">
        <v>7542</v>
      </c>
      <c r="H34" s="234">
        <v>0</v>
      </c>
      <c r="I34" s="234">
        <v>148478</v>
      </c>
      <c r="J34" s="234">
        <v>3552853</v>
      </c>
      <c r="K34" s="234">
        <v>6519700</v>
      </c>
      <c r="L34" s="233">
        <v>12217512</v>
      </c>
      <c r="M34" s="233">
        <v>21904847.254000001</v>
      </c>
      <c r="N34" s="233">
        <v>2547385</v>
      </c>
      <c r="O34" s="233">
        <v>18809618.392999999</v>
      </c>
      <c r="P34" s="233">
        <v>0</v>
      </c>
      <c r="Q34" s="233">
        <v>0</v>
      </c>
      <c r="R34" s="233">
        <v>24975</v>
      </c>
      <c r="S34" s="233">
        <v>128960.2</v>
      </c>
      <c r="T34" s="233">
        <v>597502</v>
      </c>
      <c r="U34" s="233">
        <v>2165817.5468600001</v>
      </c>
      <c r="V34" s="233">
        <v>284487</v>
      </c>
      <c r="W34" s="233">
        <v>3483928.94833</v>
      </c>
      <c r="X34" s="233">
        <v>0</v>
      </c>
      <c r="Y34" s="233">
        <v>0</v>
      </c>
      <c r="Z34" s="233">
        <v>3392813</v>
      </c>
      <c r="AA34" s="233">
        <v>19660645.471999999</v>
      </c>
      <c r="AB34" s="233">
        <v>0</v>
      </c>
      <c r="AC34" s="233">
        <v>0</v>
      </c>
    </row>
    <row r="35" spans="2:29" x14ac:dyDescent="0.25">
      <c r="B35" s="236">
        <v>24</v>
      </c>
      <c r="C35" s="235" t="s">
        <v>15</v>
      </c>
      <c r="D35" s="234">
        <v>2006</v>
      </c>
      <c r="E35" s="234">
        <v>1021</v>
      </c>
      <c r="F35" s="234">
        <v>245826</v>
      </c>
      <c r="G35" s="234">
        <v>0</v>
      </c>
      <c r="H35" s="234">
        <v>45366</v>
      </c>
      <c r="I35" s="234">
        <v>7505228</v>
      </c>
      <c r="J35" s="234">
        <v>3163585</v>
      </c>
      <c r="K35" s="234">
        <v>11062385</v>
      </c>
      <c r="L35" s="233">
        <v>4277591</v>
      </c>
      <c r="M35" s="233">
        <v>34155756.449000001</v>
      </c>
      <c r="N35" s="233">
        <v>9344211</v>
      </c>
      <c r="O35" s="233">
        <v>59684126.902000003</v>
      </c>
      <c r="P35" s="233">
        <v>0</v>
      </c>
      <c r="Q35" s="233">
        <v>0</v>
      </c>
      <c r="R35" s="233">
        <v>25107</v>
      </c>
      <c r="S35" s="233">
        <v>139863.842</v>
      </c>
      <c r="T35" s="233">
        <v>648094</v>
      </c>
      <c r="U35" s="233">
        <v>2052139.8958299998</v>
      </c>
      <c r="V35" s="233">
        <v>512782</v>
      </c>
      <c r="W35" s="233">
        <v>2702071.9615000002</v>
      </c>
      <c r="X35" s="233">
        <v>1000</v>
      </c>
      <c r="Y35" s="233">
        <v>66117.338000000003</v>
      </c>
      <c r="Z35" s="233">
        <v>3867982</v>
      </c>
      <c r="AA35" s="233">
        <v>24703300.470337003</v>
      </c>
      <c r="AB35" s="233">
        <v>0</v>
      </c>
      <c r="AC35" s="233">
        <v>0</v>
      </c>
    </row>
    <row r="36" spans="2:29" x14ac:dyDescent="0.25">
      <c r="B36" s="236">
        <v>25</v>
      </c>
      <c r="C36" s="235" t="s">
        <v>34</v>
      </c>
      <c r="D36" s="234">
        <v>944</v>
      </c>
      <c r="E36" s="234">
        <v>636</v>
      </c>
      <c r="F36" s="234">
        <v>14474</v>
      </c>
      <c r="G36" s="234">
        <v>1032</v>
      </c>
      <c r="H36" s="234">
        <v>0</v>
      </c>
      <c r="I36" s="234">
        <v>643740</v>
      </c>
      <c r="J36" s="234">
        <v>128113</v>
      </c>
      <c r="K36" s="234">
        <v>4852850</v>
      </c>
      <c r="L36" s="233">
        <v>191485</v>
      </c>
      <c r="M36" s="233">
        <v>1836328.73789</v>
      </c>
      <c r="N36" s="233">
        <v>104753</v>
      </c>
      <c r="O36" s="233">
        <v>428731.68199999997</v>
      </c>
      <c r="P36" s="233">
        <v>0</v>
      </c>
      <c r="Q36" s="233">
        <v>0</v>
      </c>
      <c r="R36" s="233">
        <v>11676</v>
      </c>
      <c r="S36" s="233">
        <v>54355.483999999997</v>
      </c>
      <c r="T36" s="233">
        <v>651686</v>
      </c>
      <c r="U36" s="233">
        <v>1720102.1603099999</v>
      </c>
      <c r="V36" s="233">
        <v>814895</v>
      </c>
      <c r="W36" s="233">
        <v>624048.45808000001</v>
      </c>
      <c r="X36" s="233">
        <v>0</v>
      </c>
      <c r="Y36" s="233">
        <v>0</v>
      </c>
      <c r="Z36" s="233">
        <v>5605210</v>
      </c>
      <c r="AA36" s="233">
        <v>31169094.993999999</v>
      </c>
      <c r="AB36" s="233">
        <v>0</v>
      </c>
      <c r="AC36" s="233">
        <v>0</v>
      </c>
    </row>
    <row r="37" spans="2:29" x14ac:dyDescent="0.25">
      <c r="B37" s="236">
        <v>26</v>
      </c>
      <c r="C37" s="235" t="s">
        <v>53</v>
      </c>
      <c r="D37" s="234">
        <v>959</v>
      </c>
      <c r="E37" s="234">
        <v>557</v>
      </c>
      <c r="F37" s="234">
        <v>10747</v>
      </c>
      <c r="G37" s="234">
        <v>0</v>
      </c>
      <c r="H37" s="234">
        <v>0</v>
      </c>
      <c r="I37" s="234">
        <v>125116</v>
      </c>
      <c r="J37" s="234">
        <v>0</v>
      </c>
      <c r="K37" s="234">
        <v>5551988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739074</v>
      </c>
      <c r="U37" s="233">
        <v>1574995.9886099999</v>
      </c>
      <c r="V37" s="233">
        <v>55872</v>
      </c>
      <c r="W37" s="233">
        <v>182137.34430000003</v>
      </c>
      <c r="X37" s="233">
        <v>0</v>
      </c>
      <c r="Y37" s="233">
        <v>0</v>
      </c>
      <c r="Z37" s="233">
        <v>3862761</v>
      </c>
      <c r="AA37" s="233">
        <v>19555725.914999999</v>
      </c>
      <c r="AB37" s="233">
        <v>0</v>
      </c>
      <c r="AC37" s="233">
        <v>0</v>
      </c>
    </row>
    <row r="38" spans="2:29" x14ac:dyDescent="0.25">
      <c r="B38" s="236">
        <v>27</v>
      </c>
      <c r="C38" s="235" t="s">
        <v>43</v>
      </c>
      <c r="D38" s="234">
        <v>1554</v>
      </c>
      <c r="E38" s="234">
        <v>698</v>
      </c>
      <c r="F38" s="234">
        <v>1721</v>
      </c>
      <c r="G38" s="234">
        <v>0</v>
      </c>
      <c r="H38" s="234">
        <v>0</v>
      </c>
      <c r="I38" s="234">
        <v>45090</v>
      </c>
      <c r="J38" s="234">
        <v>10493</v>
      </c>
      <c r="K38" s="234">
        <v>5303424</v>
      </c>
      <c r="L38" s="233">
        <v>22758</v>
      </c>
      <c r="M38" s="233">
        <v>165475.98330000002</v>
      </c>
      <c r="N38" s="233">
        <v>8744</v>
      </c>
      <c r="O38" s="233">
        <v>129564.63340999999</v>
      </c>
      <c r="P38" s="233">
        <v>0</v>
      </c>
      <c r="Q38" s="233">
        <v>0</v>
      </c>
      <c r="R38" s="233">
        <v>496</v>
      </c>
      <c r="S38" s="233">
        <v>3829.1</v>
      </c>
      <c r="T38" s="233">
        <v>870566</v>
      </c>
      <c r="U38" s="233">
        <v>2399349.0617800001</v>
      </c>
      <c r="V38" s="233">
        <v>135644</v>
      </c>
      <c r="W38" s="233">
        <v>603443.20931000006</v>
      </c>
      <c r="X38" s="233">
        <v>0</v>
      </c>
      <c r="Y38" s="233">
        <v>0</v>
      </c>
      <c r="Z38" s="233">
        <v>4048632</v>
      </c>
      <c r="AA38" s="233">
        <v>21055553.66429</v>
      </c>
      <c r="AB38" s="233">
        <v>0</v>
      </c>
      <c r="AC38" s="233">
        <v>0</v>
      </c>
    </row>
    <row r="39" spans="2:29" x14ac:dyDescent="0.25">
      <c r="B39" s="236">
        <v>28</v>
      </c>
      <c r="C39" s="235" t="s">
        <v>13</v>
      </c>
      <c r="D39" s="234">
        <v>1936</v>
      </c>
      <c r="E39" s="234">
        <v>1359</v>
      </c>
      <c r="F39" s="234">
        <v>83617</v>
      </c>
      <c r="G39" s="234">
        <v>0</v>
      </c>
      <c r="H39" s="234">
        <v>149303</v>
      </c>
      <c r="I39" s="234">
        <v>709450</v>
      </c>
      <c r="J39" s="234">
        <v>4840184</v>
      </c>
      <c r="K39" s="234">
        <v>35081424</v>
      </c>
      <c r="L39" s="233">
        <v>11627974</v>
      </c>
      <c r="M39" s="233">
        <v>25948252.934</v>
      </c>
      <c r="N39" s="233">
        <v>4493272</v>
      </c>
      <c r="O39" s="233">
        <v>42740422.714000002</v>
      </c>
      <c r="P39" s="233">
        <v>0</v>
      </c>
      <c r="Q39" s="233">
        <v>0</v>
      </c>
      <c r="R39" s="233">
        <v>22794</v>
      </c>
      <c r="S39" s="233">
        <v>116352.33141</v>
      </c>
      <c r="T39" s="233">
        <v>1795242</v>
      </c>
      <c r="U39" s="233">
        <v>4864433.5889999997</v>
      </c>
      <c r="V39" s="233">
        <v>1637767</v>
      </c>
      <c r="W39" s="233">
        <v>5741358.8789999997</v>
      </c>
      <c r="X39" s="233">
        <v>0</v>
      </c>
      <c r="Y39" s="233">
        <v>0</v>
      </c>
      <c r="Z39" s="233">
        <v>10355711</v>
      </c>
      <c r="AA39" s="233">
        <v>55594578.298</v>
      </c>
      <c r="AB39" s="233">
        <v>0</v>
      </c>
      <c r="AC39" s="233">
        <v>0</v>
      </c>
    </row>
    <row r="40" spans="2:29" x14ac:dyDescent="0.25">
      <c r="B40" s="236">
        <v>29</v>
      </c>
      <c r="C40" s="235" t="s">
        <v>54</v>
      </c>
      <c r="D40" s="234">
        <v>0</v>
      </c>
      <c r="E40" s="234">
        <v>0</v>
      </c>
      <c r="F40" s="234">
        <v>0</v>
      </c>
      <c r="G40" s="234">
        <v>0</v>
      </c>
      <c r="H40" s="234">
        <v>0</v>
      </c>
      <c r="I40" s="234">
        <v>0</v>
      </c>
      <c r="J40" s="234">
        <v>0</v>
      </c>
      <c r="K40" s="234">
        <v>296252</v>
      </c>
      <c r="L40" s="233">
        <v>0</v>
      </c>
      <c r="M40" s="233">
        <v>0</v>
      </c>
      <c r="N40" s="233">
        <v>0</v>
      </c>
      <c r="O40" s="233">
        <v>0</v>
      </c>
      <c r="P40" s="233">
        <v>0</v>
      </c>
      <c r="Q40" s="233">
        <v>0</v>
      </c>
      <c r="R40" s="233">
        <v>0</v>
      </c>
      <c r="S40" s="233">
        <v>0</v>
      </c>
      <c r="T40" s="233">
        <v>12666</v>
      </c>
      <c r="U40" s="233">
        <v>26010.587869999999</v>
      </c>
      <c r="V40" s="233">
        <v>3474</v>
      </c>
      <c r="W40" s="233">
        <v>10927.7451</v>
      </c>
      <c r="X40" s="233">
        <v>0</v>
      </c>
      <c r="Y40" s="233">
        <v>0</v>
      </c>
      <c r="Z40" s="233">
        <v>66360</v>
      </c>
      <c r="AA40" s="233">
        <v>333011.20000000001</v>
      </c>
      <c r="AB40" s="233">
        <v>0</v>
      </c>
      <c r="AC40" s="233">
        <v>0</v>
      </c>
    </row>
    <row r="41" spans="2:29" x14ac:dyDescent="0.25">
      <c r="B41" s="236">
        <v>30</v>
      </c>
      <c r="C41" s="235" t="s">
        <v>12</v>
      </c>
      <c r="D41" s="234">
        <v>377</v>
      </c>
      <c r="E41" s="234">
        <v>35</v>
      </c>
      <c r="F41" s="234">
        <v>2560285</v>
      </c>
      <c r="G41" s="234">
        <v>0</v>
      </c>
      <c r="H41" s="234">
        <v>3429</v>
      </c>
      <c r="I41" s="234">
        <v>140064</v>
      </c>
      <c r="J41" s="234">
        <v>4828106</v>
      </c>
      <c r="K41" s="234">
        <v>1657299</v>
      </c>
      <c r="L41" s="233">
        <v>5127337</v>
      </c>
      <c r="M41" s="233">
        <v>29414987.305089999</v>
      </c>
      <c r="N41" s="233">
        <v>5656315</v>
      </c>
      <c r="O41" s="233">
        <v>48816006.927220002</v>
      </c>
      <c r="P41" s="233">
        <v>0</v>
      </c>
      <c r="Q41" s="233">
        <v>0</v>
      </c>
      <c r="R41" s="233">
        <v>29116</v>
      </c>
      <c r="S41" s="233">
        <v>132038.88784000001</v>
      </c>
      <c r="T41" s="233">
        <v>145265</v>
      </c>
      <c r="U41" s="233">
        <v>459132.15811000002</v>
      </c>
      <c r="V41" s="233">
        <v>84852</v>
      </c>
      <c r="W41" s="233">
        <v>554306.43176000006</v>
      </c>
      <c r="X41" s="233">
        <v>72</v>
      </c>
      <c r="Y41" s="233">
        <v>2516.85</v>
      </c>
      <c r="Z41" s="233">
        <v>518411</v>
      </c>
      <c r="AA41" s="233">
        <v>2955364.4</v>
      </c>
      <c r="AB41" s="233">
        <v>0</v>
      </c>
      <c r="AC41" s="233">
        <v>0</v>
      </c>
    </row>
    <row r="42" spans="2:29" x14ac:dyDescent="0.25">
      <c r="B42" s="236">
        <v>31</v>
      </c>
      <c r="C42" s="235" t="s">
        <v>30</v>
      </c>
      <c r="D42" s="234">
        <v>911</v>
      </c>
      <c r="E42" s="234">
        <v>369</v>
      </c>
      <c r="F42" s="234">
        <v>13954</v>
      </c>
      <c r="G42" s="234">
        <v>0</v>
      </c>
      <c r="H42" s="234">
        <v>36959</v>
      </c>
      <c r="I42" s="234">
        <v>102790</v>
      </c>
      <c r="J42" s="234">
        <v>376837</v>
      </c>
      <c r="K42" s="234">
        <v>3926633</v>
      </c>
      <c r="L42" s="233">
        <v>584951</v>
      </c>
      <c r="M42" s="233">
        <v>2442864.1939499998</v>
      </c>
      <c r="N42" s="233">
        <v>658163</v>
      </c>
      <c r="O42" s="233">
        <v>4391502.4045199994</v>
      </c>
      <c r="P42" s="233">
        <v>0</v>
      </c>
      <c r="Q42" s="233">
        <v>0</v>
      </c>
      <c r="R42" s="233">
        <v>0</v>
      </c>
      <c r="S42" s="233">
        <v>0</v>
      </c>
      <c r="T42" s="233">
        <v>869612</v>
      </c>
      <c r="U42" s="233">
        <v>2386292.0655100001</v>
      </c>
      <c r="V42" s="233">
        <v>171631</v>
      </c>
      <c r="W42" s="233">
        <v>906218.56407000008</v>
      </c>
      <c r="X42" s="233">
        <v>0</v>
      </c>
      <c r="Y42" s="233">
        <v>0</v>
      </c>
      <c r="Z42" s="233">
        <v>2816439</v>
      </c>
      <c r="AA42" s="233">
        <v>15129193.992000001</v>
      </c>
      <c r="AB42" s="233">
        <v>0</v>
      </c>
      <c r="AC42" s="233">
        <v>0</v>
      </c>
    </row>
    <row r="43" spans="2:29" x14ac:dyDescent="0.25">
      <c r="B43" s="236">
        <v>32</v>
      </c>
      <c r="C43" s="235" t="s">
        <v>39</v>
      </c>
      <c r="D43" s="234">
        <v>504</v>
      </c>
      <c r="E43" s="234">
        <v>647</v>
      </c>
      <c r="F43" s="234">
        <v>2362</v>
      </c>
      <c r="G43" s="234">
        <v>0</v>
      </c>
      <c r="H43" s="234">
        <v>0</v>
      </c>
      <c r="I43" s="234">
        <v>181153</v>
      </c>
      <c r="J43" s="234">
        <v>30472</v>
      </c>
      <c r="K43" s="234">
        <v>2440488</v>
      </c>
      <c r="L43" s="233">
        <v>41650</v>
      </c>
      <c r="M43" s="233">
        <v>200872.38496</v>
      </c>
      <c r="N43" s="233">
        <v>18301</v>
      </c>
      <c r="O43" s="233">
        <v>116364.9063</v>
      </c>
      <c r="P43" s="233">
        <v>0</v>
      </c>
      <c r="Q43" s="233">
        <v>0</v>
      </c>
      <c r="R43" s="233">
        <v>2102</v>
      </c>
      <c r="S43" s="233">
        <v>8781.2999999999993</v>
      </c>
      <c r="T43" s="233">
        <v>302132</v>
      </c>
      <c r="U43" s="233">
        <v>1007200.42392</v>
      </c>
      <c r="V43" s="233">
        <v>27461</v>
      </c>
      <c r="W43" s="233">
        <v>134147.88644</v>
      </c>
      <c r="X43" s="233">
        <v>78</v>
      </c>
      <c r="Y43" s="233">
        <v>205.452</v>
      </c>
      <c r="Z43" s="233">
        <v>4811014</v>
      </c>
      <c r="AA43" s="233">
        <v>23566106</v>
      </c>
      <c r="AB43" s="233">
        <v>0</v>
      </c>
      <c r="AC43" s="233">
        <v>0</v>
      </c>
    </row>
    <row r="44" spans="2:29" x14ac:dyDescent="0.25">
      <c r="B44" s="236">
        <v>33</v>
      </c>
      <c r="C44" s="235" t="s">
        <v>17</v>
      </c>
      <c r="D44" s="234">
        <v>1173</v>
      </c>
      <c r="E44" s="234">
        <v>157</v>
      </c>
      <c r="F44" s="234">
        <v>104026</v>
      </c>
      <c r="G44" s="234">
        <v>84941</v>
      </c>
      <c r="H44" s="234">
        <v>196812</v>
      </c>
      <c r="I44" s="234">
        <v>508449193</v>
      </c>
      <c r="J44" s="234">
        <v>2430583</v>
      </c>
      <c r="K44" s="234">
        <v>5079940</v>
      </c>
      <c r="L44" s="233">
        <v>10258581</v>
      </c>
      <c r="M44" s="233">
        <v>19354879.240920004</v>
      </c>
      <c r="N44" s="233">
        <v>1189339</v>
      </c>
      <c r="O44" s="233">
        <v>15614975.741540002</v>
      </c>
      <c r="P44" s="233">
        <v>0</v>
      </c>
      <c r="Q44" s="233">
        <v>0</v>
      </c>
      <c r="R44" s="233">
        <v>11191</v>
      </c>
      <c r="S44" s="233">
        <v>56868.2</v>
      </c>
      <c r="T44" s="233">
        <v>474565</v>
      </c>
      <c r="U44" s="233">
        <v>1450562.0824699951</v>
      </c>
      <c r="V44" s="233">
        <v>132420</v>
      </c>
      <c r="W44" s="233">
        <v>854275.33870999597</v>
      </c>
      <c r="X44" s="233">
        <v>23</v>
      </c>
      <c r="Y44" s="233">
        <v>331.267</v>
      </c>
      <c r="Z44" s="233">
        <v>2058960</v>
      </c>
      <c r="AA44" s="233">
        <v>11587655.323999999</v>
      </c>
      <c r="AB44" s="233">
        <v>0</v>
      </c>
      <c r="AC44" s="233">
        <v>0</v>
      </c>
    </row>
    <row r="45" spans="2:29" ht="13" x14ac:dyDescent="0.25">
      <c r="B45" s="240" t="s">
        <v>18</v>
      </c>
      <c r="C45" s="239"/>
      <c r="D45" s="238"/>
      <c r="E45" s="238"/>
      <c r="F45" s="238"/>
      <c r="G45" s="238"/>
      <c r="H45" s="238"/>
      <c r="I45" s="238"/>
      <c r="J45" s="238"/>
      <c r="K45" s="238"/>
      <c r="L45" s="237"/>
      <c r="M45" s="237"/>
      <c r="N45" s="237"/>
      <c r="O45" s="237"/>
      <c r="P45" s="237"/>
      <c r="Q45" s="237"/>
      <c r="R45" s="237"/>
      <c r="S45" s="237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</row>
    <row r="46" spans="2:29" x14ac:dyDescent="0.25">
      <c r="B46" s="236">
        <v>34</v>
      </c>
      <c r="C46" s="235" t="s">
        <v>19</v>
      </c>
      <c r="D46" s="234">
        <v>0</v>
      </c>
      <c r="E46" s="234">
        <v>0</v>
      </c>
      <c r="F46" s="234">
        <v>15109</v>
      </c>
      <c r="G46" s="234">
        <v>0</v>
      </c>
      <c r="H46" s="234">
        <v>0</v>
      </c>
      <c r="I46" s="234">
        <v>0</v>
      </c>
      <c r="J46" s="234">
        <v>1455311</v>
      </c>
      <c r="K46" s="234">
        <v>0</v>
      </c>
      <c r="L46" s="233">
        <v>1721661</v>
      </c>
      <c r="M46" s="233">
        <v>14948186.041999999</v>
      </c>
      <c r="N46" s="233">
        <v>4331913</v>
      </c>
      <c r="O46" s="233">
        <v>43666570.593000002</v>
      </c>
      <c r="P46" s="233">
        <v>0</v>
      </c>
      <c r="Q46" s="233">
        <v>0</v>
      </c>
      <c r="R46" s="233">
        <v>0</v>
      </c>
      <c r="S46" s="233">
        <v>0</v>
      </c>
      <c r="T46" s="233">
        <v>0</v>
      </c>
      <c r="U46" s="233">
        <v>0</v>
      </c>
      <c r="V46" s="233">
        <v>0</v>
      </c>
      <c r="W46" s="233">
        <v>0</v>
      </c>
      <c r="X46" s="233">
        <v>0</v>
      </c>
      <c r="Y46" s="233">
        <v>0</v>
      </c>
      <c r="Z46" s="233">
        <v>0</v>
      </c>
      <c r="AA46" s="233">
        <v>0</v>
      </c>
      <c r="AB46" s="233">
        <v>0</v>
      </c>
      <c r="AC46" s="233">
        <v>0</v>
      </c>
    </row>
    <row r="47" spans="2:29" x14ac:dyDescent="0.25">
      <c r="B47" s="236">
        <v>35</v>
      </c>
      <c r="C47" s="235" t="s">
        <v>55</v>
      </c>
      <c r="D47" s="234">
        <v>0</v>
      </c>
      <c r="E47" s="234">
        <v>0</v>
      </c>
      <c r="F47" s="234">
        <v>0</v>
      </c>
      <c r="G47" s="234">
        <v>0</v>
      </c>
      <c r="H47" s="234">
        <v>0</v>
      </c>
      <c r="I47" s="234">
        <v>0</v>
      </c>
      <c r="J47" s="234">
        <v>0</v>
      </c>
      <c r="K47" s="234">
        <v>0</v>
      </c>
      <c r="L47" s="233">
        <v>0</v>
      </c>
      <c r="M47" s="233">
        <v>0</v>
      </c>
      <c r="N47" s="233">
        <v>0</v>
      </c>
      <c r="O47" s="233">
        <v>0</v>
      </c>
      <c r="P47" s="233">
        <v>0</v>
      </c>
      <c r="Q47" s="233">
        <v>0</v>
      </c>
      <c r="R47" s="233">
        <v>0</v>
      </c>
      <c r="S47" s="233">
        <v>0</v>
      </c>
      <c r="T47" s="233">
        <v>0</v>
      </c>
      <c r="U47" s="233">
        <v>0</v>
      </c>
      <c r="V47" s="233">
        <v>0</v>
      </c>
      <c r="W47" s="233">
        <v>0</v>
      </c>
      <c r="X47" s="233">
        <v>0</v>
      </c>
      <c r="Y47" s="233">
        <v>0</v>
      </c>
      <c r="Z47" s="233">
        <v>0</v>
      </c>
      <c r="AA47" s="233">
        <v>0</v>
      </c>
      <c r="AB47" s="233">
        <v>0</v>
      </c>
      <c r="AC47" s="233">
        <v>0</v>
      </c>
    </row>
    <row r="48" spans="2:29" x14ac:dyDescent="0.25">
      <c r="B48" s="236">
        <v>36</v>
      </c>
      <c r="C48" s="235" t="s">
        <v>56</v>
      </c>
      <c r="D48" s="234">
        <v>0</v>
      </c>
      <c r="E48" s="234">
        <v>0</v>
      </c>
      <c r="F48" s="234">
        <v>0</v>
      </c>
      <c r="G48" s="234">
        <v>0</v>
      </c>
      <c r="H48" s="234">
        <v>0</v>
      </c>
      <c r="I48" s="234">
        <v>0</v>
      </c>
      <c r="J48" s="234">
        <v>0</v>
      </c>
      <c r="K48" s="234">
        <v>934</v>
      </c>
      <c r="L48" s="233">
        <v>0</v>
      </c>
      <c r="M48" s="233">
        <v>0</v>
      </c>
      <c r="N48" s="233">
        <v>0</v>
      </c>
      <c r="O48" s="233">
        <v>0</v>
      </c>
      <c r="P48" s="233">
        <v>0</v>
      </c>
      <c r="Q48" s="233">
        <v>0</v>
      </c>
      <c r="R48" s="233">
        <v>0</v>
      </c>
      <c r="S48" s="233">
        <v>0</v>
      </c>
      <c r="T48" s="233">
        <v>993</v>
      </c>
      <c r="U48" s="233">
        <v>3142.277</v>
      </c>
      <c r="V48" s="233">
        <v>26</v>
      </c>
      <c r="W48" s="233">
        <v>525.6</v>
      </c>
      <c r="X48" s="233">
        <v>0</v>
      </c>
      <c r="Y48" s="233">
        <v>0</v>
      </c>
      <c r="Z48" s="233">
        <v>1415</v>
      </c>
      <c r="AA48" s="233">
        <v>7525</v>
      </c>
      <c r="AB48" s="233">
        <v>0</v>
      </c>
      <c r="AC48" s="233">
        <v>0</v>
      </c>
    </row>
    <row r="49" spans="1:29" x14ac:dyDescent="0.25">
      <c r="B49" s="236">
        <v>37</v>
      </c>
      <c r="C49" s="235" t="s">
        <v>57</v>
      </c>
      <c r="D49" s="234">
        <v>0</v>
      </c>
      <c r="E49" s="234">
        <v>0</v>
      </c>
      <c r="F49" s="234">
        <v>0</v>
      </c>
      <c r="G49" s="234">
        <v>0</v>
      </c>
      <c r="H49" s="234">
        <v>1</v>
      </c>
      <c r="I49" s="234">
        <v>0</v>
      </c>
      <c r="J49" s="234">
        <v>0</v>
      </c>
      <c r="K49" s="234">
        <v>466</v>
      </c>
      <c r="L49" s="233">
        <v>0</v>
      </c>
      <c r="M49" s="233">
        <v>0</v>
      </c>
      <c r="N49" s="233">
        <v>0</v>
      </c>
      <c r="O49" s="233">
        <v>0</v>
      </c>
      <c r="P49" s="233">
        <v>0</v>
      </c>
      <c r="Q49" s="233">
        <v>0</v>
      </c>
      <c r="R49" s="233">
        <v>0</v>
      </c>
      <c r="S49" s="233">
        <v>0</v>
      </c>
      <c r="T49" s="233">
        <v>161</v>
      </c>
      <c r="U49" s="233">
        <v>637.11206000000004</v>
      </c>
      <c r="V49" s="233">
        <v>0</v>
      </c>
      <c r="W49" s="233">
        <v>0</v>
      </c>
      <c r="X49" s="233">
        <v>0</v>
      </c>
      <c r="Y49" s="233">
        <v>0</v>
      </c>
      <c r="Z49" s="233">
        <v>536</v>
      </c>
      <c r="AA49" s="233">
        <v>4808.7</v>
      </c>
      <c r="AB49" s="233">
        <v>0</v>
      </c>
      <c r="AC49" s="233">
        <v>0</v>
      </c>
    </row>
    <row r="50" spans="1:29" x14ac:dyDescent="0.25">
      <c r="B50" s="236">
        <v>38</v>
      </c>
      <c r="C50" s="235" t="s">
        <v>32</v>
      </c>
      <c r="D50" s="234">
        <v>0</v>
      </c>
      <c r="E50" s="234">
        <v>0</v>
      </c>
      <c r="F50" s="234">
        <v>0</v>
      </c>
      <c r="G50" s="234">
        <v>0</v>
      </c>
      <c r="H50" s="234">
        <v>0</v>
      </c>
      <c r="I50" s="234">
        <v>0</v>
      </c>
      <c r="J50" s="234">
        <v>234612</v>
      </c>
      <c r="K50" s="234">
        <v>0</v>
      </c>
      <c r="L50" s="233">
        <v>168176</v>
      </c>
      <c r="M50" s="233">
        <v>1106023.2573299974</v>
      </c>
      <c r="N50" s="233">
        <v>305594</v>
      </c>
      <c r="O50" s="233">
        <v>5131384.6365394611</v>
      </c>
      <c r="P50" s="233">
        <v>0</v>
      </c>
      <c r="Q50" s="233">
        <v>0</v>
      </c>
      <c r="R50" s="233">
        <v>497</v>
      </c>
      <c r="S50" s="233">
        <v>4143.7</v>
      </c>
      <c r="T50" s="233">
        <v>0</v>
      </c>
      <c r="U50" s="233">
        <v>0</v>
      </c>
      <c r="V50" s="233">
        <v>0</v>
      </c>
      <c r="W50" s="233">
        <v>0</v>
      </c>
      <c r="X50" s="233">
        <v>0</v>
      </c>
      <c r="Y50" s="233">
        <v>0</v>
      </c>
      <c r="Z50" s="233">
        <v>0</v>
      </c>
      <c r="AA50" s="233">
        <v>0</v>
      </c>
      <c r="AB50" s="233">
        <v>0</v>
      </c>
      <c r="AC50" s="233">
        <v>0</v>
      </c>
    </row>
    <row r="51" spans="1:29" x14ac:dyDescent="0.25">
      <c r="B51" s="236">
        <v>39</v>
      </c>
      <c r="C51" s="235" t="s">
        <v>29</v>
      </c>
      <c r="D51" s="234">
        <v>424</v>
      </c>
      <c r="E51" s="234">
        <v>337</v>
      </c>
      <c r="F51" s="234">
        <v>658</v>
      </c>
      <c r="G51" s="234">
        <v>90</v>
      </c>
      <c r="H51" s="234">
        <v>0</v>
      </c>
      <c r="I51" s="234">
        <v>8077</v>
      </c>
      <c r="J51" s="234">
        <v>469460</v>
      </c>
      <c r="K51" s="234">
        <v>1641526</v>
      </c>
      <c r="L51" s="233">
        <v>476504</v>
      </c>
      <c r="M51" s="233">
        <v>2267117.0858800001</v>
      </c>
      <c r="N51" s="233">
        <v>301732</v>
      </c>
      <c r="O51" s="233">
        <v>2661124.4332300001</v>
      </c>
      <c r="P51" s="233">
        <v>0</v>
      </c>
      <c r="Q51" s="233">
        <v>0</v>
      </c>
      <c r="R51" s="233">
        <v>2168</v>
      </c>
      <c r="S51" s="233">
        <v>6758.6</v>
      </c>
      <c r="T51" s="233">
        <v>178096</v>
      </c>
      <c r="U51" s="233">
        <v>469610.65873999969</v>
      </c>
      <c r="V51" s="233">
        <v>86905</v>
      </c>
      <c r="W51" s="233">
        <v>280665.28736000002</v>
      </c>
      <c r="X51" s="233">
        <v>0</v>
      </c>
      <c r="Y51" s="233">
        <v>0</v>
      </c>
      <c r="Z51" s="233">
        <v>718208</v>
      </c>
      <c r="AA51" s="233">
        <v>3967339.5349999573</v>
      </c>
      <c r="AB51" s="233">
        <v>0</v>
      </c>
      <c r="AC51" s="233">
        <v>0</v>
      </c>
    </row>
    <row r="52" spans="1:29" x14ac:dyDescent="0.25">
      <c r="B52" s="236">
        <v>40</v>
      </c>
      <c r="C52" s="235" t="s">
        <v>58</v>
      </c>
      <c r="D52" s="234">
        <v>13</v>
      </c>
      <c r="E52" s="234">
        <v>2</v>
      </c>
      <c r="F52" s="234">
        <v>0</v>
      </c>
      <c r="G52" s="234">
        <v>0</v>
      </c>
      <c r="H52" s="234">
        <v>0</v>
      </c>
      <c r="I52" s="234">
        <v>6</v>
      </c>
      <c r="J52" s="234">
        <v>0</v>
      </c>
      <c r="K52" s="234">
        <v>104159</v>
      </c>
      <c r="L52" s="233">
        <v>0</v>
      </c>
      <c r="M52" s="233">
        <v>0</v>
      </c>
      <c r="N52" s="233">
        <v>0</v>
      </c>
      <c r="O52" s="233">
        <v>0</v>
      </c>
      <c r="P52" s="233">
        <v>0</v>
      </c>
      <c r="Q52" s="233">
        <v>0</v>
      </c>
      <c r="R52" s="233">
        <v>0</v>
      </c>
      <c r="S52" s="233">
        <v>0</v>
      </c>
      <c r="T52" s="233">
        <v>23115</v>
      </c>
      <c r="U52" s="233">
        <v>87974.786149999985</v>
      </c>
      <c r="V52" s="233">
        <v>12699</v>
      </c>
      <c r="W52" s="233">
        <v>53252.599960000014</v>
      </c>
      <c r="X52" s="233">
        <v>0</v>
      </c>
      <c r="Y52" s="233">
        <v>0</v>
      </c>
      <c r="Z52" s="233">
        <v>28269</v>
      </c>
      <c r="AA52" s="233">
        <v>180562.49600000001</v>
      </c>
      <c r="AB52" s="233">
        <v>0</v>
      </c>
      <c r="AC52" s="233">
        <v>0</v>
      </c>
    </row>
    <row r="53" spans="1:29" x14ac:dyDescent="0.25">
      <c r="B53" s="236">
        <v>41</v>
      </c>
      <c r="C53" s="235" t="s">
        <v>59</v>
      </c>
      <c r="D53" s="234">
        <v>2</v>
      </c>
      <c r="E53" s="234">
        <v>0</v>
      </c>
      <c r="F53" s="234">
        <v>0</v>
      </c>
      <c r="G53" s="234">
        <v>0</v>
      </c>
      <c r="H53" s="234">
        <v>0</v>
      </c>
      <c r="I53" s="234">
        <v>0</v>
      </c>
      <c r="J53" s="234">
        <v>0</v>
      </c>
      <c r="K53" s="234">
        <v>22951</v>
      </c>
      <c r="L53" s="233">
        <v>0</v>
      </c>
      <c r="M53" s="233">
        <v>0</v>
      </c>
      <c r="N53" s="233">
        <v>0</v>
      </c>
      <c r="O53" s="233">
        <v>0</v>
      </c>
      <c r="P53" s="233">
        <v>0</v>
      </c>
      <c r="Q53" s="233">
        <v>0</v>
      </c>
      <c r="R53" s="233">
        <v>0</v>
      </c>
      <c r="S53" s="233">
        <v>0</v>
      </c>
      <c r="T53" s="233">
        <v>538</v>
      </c>
      <c r="U53" s="233">
        <v>2490.2462300000002</v>
      </c>
      <c r="V53" s="233">
        <v>154</v>
      </c>
      <c r="W53" s="233">
        <v>610.79645999999991</v>
      </c>
      <c r="X53" s="233">
        <v>0</v>
      </c>
      <c r="Y53" s="233">
        <v>0</v>
      </c>
      <c r="Z53" s="233">
        <v>1904</v>
      </c>
      <c r="AA53" s="233">
        <v>11262.684999999999</v>
      </c>
      <c r="AB53" s="233">
        <v>0</v>
      </c>
      <c r="AC53" s="233">
        <v>0</v>
      </c>
    </row>
    <row r="54" spans="1:29" x14ac:dyDescent="0.25">
      <c r="B54" s="236">
        <v>42</v>
      </c>
      <c r="C54" s="235" t="s">
        <v>25</v>
      </c>
      <c r="D54" s="234">
        <v>46</v>
      </c>
      <c r="E54" s="234">
        <v>25</v>
      </c>
      <c r="F54" s="234">
        <v>0</v>
      </c>
      <c r="G54" s="234">
        <v>0</v>
      </c>
      <c r="H54" s="234">
        <v>0</v>
      </c>
      <c r="I54" s="234">
        <v>0</v>
      </c>
      <c r="J54" s="234">
        <v>877474</v>
      </c>
      <c r="K54" s="234">
        <v>796475</v>
      </c>
      <c r="L54" s="233">
        <v>1074550</v>
      </c>
      <c r="M54" s="233">
        <v>4206602.3262798702</v>
      </c>
      <c r="N54" s="233">
        <v>1748652</v>
      </c>
      <c r="O54" s="233">
        <v>16652971.968510479</v>
      </c>
      <c r="P54" s="233">
        <v>0</v>
      </c>
      <c r="Q54" s="233">
        <v>0</v>
      </c>
      <c r="R54" s="233">
        <v>3185</v>
      </c>
      <c r="S54" s="233">
        <v>23798.342320000003</v>
      </c>
      <c r="T54" s="233">
        <v>278733</v>
      </c>
      <c r="U54" s="233">
        <v>1421135.6494500001</v>
      </c>
      <c r="V54" s="233">
        <v>0</v>
      </c>
      <c r="W54" s="233">
        <v>0</v>
      </c>
      <c r="X54" s="233">
        <v>0</v>
      </c>
      <c r="Y54" s="233">
        <v>0</v>
      </c>
      <c r="Z54" s="233">
        <v>265715</v>
      </c>
      <c r="AA54" s="233">
        <v>1678489.1644100004</v>
      </c>
      <c r="AB54" s="233">
        <v>0</v>
      </c>
      <c r="AC54" s="233">
        <v>0</v>
      </c>
    </row>
    <row r="55" spans="1:29" x14ac:dyDescent="0.25">
      <c r="B55" s="236">
        <v>43</v>
      </c>
      <c r="C55" s="235" t="s">
        <v>60</v>
      </c>
      <c r="D55" s="234">
        <v>1</v>
      </c>
      <c r="E55" s="234">
        <v>0</v>
      </c>
      <c r="F55" s="234">
        <v>0</v>
      </c>
      <c r="G55" s="234">
        <v>0</v>
      </c>
      <c r="H55" s="234">
        <v>0</v>
      </c>
      <c r="I55" s="234">
        <v>0</v>
      </c>
      <c r="J55" s="234">
        <v>0</v>
      </c>
      <c r="K55" s="234">
        <v>1687</v>
      </c>
      <c r="L55" s="233">
        <v>0</v>
      </c>
      <c r="M55" s="233">
        <v>0</v>
      </c>
      <c r="N55" s="233">
        <v>0</v>
      </c>
      <c r="O55" s="233">
        <v>0</v>
      </c>
      <c r="P55" s="233">
        <v>0</v>
      </c>
      <c r="Q55" s="233">
        <v>0</v>
      </c>
      <c r="R55" s="233">
        <v>0</v>
      </c>
      <c r="S55" s="233">
        <v>0</v>
      </c>
      <c r="T55" s="233">
        <v>1245</v>
      </c>
      <c r="U55" s="233">
        <v>4322.05</v>
      </c>
      <c r="V55" s="233">
        <v>127</v>
      </c>
      <c r="W55" s="233">
        <v>430.26799999999997</v>
      </c>
      <c r="X55" s="233">
        <v>0</v>
      </c>
      <c r="Y55" s="233">
        <v>0</v>
      </c>
      <c r="Z55" s="233">
        <v>383</v>
      </c>
      <c r="AA55" s="233">
        <v>2679.6</v>
      </c>
      <c r="AB55" s="233">
        <v>0</v>
      </c>
      <c r="AC55" s="233">
        <v>0</v>
      </c>
    </row>
    <row r="56" spans="1:29" x14ac:dyDescent="0.25">
      <c r="B56" s="236">
        <v>44</v>
      </c>
      <c r="C56" s="235" t="s">
        <v>61</v>
      </c>
      <c r="D56" s="234">
        <v>0</v>
      </c>
      <c r="E56" s="234">
        <v>0</v>
      </c>
      <c r="F56" s="234">
        <v>0</v>
      </c>
      <c r="G56" s="234">
        <v>0</v>
      </c>
      <c r="H56" s="234">
        <v>0</v>
      </c>
      <c r="I56" s="234">
        <v>0</v>
      </c>
      <c r="J56" s="234">
        <v>0</v>
      </c>
      <c r="K56" s="234">
        <v>531</v>
      </c>
      <c r="L56" s="233">
        <v>0</v>
      </c>
      <c r="M56" s="233">
        <v>0</v>
      </c>
      <c r="N56" s="233">
        <v>0</v>
      </c>
      <c r="O56" s="233">
        <v>0</v>
      </c>
      <c r="P56" s="233">
        <v>0</v>
      </c>
      <c r="Q56" s="233">
        <v>0</v>
      </c>
      <c r="R56" s="233">
        <v>0</v>
      </c>
      <c r="S56" s="233">
        <v>0</v>
      </c>
      <c r="T56" s="233">
        <v>778</v>
      </c>
      <c r="U56" s="233">
        <v>2182.1515499999996</v>
      </c>
      <c r="V56" s="233">
        <v>307</v>
      </c>
      <c r="W56" s="233">
        <v>957.60367000000008</v>
      </c>
      <c r="X56" s="233">
        <v>0</v>
      </c>
      <c r="Y56" s="233">
        <v>0</v>
      </c>
      <c r="Z56" s="233">
        <v>130</v>
      </c>
      <c r="AA56" s="233">
        <v>760.6</v>
      </c>
      <c r="AB56" s="233">
        <v>0</v>
      </c>
      <c r="AC56" s="233">
        <v>0</v>
      </c>
    </row>
    <row r="57" spans="1:29" x14ac:dyDescent="0.25">
      <c r="A57" s="223" t="s">
        <v>159</v>
      </c>
      <c r="B57" s="236">
        <v>45</v>
      </c>
      <c r="C57" s="235" t="s">
        <v>26</v>
      </c>
      <c r="D57" s="234">
        <v>0</v>
      </c>
      <c r="E57" s="234">
        <v>0</v>
      </c>
      <c r="F57" s="234">
        <v>0</v>
      </c>
      <c r="G57" s="234">
        <v>0</v>
      </c>
      <c r="H57" s="234">
        <v>0</v>
      </c>
      <c r="I57" s="234">
        <v>0</v>
      </c>
      <c r="J57" s="234">
        <v>721029</v>
      </c>
      <c r="K57" s="234">
        <v>827331</v>
      </c>
      <c r="L57" s="233">
        <v>177232</v>
      </c>
      <c r="M57" s="233">
        <v>248854.73807999981</v>
      </c>
      <c r="N57" s="233">
        <v>365312</v>
      </c>
      <c r="O57" s="233">
        <v>694462.74127</v>
      </c>
      <c r="P57" s="233">
        <v>0</v>
      </c>
      <c r="Q57" s="233">
        <v>0</v>
      </c>
      <c r="R57" s="233">
        <v>6491</v>
      </c>
      <c r="S57" s="233">
        <v>35068.631249999999</v>
      </c>
      <c r="T57" s="233">
        <v>7815</v>
      </c>
      <c r="U57" s="233">
        <v>23678.684380000002</v>
      </c>
      <c r="V57" s="233">
        <v>7865</v>
      </c>
      <c r="W57" s="233">
        <v>25637.282139999996</v>
      </c>
      <c r="X57" s="233">
        <v>0</v>
      </c>
      <c r="Y57" s="233">
        <v>0</v>
      </c>
      <c r="Z57" s="233">
        <v>27603</v>
      </c>
      <c r="AA57" s="233">
        <v>95186.891269999993</v>
      </c>
      <c r="AB57" s="233">
        <v>0</v>
      </c>
      <c r="AC57" s="233">
        <v>0</v>
      </c>
    </row>
    <row r="58" spans="1:29" x14ac:dyDescent="0.25">
      <c r="B58" s="236">
        <v>46</v>
      </c>
      <c r="C58" s="239" t="s">
        <v>24</v>
      </c>
      <c r="D58" s="234">
        <v>101</v>
      </c>
      <c r="E58" s="234">
        <v>42</v>
      </c>
      <c r="F58" s="234">
        <v>0</v>
      </c>
      <c r="G58" s="234">
        <v>0</v>
      </c>
      <c r="H58" s="234">
        <v>0</v>
      </c>
      <c r="I58" s="234">
        <v>0</v>
      </c>
      <c r="J58" s="234">
        <v>863664</v>
      </c>
      <c r="K58" s="234">
        <v>979772</v>
      </c>
      <c r="L58" s="233">
        <v>929149</v>
      </c>
      <c r="M58" s="233">
        <v>3667712.8668810879</v>
      </c>
      <c r="N58" s="233">
        <v>1086916</v>
      </c>
      <c r="O58" s="233">
        <v>6349940.2903696653</v>
      </c>
      <c r="P58" s="233">
        <v>0</v>
      </c>
      <c r="Q58" s="233">
        <v>0</v>
      </c>
      <c r="R58" s="233">
        <v>1856</v>
      </c>
      <c r="S58" s="233">
        <v>13067.54063</v>
      </c>
      <c r="T58" s="233">
        <v>303846</v>
      </c>
      <c r="U58" s="233">
        <v>1173501.6972299973</v>
      </c>
      <c r="V58" s="233">
        <v>157872</v>
      </c>
      <c r="W58" s="233">
        <v>646408.19524000445</v>
      </c>
      <c r="X58" s="233">
        <v>27</v>
      </c>
      <c r="Y58" s="233">
        <v>414.637</v>
      </c>
      <c r="Z58" s="233">
        <v>590835</v>
      </c>
      <c r="AA58" s="233">
        <v>3340932.3470400018</v>
      </c>
      <c r="AB58" s="233">
        <v>0</v>
      </c>
      <c r="AC58" s="233">
        <v>0</v>
      </c>
    </row>
    <row r="59" spans="1:29" x14ac:dyDescent="0.25">
      <c r="B59" s="236">
        <v>47</v>
      </c>
      <c r="C59" s="239" t="s">
        <v>62</v>
      </c>
      <c r="D59" s="234">
        <v>0</v>
      </c>
      <c r="E59" s="234">
        <v>0</v>
      </c>
      <c r="F59" s="234">
        <v>0</v>
      </c>
      <c r="G59" s="234">
        <v>0</v>
      </c>
      <c r="H59" s="234">
        <v>0</v>
      </c>
      <c r="I59" s="234">
        <v>0</v>
      </c>
      <c r="J59" s="234">
        <v>0</v>
      </c>
      <c r="K59" s="234">
        <v>1332</v>
      </c>
      <c r="L59" s="233">
        <v>0</v>
      </c>
      <c r="M59" s="233">
        <v>0</v>
      </c>
      <c r="N59" s="233">
        <v>0</v>
      </c>
      <c r="O59" s="233">
        <v>0</v>
      </c>
      <c r="P59" s="233">
        <v>0</v>
      </c>
      <c r="Q59" s="233">
        <v>0</v>
      </c>
      <c r="R59" s="233">
        <v>0</v>
      </c>
      <c r="S59" s="233">
        <v>0</v>
      </c>
      <c r="T59" s="233">
        <v>2194</v>
      </c>
      <c r="U59" s="233">
        <v>8260.3503999999994</v>
      </c>
      <c r="V59" s="233">
        <v>994</v>
      </c>
      <c r="W59" s="233">
        <v>2370.9572399999988</v>
      </c>
      <c r="X59" s="233">
        <v>0</v>
      </c>
      <c r="Y59" s="233">
        <v>0</v>
      </c>
      <c r="Z59" s="233">
        <v>656</v>
      </c>
      <c r="AA59" s="233">
        <v>5129.3999999999996</v>
      </c>
      <c r="AB59" s="233">
        <v>0</v>
      </c>
      <c r="AC59" s="233">
        <v>0</v>
      </c>
    </row>
    <row r="60" spans="1:29" ht="13" x14ac:dyDescent="0.25">
      <c r="B60" s="240" t="s">
        <v>63</v>
      </c>
      <c r="C60" s="239"/>
      <c r="D60" s="234"/>
      <c r="E60" s="234"/>
      <c r="F60" s="234"/>
      <c r="G60" s="234"/>
      <c r="H60" s="234"/>
      <c r="I60" s="234"/>
      <c r="J60" s="234"/>
      <c r="K60" s="234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</row>
    <row r="61" spans="1:29" s="241" customFormat="1" x14ac:dyDescent="0.35">
      <c r="A61" s="246"/>
      <c r="B61" s="245">
        <v>48</v>
      </c>
      <c r="C61" s="247" t="s">
        <v>64</v>
      </c>
      <c r="D61" s="243">
        <v>0</v>
      </c>
      <c r="E61" s="243">
        <v>0</v>
      </c>
      <c r="F61" s="243">
        <v>0</v>
      </c>
      <c r="G61" s="243">
        <v>148211</v>
      </c>
      <c r="H61" s="243">
        <v>0</v>
      </c>
      <c r="I61" s="243">
        <v>1286994</v>
      </c>
      <c r="J61" s="243">
        <v>0</v>
      </c>
      <c r="K61" s="243">
        <v>6022386</v>
      </c>
      <c r="L61" s="242">
        <v>0</v>
      </c>
      <c r="M61" s="242">
        <v>0</v>
      </c>
      <c r="N61" s="242">
        <v>0</v>
      </c>
      <c r="O61" s="242">
        <v>0</v>
      </c>
      <c r="P61" s="242">
        <v>0</v>
      </c>
      <c r="Q61" s="242">
        <v>0</v>
      </c>
      <c r="R61" s="242">
        <v>0</v>
      </c>
      <c r="S61" s="242">
        <v>0</v>
      </c>
      <c r="T61" s="242">
        <v>53291</v>
      </c>
      <c r="U61" s="242">
        <v>35929.758729999994</v>
      </c>
      <c r="V61" s="242">
        <v>36159</v>
      </c>
      <c r="W61" s="242">
        <v>60611.776610000001</v>
      </c>
      <c r="X61" s="242">
        <v>0</v>
      </c>
      <c r="Y61" s="242">
        <v>0</v>
      </c>
      <c r="Z61" s="242">
        <v>418122</v>
      </c>
      <c r="AA61" s="242">
        <v>1664899.72297</v>
      </c>
      <c r="AB61" s="242">
        <v>0</v>
      </c>
      <c r="AC61" s="242">
        <v>0</v>
      </c>
    </row>
    <row r="62" spans="1:29" s="241" customFormat="1" x14ac:dyDescent="0.35">
      <c r="A62" s="246"/>
      <c r="B62" s="245">
        <v>49</v>
      </c>
      <c r="C62" s="247" t="s">
        <v>65</v>
      </c>
      <c r="D62" s="243">
        <v>0</v>
      </c>
      <c r="E62" s="243">
        <v>0</v>
      </c>
      <c r="F62" s="243">
        <v>0</v>
      </c>
      <c r="G62" s="243">
        <v>452778</v>
      </c>
      <c r="H62" s="243">
        <v>0</v>
      </c>
      <c r="I62" s="243">
        <v>11065</v>
      </c>
      <c r="J62" s="243">
        <v>0</v>
      </c>
      <c r="K62" s="243">
        <v>10334747</v>
      </c>
      <c r="L62" s="242">
        <v>0</v>
      </c>
      <c r="M62" s="242">
        <v>0</v>
      </c>
      <c r="N62" s="242">
        <v>0</v>
      </c>
      <c r="O62" s="242">
        <v>0</v>
      </c>
      <c r="P62" s="242">
        <v>0</v>
      </c>
      <c r="Q62" s="242">
        <v>0</v>
      </c>
      <c r="R62" s="242">
        <v>0</v>
      </c>
      <c r="S62" s="242">
        <v>0</v>
      </c>
      <c r="T62" s="242">
        <v>136476</v>
      </c>
      <c r="U62" s="242">
        <v>374893.30392999999</v>
      </c>
      <c r="V62" s="242">
        <v>8589</v>
      </c>
      <c r="W62" s="242">
        <v>16955.59287</v>
      </c>
      <c r="X62" s="242">
        <v>0</v>
      </c>
      <c r="Y62" s="242">
        <v>0</v>
      </c>
      <c r="Z62" s="242">
        <v>2329367</v>
      </c>
      <c r="AA62" s="242">
        <v>8298912.6749999998</v>
      </c>
      <c r="AB62" s="242">
        <v>5</v>
      </c>
      <c r="AC62" s="242">
        <v>5</v>
      </c>
    </row>
    <row r="63" spans="1:29" s="241" customFormat="1" x14ac:dyDescent="0.35">
      <c r="A63" s="246"/>
      <c r="B63" s="245">
        <v>50</v>
      </c>
      <c r="C63" s="247" t="s">
        <v>66</v>
      </c>
      <c r="D63" s="243">
        <v>0</v>
      </c>
      <c r="E63" s="243">
        <v>0</v>
      </c>
      <c r="F63" s="243">
        <v>0</v>
      </c>
      <c r="G63" s="243">
        <v>193051</v>
      </c>
      <c r="H63" s="243">
        <v>0</v>
      </c>
      <c r="I63" s="243">
        <v>2394319</v>
      </c>
      <c r="J63" s="243">
        <v>0</v>
      </c>
      <c r="K63" s="243">
        <v>24561440</v>
      </c>
      <c r="L63" s="242">
        <v>0</v>
      </c>
      <c r="M63" s="242">
        <v>0</v>
      </c>
      <c r="N63" s="242">
        <v>0</v>
      </c>
      <c r="O63" s="242">
        <v>0</v>
      </c>
      <c r="P63" s="242">
        <v>0</v>
      </c>
      <c r="Q63" s="242">
        <v>0</v>
      </c>
      <c r="R63" s="242">
        <v>0</v>
      </c>
      <c r="S63" s="242">
        <v>0</v>
      </c>
      <c r="T63" s="242">
        <v>0</v>
      </c>
      <c r="U63" s="242">
        <v>0</v>
      </c>
      <c r="V63" s="242">
        <v>228995</v>
      </c>
      <c r="W63" s="242">
        <v>102612.92298999999</v>
      </c>
      <c r="X63" s="242">
        <v>0</v>
      </c>
      <c r="Y63" s="242">
        <v>0</v>
      </c>
      <c r="Z63" s="242">
        <v>0</v>
      </c>
      <c r="AA63" s="242">
        <v>0</v>
      </c>
      <c r="AB63" s="242">
        <v>0</v>
      </c>
      <c r="AC63" s="242">
        <v>0</v>
      </c>
    </row>
    <row r="64" spans="1:29" s="241" customFormat="1" x14ac:dyDescent="0.35">
      <c r="A64" s="246"/>
      <c r="B64" s="245">
        <v>51</v>
      </c>
      <c r="C64" s="247" t="s">
        <v>67</v>
      </c>
      <c r="D64" s="243">
        <v>0</v>
      </c>
      <c r="E64" s="243">
        <v>0</v>
      </c>
      <c r="F64" s="243">
        <v>0</v>
      </c>
      <c r="G64" s="243">
        <v>0</v>
      </c>
      <c r="H64" s="243">
        <v>0</v>
      </c>
      <c r="I64" s="243">
        <v>118005</v>
      </c>
      <c r="J64" s="243">
        <v>0</v>
      </c>
      <c r="K64" s="243">
        <v>562058</v>
      </c>
      <c r="L64" s="242">
        <v>0</v>
      </c>
      <c r="M64" s="242">
        <v>0</v>
      </c>
      <c r="N64" s="242">
        <v>0</v>
      </c>
      <c r="O64" s="242">
        <v>0</v>
      </c>
      <c r="P64" s="242">
        <v>0</v>
      </c>
      <c r="Q64" s="242">
        <v>0</v>
      </c>
      <c r="R64" s="242">
        <v>0</v>
      </c>
      <c r="S64" s="242">
        <v>0</v>
      </c>
      <c r="T64" s="242">
        <v>14804</v>
      </c>
      <c r="U64" s="242">
        <v>17499.726190000001</v>
      </c>
      <c r="V64" s="242">
        <v>39397</v>
      </c>
      <c r="W64" s="242">
        <v>53458.253349999999</v>
      </c>
      <c r="X64" s="242">
        <v>1772</v>
      </c>
      <c r="Y64" s="242">
        <v>756.87212</v>
      </c>
      <c r="Z64" s="242">
        <v>70228</v>
      </c>
      <c r="AA64" s="242">
        <v>317295.55</v>
      </c>
      <c r="AB64" s="242">
        <v>0</v>
      </c>
      <c r="AC64" s="242">
        <v>0</v>
      </c>
    </row>
    <row r="65" spans="1:29" s="241" customFormat="1" x14ac:dyDescent="0.35">
      <c r="A65" s="246"/>
      <c r="B65" s="245">
        <v>52</v>
      </c>
      <c r="C65" s="247" t="s">
        <v>68</v>
      </c>
      <c r="D65" s="243">
        <v>0</v>
      </c>
      <c r="E65" s="243">
        <v>0</v>
      </c>
      <c r="F65" s="243">
        <v>0</v>
      </c>
      <c r="G65" s="243">
        <v>307247</v>
      </c>
      <c r="H65" s="243">
        <v>0</v>
      </c>
      <c r="I65" s="243">
        <v>0</v>
      </c>
      <c r="J65" s="243">
        <v>0</v>
      </c>
      <c r="K65" s="243">
        <v>690203</v>
      </c>
      <c r="L65" s="242">
        <v>0</v>
      </c>
      <c r="M65" s="242">
        <v>0</v>
      </c>
      <c r="N65" s="242">
        <v>0</v>
      </c>
      <c r="O65" s="242">
        <v>0</v>
      </c>
      <c r="P65" s="242">
        <v>0</v>
      </c>
      <c r="Q65" s="242">
        <v>0</v>
      </c>
      <c r="R65" s="242">
        <v>0</v>
      </c>
      <c r="S65" s="242">
        <v>0</v>
      </c>
      <c r="T65" s="242">
        <v>17551</v>
      </c>
      <c r="U65" s="242">
        <v>20903.273860000001</v>
      </c>
      <c r="V65" s="242">
        <v>27901</v>
      </c>
      <c r="W65" s="242">
        <v>28963.18881</v>
      </c>
      <c r="X65" s="242">
        <v>0</v>
      </c>
      <c r="Y65" s="242">
        <v>0</v>
      </c>
      <c r="Z65" s="242">
        <v>401552</v>
      </c>
      <c r="AA65" s="242">
        <v>1035053.16</v>
      </c>
      <c r="AB65" s="242">
        <v>0</v>
      </c>
      <c r="AC65" s="242">
        <v>0</v>
      </c>
    </row>
    <row r="66" spans="1:29" s="241" customFormat="1" x14ac:dyDescent="0.35">
      <c r="A66" s="246"/>
      <c r="B66" s="245">
        <v>53</v>
      </c>
      <c r="C66" s="244" t="s">
        <v>69</v>
      </c>
      <c r="D66" s="243">
        <v>0</v>
      </c>
      <c r="E66" s="243">
        <v>0</v>
      </c>
      <c r="F66" s="243">
        <v>0</v>
      </c>
      <c r="G66" s="243">
        <v>0</v>
      </c>
      <c r="H66" s="243">
        <v>0</v>
      </c>
      <c r="I66" s="243">
        <v>0</v>
      </c>
      <c r="J66" s="243">
        <v>0</v>
      </c>
      <c r="K66" s="243">
        <v>30596105</v>
      </c>
      <c r="L66" s="242">
        <v>0</v>
      </c>
      <c r="M66" s="242">
        <v>0</v>
      </c>
      <c r="N66" s="242">
        <v>0</v>
      </c>
      <c r="O66" s="242">
        <v>0</v>
      </c>
      <c r="P66" s="242">
        <v>0</v>
      </c>
      <c r="Q66" s="242">
        <v>0</v>
      </c>
      <c r="R66" s="242">
        <v>0</v>
      </c>
      <c r="S66" s="242">
        <v>0</v>
      </c>
      <c r="T66" s="242">
        <v>108</v>
      </c>
      <c r="U66" s="242">
        <v>52.893589999999996</v>
      </c>
      <c r="V66" s="242">
        <v>418</v>
      </c>
      <c r="W66" s="242">
        <v>61.708469999999998</v>
      </c>
      <c r="X66" s="242">
        <v>0</v>
      </c>
      <c r="Y66" s="242">
        <v>0</v>
      </c>
      <c r="Z66" s="242">
        <v>54</v>
      </c>
      <c r="AA66" s="242">
        <v>95.1</v>
      </c>
      <c r="AB66" s="242">
        <v>0</v>
      </c>
      <c r="AC66" s="242">
        <v>0</v>
      </c>
    </row>
    <row r="67" spans="1:29" ht="13" x14ac:dyDescent="0.25">
      <c r="B67" s="240" t="s">
        <v>21</v>
      </c>
      <c r="C67" s="239"/>
      <c r="D67" s="238"/>
      <c r="E67" s="238"/>
      <c r="F67" s="238"/>
      <c r="G67" s="238"/>
      <c r="H67" s="238"/>
      <c r="I67" s="238"/>
      <c r="J67" s="238"/>
      <c r="K67" s="238"/>
      <c r="L67" s="237"/>
      <c r="M67" s="237"/>
      <c r="N67" s="237"/>
      <c r="O67" s="237"/>
      <c r="P67" s="237"/>
      <c r="Q67" s="237"/>
      <c r="R67" s="237"/>
      <c r="S67" s="237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</row>
    <row r="68" spans="1:29" x14ac:dyDescent="0.25">
      <c r="B68" s="236">
        <v>54</v>
      </c>
      <c r="C68" s="235" t="s">
        <v>22</v>
      </c>
      <c r="D68" s="234">
        <v>671</v>
      </c>
      <c r="E68" s="234">
        <v>6</v>
      </c>
      <c r="F68" s="234">
        <v>0</v>
      </c>
      <c r="G68" s="234">
        <v>849</v>
      </c>
      <c r="H68" s="234">
        <v>0</v>
      </c>
      <c r="I68" s="234">
        <v>344441</v>
      </c>
      <c r="J68" s="234">
        <v>1013409</v>
      </c>
      <c r="K68" s="234">
        <v>8904680</v>
      </c>
      <c r="L68" s="233">
        <v>925801</v>
      </c>
      <c r="M68" s="233">
        <v>4781937.0363800004</v>
      </c>
      <c r="N68" s="233">
        <v>2144800</v>
      </c>
      <c r="O68" s="233">
        <v>5320202.2934099995</v>
      </c>
      <c r="P68" s="233">
        <v>343</v>
      </c>
      <c r="Q68" s="233">
        <v>156.50700000000001</v>
      </c>
      <c r="R68" s="233">
        <v>3025</v>
      </c>
      <c r="S68" s="233">
        <v>16887.3</v>
      </c>
      <c r="T68" s="233">
        <v>183316</v>
      </c>
      <c r="U68" s="233">
        <v>505239.23495000013</v>
      </c>
      <c r="V68" s="233">
        <v>182632</v>
      </c>
      <c r="W68" s="233">
        <v>840051.27410001459</v>
      </c>
      <c r="X68" s="233">
        <v>134</v>
      </c>
      <c r="Y68" s="233">
        <v>2070.64</v>
      </c>
      <c r="Z68" s="233">
        <v>1561049</v>
      </c>
      <c r="AA68" s="233">
        <v>8162934.5180000002</v>
      </c>
      <c r="AB68" s="233">
        <v>138</v>
      </c>
      <c r="AC68" s="233">
        <v>138</v>
      </c>
    </row>
    <row r="69" spans="1:29" x14ac:dyDescent="0.25">
      <c r="B69" s="236">
        <v>55</v>
      </c>
      <c r="C69" s="235" t="s">
        <v>70</v>
      </c>
      <c r="D69" s="234">
        <v>193</v>
      </c>
      <c r="E69" s="234">
        <v>2</v>
      </c>
      <c r="F69" s="234">
        <v>0</v>
      </c>
      <c r="G69" s="234">
        <v>0</v>
      </c>
      <c r="H69" s="234">
        <v>0</v>
      </c>
      <c r="I69" s="234">
        <v>0</v>
      </c>
      <c r="J69" s="234">
        <v>0</v>
      </c>
      <c r="K69" s="234">
        <v>231923</v>
      </c>
      <c r="L69" s="233">
        <v>0</v>
      </c>
      <c r="M69" s="233">
        <v>0</v>
      </c>
      <c r="N69" s="233">
        <v>0</v>
      </c>
      <c r="O69" s="233">
        <v>0</v>
      </c>
      <c r="P69" s="233">
        <v>0</v>
      </c>
      <c r="Q69" s="233">
        <v>0</v>
      </c>
      <c r="R69" s="233">
        <v>0</v>
      </c>
      <c r="S69" s="233">
        <v>0</v>
      </c>
      <c r="T69" s="233">
        <v>23924</v>
      </c>
      <c r="U69" s="233">
        <v>81447.528680000003</v>
      </c>
      <c r="V69" s="233">
        <v>3060</v>
      </c>
      <c r="W69" s="233">
        <v>16278.802679999999</v>
      </c>
      <c r="X69" s="233">
        <v>0</v>
      </c>
      <c r="Y69" s="233">
        <v>0</v>
      </c>
      <c r="Z69" s="233">
        <v>113720</v>
      </c>
      <c r="AA69" s="233">
        <v>675270.59900000005</v>
      </c>
      <c r="AB69" s="233">
        <v>0</v>
      </c>
      <c r="AC69" s="233">
        <v>0</v>
      </c>
    </row>
    <row r="70" spans="1:29" x14ac:dyDescent="0.25">
      <c r="B70" s="236">
        <v>56</v>
      </c>
      <c r="C70" s="235" t="s">
        <v>47</v>
      </c>
      <c r="D70" s="234">
        <v>371</v>
      </c>
      <c r="E70" s="234">
        <v>4</v>
      </c>
      <c r="F70" s="234">
        <v>2981</v>
      </c>
      <c r="G70" s="234">
        <v>336</v>
      </c>
      <c r="H70" s="234">
        <v>59403</v>
      </c>
      <c r="I70" s="234">
        <v>0</v>
      </c>
      <c r="J70" s="234">
        <v>324</v>
      </c>
      <c r="K70" s="234">
        <v>1322924</v>
      </c>
      <c r="L70" s="233">
        <v>1475</v>
      </c>
      <c r="M70" s="233">
        <v>5451.7992999999979</v>
      </c>
      <c r="N70" s="233">
        <v>585</v>
      </c>
      <c r="O70" s="233">
        <v>7677.2924100000018</v>
      </c>
      <c r="P70" s="233">
        <v>0</v>
      </c>
      <c r="Q70" s="233">
        <v>0</v>
      </c>
      <c r="R70" s="233">
        <v>8</v>
      </c>
      <c r="S70" s="233">
        <v>38.5</v>
      </c>
      <c r="T70" s="233">
        <v>100042</v>
      </c>
      <c r="U70" s="233">
        <v>260944.15452999997</v>
      </c>
      <c r="V70" s="233">
        <v>23020</v>
      </c>
      <c r="W70" s="233">
        <v>135399.90588000001</v>
      </c>
      <c r="X70" s="233">
        <v>0</v>
      </c>
      <c r="Y70" s="233">
        <v>0</v>
      </c>
      <c r="Z70" s="233">
        <v>2092879</v>
      </c>
      <c r="AA70" s="233">
        <v>6252343.3169999998</v>
      </c>
      <c r="AB70" s="233">
        <v>0</v>
      </c>
      <c r="AC70" s="233">
        <v>0</v>
      </c>
    </row>
    <row r="71" spans="1:29" x14ac:dyDescent="0.25">
      <c r="B71" s="236">
        <v>57</v>
      </c>
      <c r="C71" s="235" t="s">
        <v>44</v>
      </c>
      <c r="D71" s="234">
        <v>692</v>
      </c>
      <c r="E71" s="234">
        <v>2</v>
      </c>
      <c r="F71" s="234">
        <v>0</v>
      </c>
      <c r="G71" s="234">
        <v>4405</v>
      </c>
      <c r="H71" s="234">
        <v>0</v>
      </c>
      <c r="I71" s="234">
        <v>0</v>
      </c>
      <c r="J71" s="234">
        <v>1368</v>
      </c>
      <c r="K71" s="234">
        <v>5795362</v>
      </c>
      <c r="L71" s="233">
        <v>814</v>
      </c>
      <c r="M71" s="233">
        <v>1379.5908600000002</v>
      </c>
      <c r="N71" s="233">
        <v>3600</v>
      </c>
      <c r="O71" s="233">
        <v>2676.2463600000001</v>
      </c>
      <c r="P71" s="233">
        <v>0</v>
      </c>
      <c r="Q71" s="233">
        <v>0</v>
      </c>
      <c r="R71" s="233">
        <v>0</v>
      </c>
      <c r="S71" s="233">
        <v>0</v>
      </c>
      <c r="T71" s="233">
        <v>142735</v>
      </c>
      <c r="U71" s="233">
        <v>284735.68311999989</v>
      </c>
      <c r="V71" s="233">
        <v>10507</v>
      </c>
      <c r="W71" s="233">
        <v>35070.92353</v>
      </c>
      <c r="X71" s="233">
        <v>0</v>
      </c>
      <c r="Y71" s="233">
        <v>0</v>
      </c>
      <c r="Z71" s="233">
        <v>820471</v>
      </c>
      <c r="AA71" s="233">
        <v>4102580.7310000001</v>
      </c>
      <c r="AB71" s="233">
        <v>0</v>
      </c>
      <c r="AC71" s="233">
        <v>0</v>
      </c>
    </row>
    <row r="72" spans="1:29" x14ac:dyDescent="0.25">
      <c r="B72" s="236">
        <v>58</v>
      </c>
      <c r="C72" s="235" t="s">
        <v>71</v>
      </c>
      <c r="D72" s="234">
        <v>58</v>
      </c>
      <c r="E72" s="234">
        <v>3</v>
      </c>
      <c r="F72" s="234">
        <v>0</v>
      </c>
      <c r="G72" s="234">
        <v>173</v>
      </c>
      <c r="H72" s="234">
        <v>0</v>
      </c>
      <c r="I72" s="234">
        <v>506642</v>
      </c>
      <c r="J72" s="234">
        <v>0</v>
      </c>
      <c r="K72" s="234">
        <v>3831402</v>
      </c>
      <c r="L72" s="233">
        <v>0</v>
      </c>
      <c r="M72" s="233">
        <v>0</v>
      </c>
      <c r="N72" s="233">
        <v>0</v>
      </c>
      <c r="O72" s="233">
        <v>0</v>
      </c>
      <c r="P72" s="233">
        <v>0</v>
      </c>
      <c r="Q72" s="233">
        <v>0</v>
      </c>
      <c r="R72" s="233">
        <v>0</v>
      </c>
      <c r="S72" s="233">
        <v>0</v>
      </c>
      <c r="T72" s="233">
        <v>46091</v>
      </c>
      <c r="U72" s="233">
        <v>116626.78569</v>
      </c>
      <c r="V72" s="233">
        <v>8649</v>
      </c>
      <c r="W72" s="233">
        <v>36614.422680000003</v>
      </c>
      <c r="X72" s="233">
        <v>0</v>
      </c>
      <c r="Y72" s="233">
        <v>0</v>
      </c>
      <c r="Z72" s="233">
        <v>471777</v>
      </c>
      <c r="AA72" s="233">
        <v>2265795.1018300001</v>
      </c>
      <c r="AB72" s="233">
        <v>0</v>
      </c>
      <c r="AC72" s="233">
        <v>0</v>
      </c>
    </row>
    <row r="73" spans="1:29" x14ac:dyDescent="0.25">
      <c r="B73" s="236">
        <v>59</v>
      </c>
      <c r="C73" s="235" t="s">
        <v>72</v>
      </c>
      <c r="D73" s="234">
        <v>15</v>
      </c>
      <c r="E73" s="234">
        <v>1</v>
      </c>
      <c r="F73" s="234">
        <v>0</v>
      </c>
      <c r="G73" s="234">
        <v>0</v>
      </c>
      <c r="H73" s="234">
        <v>0</v>
      </c>
      <c r="I73" s="234">
        <v>0</v>
      </c>
      <c r="J73" s="234">
        <v>0</v>
      </c>
      <c r="K73" s="234">
        <v>734294</v>
      </c>
      <c r="L73" s="233">
        <v>0</v>
      </c>
      <c r="M73" s="233">
        <v>0</v>
      </c>
      <c r="N73" s="233">
        <v>0</v>
      </c>
      <c r="O73" s="233">
        <v>0</v>
      </c>
      <c r="P73" s="233">
        <v>0</v>
      </c>
      <c r="Q73" s="233">
        <v>0</v>
      </c>
      <c r="R73" s="233">
        <v>0</v>
      </c>
      <c r="S73" s="233">
        <v>0</v>
      </c>
      <c r="T73" s="233">
        <v>3581</v>
      </c>
      <c r="U73" s="233">
        <v>6630.2557899999993</v>
      </c>
      <c r="V73" s="233">
        <v>9645</v>
      </c>
      <c r="W73" s="233">
        <v>40007.653580000006</v>
      </c>
      <c r="X73" s="233">
        <v>0</v>
      </c>
      <c r="Y73" s="233">
        <v>0</v>
      </c>
      <c r="Z73" s="233">
        <v>200726</v>
      </c>
      <c r="AA73" s="233">
        <v>393364.6</v>
      </c>
      <c r="AB73" s="233">
        <v>536</v>
      </c>
      <c r="AC73" s="233">
        <v>711.10110999999995</v>
      </c>
    </row>
    <row r="74" spans="1:29" x14ac:dyDescent="0.25">
      <c r="B74" s="236">
        <v>60</v>
      </c>
      <c r="C74" s="235" t="s">
        <v>73</v>
      </c>
      <c r="D74" s="234">
        <v>0</v>
      </c>
      <c r="E74" s="234">
        <v>0</v>
      </c>
      <c r="F74" s="234">
        <v>0</v>
      </c>
      <c r="G74" s="234">
        <v>0</v>
      </c>
      <c r="H74" s="234">
        <v>0</v>
      </c>
      <c r="I74" s="234">
        <v>0</v>
      </c>
      <c r="J74" s="234">
        <v>0</v>
      </c>
      <c r="K74" s="234">
        <v>70504</v>
      </c>
      <c r="L74" s="233">
        <v>0</v>
      </c>
      <c r="M74" s="233">
        <v>0</v>
      </c>
      <c r="N74" s="233">
        <v>0</v>
      </c>
      <c r="O74" s="233">
        <v>0</v>
      </c>
      <c r="P74" s="233">
        <v>0</v>
      </c>
      <c r="Q74" s="233">
        <v>0</v>
      </c>
      <c r="R74" s="233">
        <v>0</v>
      </c>
      <c r="S74" s="233">
        <v>0</v>
      </c>
      <c r="T74" s="233">
        <v>2618</v>
      </c>
      <c r="U74" s="233">
        <v>6739.31718</v>
      </c>
      <c r="V74" s="233">
        <v>2509</v>
      </c>
      <c r="W74" s="233">
        <v>7992.1262000000006</v>
      </c>
      <c r="X74" s="233">
        <v>0</v>
      </c>
      <c r="Y74" s="233">
        <v>0</v>
      </c>
      <c r="Z74" s="233">
        <v>24467</v>
      </c>
      <c r="AA74" s="233">
        <v>134699.9</v>
      </c>
      <c r="AB74" s="233">
        <v>0</v>
      </c>
      <c r="AC74" s="233">
        <v>0</v>
      </c>
    </row>
    <row r="75" spans="1:29" x14ac:dyDescent="0.25">
      <c r="B75" s="236">
        <v>61</v>
      </c>
      <c r="C75" s="235" t="s">
        <v>46</v>
      </c>
      <c r="D75" s="234">
        <v>0</v>
      </c>
      <c r="E75" s="234">
        <v>0</v>
      </c>
      <c r="F75" s="234">
        <v>0</v>
      </c>
      <c r="G75" s="234">
        <v>67</v>
      </c>
      <c r="H75" s="234">
        <v>0</v>
      </c>
      <c r="I75" s="234">
        <v>0</v>
      </c>
      <c r="J75" s="234">
        <v>7</v>
      </c>
      <c r="K75" s="234">
        <v>855628</v>
      </c>
      <c r="L75" s="233">
        <v>34</v>
      </c>
      <c r="M75" s="233">
        <v>3.6030000000000002</v>
      </c>
      <c r="N75" s="233">
        <v>29</v>
      </c>
      <c r="O75" s="233">
        <v>12.604049999999999</v>
      </c>
      <c r="P75" s="233">
        <v>0</v>
      </c>
      <c r="Q75" s="233">
        <v>0</v>
      </c>
      <c r="R75" s="233">
        <v>0</v>
      </c>
      <c r="S75" s="233">
        <v>0</v>
      </c>
      <c r="T75" s="233">
        <v>12903</v>
      </c>
      <c r="U75" s="233">
        <v>19782.366000000002</v>
      </c>
      <c r="V75" s="233">
        <v>1216</v>
      </c>
      <c r="W75" s="233">
        <v>4563.0870000000004</v>
      </c>
      <c r="X75" s="233">
        <v>0</v>
      </c>
      <c r="Y75" s="233">
        <v>0</v>
      </c>
      <c r="Z75" s="233">
        <v>64933</v>
      </c>
      <c r="AA75" s="233">
        <v>298200.41200000001</v>
      </c>
      <c r="AB75" s="233">
        <v>0</v>
      </c>
      <c r="AC75" s="233">
        <v>0</v>
      </c>
    </row>
    <row r="76" spans="1:29" x14ac:dyDescent="0.25">
      <c r="B76" s="236">
        <v>62</v>
      </c>
      <c r="C76" s="235" t="s">
        <v>74</v>
      </c>
      <c r="D76" s="234">
        <v>609</v>
      </c>
      <c r="E76" s="234">
        <v>4</v>
      </c>
      <c r="F76" s="234">
        <v>0</v>
      </c>
      <c r="G76" s="234">
        <v>0</v>
      </c>
      <c r="H76" s="234">
        <v>0</v>
      </c>
      <c r="I76" s="234">
        <v>554535</v>
      </c>
      <c r="J76" s="234">
        <v>0</v>
      </c>
      <c r="K76" s="234">
        <v>7140421</v>
      </c>
      <c r="L76" s="233">
        <v>0</v>
      </c>
      <c r="M76" s="233">
        <v>0</v>
      </c>
      <c r="N76" s="233">
        <v>0</v>
      </c>
      <c r="O76" s="233">
        <v>0</v>
      </c>
      <c r="P76" s="233">
        <v>0</v>
      </c>
      <c r="Q76" s="233">
        <v>0</v>
      </c>
      <c r="R76" s="233">
        <v>0</v>
      </c>
      <c r="S76" s="233">
        <v>0</v>
      </c>
      <c r="T76" s="233">
        <v>141761</v>
      </c>
      <c r="U76" s="233">
        <v>306946.56096999999</v>
      </c>
      <c r="V76" s="233">
        <v>35119</v>
      </c>
      <c r="W76" s="233">
        <v>131721.9258</v>
      </c>
      <c r="X76" s="233">
        <v>0</v>
      </c>
      <c r="Y76" s="233">
        <v>0</v>
      </c>
      <c r="Z76" s="233">
        <v>3110418</v>
      </c>
      <c r="AA76" s="233">
        <v>12851511.494999999</v>
      </c>
      <c r="AB76" s="233">
        <v>0</v>
      </c>
      <c r="AC76" s="233">
        <v>0</v>
      </c>
    </row>
    <row r="77" spans="1:29" x14ac:dyDescent="0.25">
      <c r="B77" s="236">
        <v>63</v>
      </c>
      <c r="C77" s="235" t="s">
        <v>75</v>
      </c>
      <c r="D77" s="234">
        <v>187</v>
      </c>
      <c r="E77" s="234">
        <v>0</v>
      </c>
      <c r="F77" s="234">
        <v>0</v>
      </c>
      <c r="G77" s="234">
        <v>0</v>
      </c>
      <c r="H77" s="234">
        <v>0</v>
      </c>
      <c r="I77" s="234">
        <v>0</v>
      </c>
      <c r="J77" s="234">
        <v>0</v>
      </c>
      <c r="K77" s="234">
        <v>78099</v>
      </c>
      <c r="L77" s="233">
        <v>0</v>
      </c>
      <c r="M77" s="233">
        <v>0</v>
      </c>
      <c r="N77" s="233">
        <v>0</v>
      </c>
      <c r="O77" s="233">
        <v>0</v>
      </c>
      <c r="P77" s="233">
        <v>0</v>
      </c>
      <c r="Q77" s="233">
        <v>0</v>
      </c>
      <c r="R77" s="233">
        <v>0</v>
      </c>
      <c r="S77" s="233">
        <v>0</v>
      </c>
      <c r="T77" s="233">
        <v>8349</v>
      </c>
      <c r="U77" s="233">
        <v>16965.207440000006</v>
      </c>
      <c r="V77" s="233">
        <v>767</v>
      </c>
      <c r="W77" s="233">
        <v>4007.758339999999</v>
      </c>
      <c r="X77" s="233">
        <v>0</v>
      </c>
      <c r="Y77" s="233">
        <v>0</v>
      </c>
      <c r="Z77" s="233">
        <v>32028</v>
      </c>
      <c r="AA77" s="233">
        <v>141023.29999999999</v>
      </c>
      <c r="AB77" s="233">
        <v>0</v>
      </c>
      <c r="AC77" s="233">
        <v>0</v>
      </c>
    </row>
    <row r="78" spans="1:29" x14ac:dyDescent="0.25">
      <c r="B78" s="236">
        <v>64</v>
      </c>
      <c r="C78" s="235" t="s">
        <v>36</v>
      </c>
      <c r="D78" s="234">
        <v>362</v>
      </c>
      <c r="E78" s="234">
        <v>7</v>
      </c>
      <c r="F78" s="234">
        <v>0</v>
      </c>
      <c r="G78" s="234">
        <v>760</v>
      </c>
      <c r="H78" s="234">
        <v>0</v>
      </c>
      <c r="I78" s="234">
        <v>39548</v>
      </c>
      <c r="J78" s="234">
        <v>105370</v>
      </c>
      <c r="K78" s="234">
        <v>1698127</v>
      </c>
      <c r="L78" s="233">
        <v>6767</v>
      </c>
      <c r="M78" s="233">
        <v>8487.8811700000006</v>
      </c>
      <c r="N78" s="233">
        <v>34593</v>
      </c>
      <c r="O78" s="233">
        <v>31485.322690000001</v>
      </c>
      <c r="P78" s="233">
        <v>818501</v>
      </c>
      <c r="Q78" s="233">
        <v>146661.20000000001</v>
      </c>
      <c r="R78" s="233">
        <v>273</v>
      </c>
      <c r="S78" s="233">
        <v>266.39999999999998</v>
      </c>
      <c r="T78" s="233">
        <v>27280</v>
      </c>
      <c r="U78" s="233">
        <v>104171.46285999965</v>
      </c>
      <c r="V78" s="233">
        <v>9292</v>
      </c>
      <c r="W78" s="233">
        <v>54395.160789999885</v>
      </c>
      <c r="X78" s="233">
        <v>9</v>
      </c>
      <c r="Y78" s="233">
        <v>181.3</v>
      </c>
      <c r="Z78" s="233">
        <v>239488</v>
      </c>
      <c r="AA78" s="233">
        <v>1436434.8049999999</v>
      </c>
      <c r="AB78" s="233">
        <v>0</v>
      </c>
      <c r="AC78" s="233">
        <v>0</v>
      </c>
    </row>
    <row r="79" spans="1:29" s="230" customFormat="1" ht="13" x14ac:dyDescent="0.3">
      <c r="A79" s="232"/>
      <c r="B79" s="371" t="s">
        <v>76</v>
      </c>
      <c r="C79" s="239"/>
      <c r="D79" s="231">
        <f>SUM(D11:D78)</f>
        <v>131323</v>
      </c>
      <c r="E79" s="231">
        <f>SUM(E11:E78)</f>
        <v>83518</v>
      </c>
      <c r="F79" s="231">
        <f t="shared" ref="F79:AC79" si="0">SUM(F11:F78)</f>
        <v>11098051</v>
      </c>
      <c r="G79" s="231">
        <f t="shared" si="0"/>
        <v>1481883</v>
      </c>
      <c r="H79" s="231">
        <f t="shared" si="0"/>
        <v>6718039</v>
      </c>
      <c r="I79" s="231">
        <f t="shared" si="0"/>
        <v>657929517</v>
      </c>
      <c r="J79" s="231">
        <f t="shared" si="0"/>
        <v>109884686</v>
      </c>
      <c r="K79" s="231">
        <f t="shared" si="0"/>
        <v>990812421</v>
      </c>
      <c r="L79" s="231">
        <f t="shared" si="0"/>
        <v>230266329</v>
      </c>
      <c r="M79" s="231">
        <f t="shared" si="0"/>
        <v>714730077.17160153</v>
      </c>
      <c r="N79" s="231">
        <f t="shared" si="0"/>
        <v>227565189</v>
      </c>
      <c r="O79" s="231">
        <f t="shared" si="0"/>
        <v>1300057487.5484979</v>
      </c>
      <c r="P79" s="231">
        <f t="shared" si="0"/>
        <v>818905</v>
      </c>
      <c r="Q79" s="231">
        <f t="shared" si="0"/>
        <v>151420.27789</v>
      </c>
      <c r="R79" s="231">
        <f t="shared" si="0"/>
        <v>743191</v>
      </c>
      <c r="S79" s="231">
        <f t="shared" si="0"/>
        <v>4101395.9387310012</v>
      </c>
      <c r="T79" s="231">
        <f t="shared" si="0"/>
        <v>89581561</v>
      </c>
      <c r="U79" s="231">
        <f t="shared" si="0"/>
        <v>258180395.94479024</v>
      </c>
      <c r="V79" s="231">
        <f t="shared" si="0"/>
        <v>30622450</v>
      </c>
      <c r="W79" s="231">
        <f t="shared" si="0"/>
        <v>130773576.59237981</v>
      </c>
      <c r="X79" s="231">
        <f t="shared" si="0"/>
        <v>97940</v>
      </c>
      <c r="Y79" s="231">
        <f t="shared" si="0"/>
        <v>1592844.1549199999</v>
      </c>
      <c r="Z79" s="231">
        <f t="shared" si="0"/>
        <v>495721528</v>
      </c>
      <c r="AA79" s="231">
        <f t="shared" si="0"/>
        <v>2625397946.665957</v>
      </c>
      <c r="AB79" s="231">
        <f t="shared" si="0"/>
        <v>19075</v>
      </c>
      <c r="AC79" s="231">
        <f t="shared" si="0"/>
        <v>20745.019029999999</v>
      </c>
    </row>
    <row r="80" spans="1:29" ht="13" x14ac:dyDescent="0.25">
      <c r="A80" s="259"/>
      <c r="B80" s="460" t="s">
        <v>301</v>
      </c>
      <c r="C80" s="460"/>
      <c r="D80" s="460"/>
      <c r="E80" s="460"/>
      <c r="F80" s="460"/>
      <c r="G80" s="460"/>
      <c r="H80" s="460"/>
      <c r="I80" s="460"/>
      <c r="J80" s="460"/>
      <c r="K80" s="460"/>
      <c r="L80" s="460"/>
      <c r="M80" s="460"/>
      <c r="N80" s="460"/>
      <c r="O80" s="460"/>
      <c r="P80" s="460"/>
      <c r="Q80" s="460"/>
      <c r="R80" s="460"/>
      <c r="S80" s="460"/>
      <c r="T80" s="460"/>
      <c r="U80" s="460"/>
      <c r="V80" s="460"/>
      <c r="W80" s="460"/>
      <c r="X80" s="460"/>
      <c r="Y80" s="460"/>
      <c r="Z80" s="460"/>
      <c r="AA80" s="460"/>
      <c r="AB80" s="460"/>
      <c r="AC80" s="460"/>
    </row>
    <row r="81" spans="1:30" x14ac:dyDescent="0.25">
      <c r="A81" s="257"/>
      <c r="B81" s="460" t="s">
        <v>333</v>
      </c>
      <c r="C81" s="460"/>
      <c r="D81" s="460"/>
      <c r="E81" s="460"/>
      <c r="F81" s="460"/>
      <c r="G81" s="460"/>
      <c r="H81" s="460"/>
      <c r="I81" s="460"/>
      <c r="J81" s="460"/>
      <c r="K81" s="460"/>
      <c r="L81" s="460"/>
      <c r="M81" s="460"/>
      <c r="N81" s="460"/>
      <c r="O81" s="460"/>
      <c r="P81" s="460"/>
      <c r="Q81" s="460"/>
      <c r="R81" s="460"/>
      <c r="S81" s="460"/>
      <c r="T81" s="460"/>
      <c r="U81" s="460"/>
      <c r="V81" s="460"/>
      <c r="W81" s="460"/>
      <c r="X81" s="460"/>
      <c r="Y81" s="460"/>
      <c r="Z81" s="460"/>
      <c r="AA81" s="460"/>
      <c r="AB81" s="460"/>
      <c r="AC81" s="460"/>
    </row>
    <row r="82" spans="1:30" x14ac:dyDescent="0.25">
      <c r="A82" s="257"/>
      <c r="B82" s="460" t="s">
        <v>334</v>
      </c>
      <c r="C82" s="460"/>
      <c r="D82" s="460"/>
      <c r="E82" s="460"/>
      <c r="F82" s="460"/>
      <c r="G82" s="460"/>
      <c r="H82" s="460"/>
      <c r="I82" s="460"/>
      <c r="J82" s="460"/>
      <c r="K82" s="460"/>
      <c r="L82" s="460"/>
      <c r="M82" s="460"/>
      <c r="N82" s="460"/>
      <c r="O82" s="460"/>
      <c r="P82" s="460"/>
      <c r="Q82" s="460"/>
      <c r="R82" s="460"/>
      <c r="S82" s="460"/>
      <c r="T82" s="460"/>
      <c r="U82" s="460"/>
      <c r="V82" s="460"/>
      <c r="W82" s="460"/>
      <c r="X82" s="460"/>
      <c r="Y82" s="460"/>
      <c r="Z82" s="460"/>
      <c r="AA82" s="460"/>
      <c r="AB82" s="460"/>
      <c r="AC82" s="460"/>
    </row>
    <row r="83" spans="1:30" s="224" customFormat="1" x14ac:dyDescent="0.25">
      <c r="A83" s="257"/>
      <c r="B83" s="460" t="s">
        <v>268</v>
      </c>
      <c r="C83" s="460"/>
      <c r="D83" s="460"/>
      <c r="E83" s="460"/>
      <c r="F83" s="460"/>
      <c r="G83" s="460"/>
      <c r="H83" s="460"/>
      <c r="I83" s="460"/>
      <c r="J83" s="460"/>
      <c r="K83" s="460"/>
      <c r="L83" s="460"/>
      <c r="M83" s="460"/>
      <c r="N83" s="460"/>
      <c r="O83" s="460"/>
      <c r="P83" s="460"/>
      <c r="Q83" s="460"/>
      <c r="R83" s="460"/>
      <c r="S83" s="460"/>
      <c r="T83" s="460"/>
      <c r="U83" s="460"/>
      <c r="V83" s="460"/>
      <c r="W83" s="460"/>
      <c r="X83" s="460"/>
      <c r="Y83" s="460"/>
      <c r="Z83" s="460"/>
      <c r="AA83" s="460"/>
      <c r="AB83" s="460"/>
      <c r="AC83" s="460"/>
    </row>
    <row r="84" spans="1:30" s="224" customFormat="1" x14ac:dyDescent="0.25">
      <c r="A84" s="257"/>
      <c r="B84" s="460" t="s">
        <v>269</v>
      </c>
      <c r="C84" s="460"/>
      <c r="D84" s="460"/>
      <c r="E84" s="460"/>
      <c r="F84" s="460"/>
      <c r="G84" s="460"/>
      <c r="H84" s="460"/>
      <c r="I84" s="460"/>
      <c r="J84" s="460"/>
      <c r="K84" s="460"/>
      <c r="L84" s="460"/>
      <c r="M84" s="460"/>
      <c r="N84" s="460"/>
      <c r="O84" s="460"/>
      <c r="P84" s="460"/>
      <c r="Q84" s="460"/>
      <c r="R84" s="460"/>
      <c r="S84" s="460"/>
      <c r="T84" s="460"/>
      <c r="U84" s="460"/>
      <c r="V84" s="460"/>
      <c r="W84" s="460"/>
      <c r="X84" s="460"/>
      <c r="Y84" s="460"/>
      <c r="Z84" s="460"/>
      <c r="AA84" s="460"/>
      <c r="AB84" s="460"/>
      <c r="AC84" s="460"/>
    </row>
    <row r="85" spans="1:30" s="224" customFormat="1" x14ac:dyDescent="0.25">
      <c r="A85" s="257"/>
      <c r="B85" s="460" t="s">
        <v>270</v>
      </c>
      <c r="C85" s="460"/>
      <c r="D85" s="460"/>
      <c r="E85" s="460"/>
      <c r="F85" s="460"/>
      <c r="G85" s="460"/>
      <c r="H85" s="460"/>
      <c r="I85" s="460"/>
      <c r="J85" s="460"/>
      <c r="K85" s="460"/>
      <c r="L85" s="460"/>
      <c r="M85" s="460"/>
      <c r="N85" s="460"/>
      <c r="O85" s="460"/>
      <c r="P85" s="460"/>
      <c r="Q85" s="460"/>
      <c r="R85" s="460"/>
      <c r="S85" s="460"/>
      <c r="T85" s="460"/>
      <c r="U85" s="460"/>
      <c r="V85" s="460"/>
      <c r="W85" s="460"/>
      <c r="X85" s="460"/>
      <c r="Y85" s="460"/>
      <c r="Z85" s="460"/>
      <c r="AA85" s="460"/>
      <c r="AB85" s="460"/>
      <c r="AC85" s="460"/>
    </row>
    <row r="86" spans="1:30" s="224" customFormat="1" x14ac:dyDescent="0.25">
      <c r="A86" s="257"/>
      <c r="B86" s="460" t="s">
        <v>271</v>
      </c>
      <c r="C86" s="460"/>
      <c r="D86" s="460"/>
      <c r="E86" s="460"/>
      <c r="F86" s="460"/>
      <c r="G86" s="460"/>
      <c r="H86" s="460"/>
      <c r="I86" s="460"/>
      <c r="J86" s="460"/>
      <c r="K86" s="460"/>
      <c r="L86" s="460"/>
      <c r="M86" s="460"/>
      <c r="N86" s="460"/>
      <c r="O86" s="460"/>
      <c r="P86" s="460"/>
      <c r="Q86" s="460"/>
      <c r="R86" s="460"/>
      <c r="S86" s="460"/>
      <c r="T86" s="460"/>
      <c r="U86" s="460"/>
      <c r="V86" s="460"/>
      <c r="W86" s="460"/>
      <c r="X86" s="460"/>
      <c r="Y86" s="460"/>
      <c r="Z86" s="460"/>
      <c r="AA86" s="460"/>
      <c r="AB86" s="460"/>
      <c r="AC86" s="460"/>
    </row>
    <row r="87" spans="1:30" s="224" customFormat="1" x14ac:dyDescent="0.25">
      <c r="A87" s="257"/>
      <c r="B87" s="460" t="s">
        <v>272</v>
      </c>
      <c r="C87" s="460"/>
      <c r="D87" s="460"/>
      <c r="E87" s="460"/>
      <c r="F87" s="460"/>
      <c r="G87" s="460"/>
      <c r="H87" s="460"/>
      <c r="I87" s="460"/>
      <c r="J87" s="460"/>
      <c r="K87" s="460"/>
      <c r="L87" s="460"/>
      <c r="M87" s="460"/>
      <c r="N87" s="460"/>
      <c r="O87" s="460"/>
      <c r="P87" s="460"/>
      <c r="Q87" s="460"/>
      <c r="R87" s="460"/>
      <c r="S87" s="460"/>
      <c r="T87" s="460"/>
      <c r="U87" s="460"/>
      <c r="V87" s="460"/>
      <c r="W87" s="460"/>
      <c r="X87" s="460"/>
      <c r="Y87" s="460"/>
      <c r="Z87" s="460"/>
      <c r="AA87" s="460"/>
      <c r="AB87" s="460"/>
      <c r="AC87" s="460"/>
    </row>
    <row r="88" spans="1:30" s="224" customFormat="1" x14ac:dyDescent="0.25">
      <c r="A88" s="257"/>
      <c r="B88" s="460" t="s">
        <v>273</v>
      </c>
      <c r="C88" s="460"/>
      <c r="D88" s="460"/>
      <c r="E88" s="460"/>
      <c r="F88" s="460"/>
      <c r="G88" s="460"/>
      <c r="H88" s="460"/>
      <c r="I88" s="460"/>
      <c r="J88" s="460"/>
      <c r="K88" s="460"/>
      <c r="L88" s="460"/>
      <c r="M88" s="460"/>
      <c r="N88" s="460"/>
      <c r="O88" s="460"/>
      <c r="P88" s="460"/>
      <c r="Q88" s="460"/>
      <c r="R88" s="460"/>
      <c r="S88" s="460"/>
      <c r="T88" s="460"/>
      <c r="U88" s="460"/>
      <c r="V88" s="460"/>
      <c r="W88" s="460"/>
      <c r="X88" s="460"/>
      <c r="Y88" s="460"/>
      <c r="Z88" s="460"/>
      <c r="AA88" s="460"/>
      <c r="AB88" s="460"/>
      <c r="AC88" s="460"/>
    </row>
    <row r="89" spans="1:30" s="224" customFormat="1" x14ac:dyDescent="0.25">
      <c r="A89" s="257"/>
      <c r="B89" s="460" t="s">
        <v>274</v>
      </c>
      <c r="C89" s="460"/>
      <c r="D89" s="460"/>
      <c r="E89" s="460"/>
      <c r="F89" s="460"/>
      <c r="G89" s="460"/>
      <c r="H89" s="460"/>
      <c r="I89" s="460"/>
      <c r="J89" s="460"/>
      <c r="K89" s="460"/>
      <c r="L89" s="460"/>
      <c r="M89" s="460"/>
      <c r="N89" s="460"/>
      <c r="O89" s="460"/>
      <c r="P89" s="460"/>
      <c r="Q89" s="460"/>
      <c r="R89" s="460"/>
      <c r="S89" s="460"/>
      <c r="T89" s="460"/>
      <c r="U89" s="460"/>
      <c r="V89" s="460"/>
      <c r="W89" s="460"/>
      <c r="X89" s="460"/>
      <c r="Y89" s="460"/>
      <c r="Z89" s="460"/>
      <c r="AA89" s="460"/>
      <c r="AB89" s="460"/>
      <c r="AC89" s="460"/>
      <c r="AD89" s="228"/>
    </row>
    <row r="90" spans="1:30" s="224" customFormat="1" x14ac:dyDescent="0.25">
      <c r="A90" s="257"/>
      <c r="B90" s="460" t="s">
        <v>275</v>
      </c>
      <c r="C90" s="460"/>
      <c r="D90" s="460"/>
      <c r="E90" s="460"/>
      <c r="F90" s="460"/>
      <c r="G90" s="460"/>
      <c r="H90" s="460"/>
      <c r="I90" s="460"/>
      <c r="J90" s="460"/>
      <c r="K90" s="460"/>
      <c r="L90" s="460"/>
      <c r="M90" s="460"/>
      <c r="N90" s="460"/>
      <c r="O90" s="460"/>
      <c r="P90" s="460"/>
      <c r="Q90" s="460"/>
      <c r="R90" s="460"/>
      <c r="S90" s="460"/>
      <c r="T90" s="460"/>
      <c r="U90" s="460"/>
      <c r="V90" s="460"/>
      <c r="W90" s="460"/>
      <c r="X90" s="460"/>
      <c r="Y90" s="460"/>
      <c r="Z90" s="460"/>
      <c r="AA90" s="460"/>
      <c r="AB90" s="460"/>
      <c r="AC90" s="460"/>
    </row>
    <row r="91" spans="1:30" s="224" customFormat="1" x14ac:dyDescent="0.25">
      <c r="A91" s="257"/>
      <c r="B91" s="460" t="s">
        <v>276</v>
      </c>
      <c r="C91" s="460"/>
      <c r="D91" s="460"/>
      <c r="E91" s="460"/>
      <c r="F91" s="460"/>
      <c r="G91" s="460"/>
      <c r="H91" s="460"/>
      <c r="I91" s="460"/>
      <c r="J91" s="460"/>
      <c r="K91" s="460"/>
      <c r="L91" s="460"/>
      <c r="M91" s="460"/>
      <c r="N91" s="460"/>
      <c r="O91" s="460"/>
      <c r="P91" s="460"/>
      <c r="Q91" s="460"/>
      <c r="R91" s="460"/>
      <c r="S91" s="460"/>
      <c r="T91" s="460"/>
      <c r="U91" s="460"/>
      <c r="V91" s="460"/>
      <c r="W91" s="460"/>
      <c r="X91" s="460"/>
      <c r="Y91" s="460"/>
      <c r="Z91" s="460"/>
      <c r="AA91" s="460"/>
      <c r="AB91" s="460"/>
      <c r="AC91" s="460"/>
      <c r="AD91" s="228"/>
    </row>
    <row r="92" spans="1:30" s="224" customFormat="1" x14ac:dyDescent="0.25">
      <c r="A92" s="257"/>
      <c r="B92" s="460" t="s">
        <v>277</v>
      </c>
      <c r="C92" s="460"/>
      <c r="D92" s="460"/>
      <c r="E92" s="460"/>
      <c r="F92" s="460"/>
      <c r="G92" s="460"/>
      <c r="H92" s="460"/>
      <c r="I92" s="460"/>
      <c r="J92" s="460"/>
      <c r="K92" s="460"/>
      <c r="L92" s="460"/>
      <c r="M92" s="460"/>
      <c r="N92" s="460"/>
      <c r="O92" s="460"/>
      <c r="P92" s="460"/>
      <c r="Q92" s="460"/>
      <c r="R92" s="460"/>
      <c r="S92" s="460"/>
      <c r="T92" s="460"/>
      <c r="U92" s="460"/>
      <c r="V92" s="460"/>
      <c r="W92" s="460"/>
      <c r="X92" s="460"/>
      <c r="Y92" s="460"/>
      <c r="Z92" s="460"/>
      <c r="AA92" s="460"/>
      <c r="AB92" s="460"/>
      <c r="AC92" s="460"/>
    </row>
    <row r="93" spans="1:30" s="224" customFormat="1" x14ac:dyDescent="0.25">
      <c r="A93" s="257"/>
      <c r="B93" s="460" t="s">
        <v>278</v>
      </c>
      <c r="C93" s="460"/>
      <c r="D93" s="460"/>
      <c r="E93" s="460"/>
      <c r="F93" s="460"/>
      <c r="G93" s="460"/>
      <c r="H93" s="460"/>
      <c r="I93" s="460"/>
      <c r="J93" s="460"/>
      <c r="K93" s="460"/>
      <c r="L93" s="460"/>
      <c r="M93" s="460"/>
      <c r="N93" s="460"/>
      <c r="O93" s="460"/>
      <c r="P93" s="460"/>
      <c r="Q93" s="460"/>
      <c r="R93" s="460"/>
      <c r="S93" s="460"/>
      <c r="T93" s="460"/>
      <c r="U93" s="460"/>
      <c r="V93" s="460"/>
      <c r="W93" s="460"/>
      <c r="X93" s="460"/>
      <c r="Y93" s="460"/>
      <c r="Z93" s="460"/>
      <c r="AA93" s="460"/>
      <c r="AB93" s="460"/>
      <c r="AC93" s="460"/>
    </row>
    <row r="94" spans="1:30" s="224" customFormat="1" x14ac:dyDescent="0.25">
      <c r="A94" s="257"/>
      <c r="B94" s="460" t="s">
        <v>279</v>
      </c>
      <c r="C94" s="460"/>
      <c r="D94" s="460"/>
      <c r="E94" s="460"/>
      <c r="F94" s="460"/>
      <c r="G94" s="460"/>
      <c r="H94" s="460"/>
      <c r="I94" s="460"/>
      <c r="J94" s="460"/>
      <c r="K94" s="460"/>
      <c r="L94" s="460"/>
      <c r="M94" s="460"/>
      <c r="N94" s="460"/>
      <c r="O94" s="460"/>
      <c r="P94" s="460"/>
      <c r="Q94" s="460"/>
      <c r="R94" s="460"/>
      <c r="S94" s="460"/>
      <c r="T94" s="460"/>
      <c r="U94" s="460"/>
      <c r="V94" s="460"/>
      <c r="W94" s="460"/>
      <c r="X94" s="460"/>
      <c r="Y94" s="460"/>
      <c r="Z94" s="460"/>
      <c r="AA94" s="460"/>
      <c r="AB94" s="460"/>
      <c r="AC94" s="460"/>
    </row>
    <row r="95" spans="1:30" s="224" customFormat="1" x14ac:dyDescent="0.25">
      <c r="A95" s="257"/>
      <c r="B95" s="460" t="s">
        <v>280</v>
      </c>
      <c r="C95" s="460"/>
      <c r="D95" s="460"/>
      <c r="E95" s="460"/>
      <c r="F95" s="460"/>
      <c r="G95" s="460"/>
      <c r="H95" s="460"/>
      <c r="I95" s="460"/>
      <c r="J95" s="460"/>
      <c r="K95" s="460"/>
      <c r="L95" s="460"/>
      <c r="M95" s="460"/>
      <c r="N95" s="460"/>
      <c r="O95" s="460"/>
      <c r="P95" s="460"/>
      <c r="Q95" s="460"/>
      <c r="R95" s="460"/>
      <c r="S95" s="460"/>
      <c r="T95" s="460"/>
      <c r="U95" s="460"/>
      <c r="V95" s="460"/>
      <c r="W95" s="460"/>
      <c r="X95" s="460"/>
      <c r="Y95" s="460"/>
      <c r="Z95" s="460"/>
      <c r="AA95" s="460"/>
      <c r="AB95" s="460"/>
      <c r="AC95" s="460"/>
    </row>
    <row r="96" spans="1:30" s="224" customFormat="1" x14ac:dyDescent="0.25">
      <c r="A96" s="257"/>
      <c r="B96" s="460" t="s">
        <v>281</v>
      </c>
      <c r="C96" s="460"/>
      <c r="D96" s="460"/>
      <c r="E96" s="460"/>
      <c r="F96" s="460"/>
      <c r="G96" s="460"/>
      <c r="H96" s="460"/>
      <c r="I96" s="460"/>
      <c r="J96" s="460"/>
      <c r="K96" s="460"/>
      <c r="L96" s="460"/>
      <c r="M96" s="460"/>
      <c r="N96" s="460"/>
      <c r="O96" s="460"/>
      <c r="P96" s="460"/>
      <c r="Q96" s="460"/>
      <c r="R96" s="460"/>
      <c r="S96" s="460"/>
      <c r="T96" s="460"/>
      <c r="U96" s="460"/>
      <c r="V96" s="460"/>
      <c r="W96" s="460"/>
      <c r="X96" s="460"/>
      <c r="Y96" s="460"/>
      <c r="Z96" s="460"/>
      <c r="AA96" s="460"/>
      <c r="AB96" s="460"/>
      <c r="AC96" s="460"/>
    </row>
    <row r="97" spans="1:31" s="224" customFormat="1" x14ac:dyDescent="0.25">
      <c r="A97" s="257"/>
      <c r="B97" s="460" t="s">
        <v>282</v>
      </c>
      <c r="C97" s="460"/>
      <c r="D97" s="460"/>
      <c r="E97" s="460"/>
      <c r="F97" s="460"/>
      <c r="G97" s="460"/>
      <c r="H97" s="460"/>
      <c r="I97" s="460"/>
      <c r="J97" s="460"/>
      <c r="K97" s="460"/>
      <c r="L97" s="460"/>
      <c r="M97" s="460"/>
      <c r="N97" s="460"/>
      <c r="O97" s="460"/>
      <c r="P97" s="460"/>
      <c r="Q97" s="460"/>
      <c r="R97" s="460"/>
      <c r="S97" s="460"/>
      <c r="T97" s="460"/>
      <c r="U97" s="460"/>
      <c r="V97" s="460"/>
      <c r="W97" s="460"/>
      <c r="X97" s="460"/>
      <c r="Y97" s="460"/>
      <c r="Z97" s="460"/>
      <c r="AA97" s="460"/>
      <c r="AB97" s="460"/>
      <c r="AC97" s="460"/>
    </row>
    <row r="98" spans="1:31" s="224" customFormat="1" x14ac:dyDescent="0.25">
      <c r="A98" s="257"/>
      <c r="B98" s="460" t="s">
        <v>283</v>
      </c>
      <c r="C98" s="460"/>
      <c r="D98" s="460"/>
      <c r="E98" s="460"/>
      <c r="F98" s="460"/>
      <c r="G98" s="460"/>
      <c r="H98" s="460"/>
      <c r="I98" s="460"/>
      <c r="J98" s="460"/>
      <c r="K98" s="460"/>
      <c r="L98" s="460"/>
      <c r="M98" s="460"/>
      <c r="N98" s="460"/>
      <c r="O98" s="460"/>
      <c r="P98" s="460"/>
      <c r="Q98" s="460"/>
      <c r="R98" s="460"/>
      <c r="S98" s="460"/>
      <c r="T98" s="460"/>
      <c r="U98" s="460"/>
      <c r="V98" s="460"/>
      <c r="W98" s="460"/>
      <c r="X98" s="460"/>
      <c r="Y98" s="460"/>
      <c r="Z98" s="460"/>
      <c r="AA98" s="460"/>
      <c r="AB98" s="460"/>
      <c r="AC98" s="460"/>
    </row>
    <row r="99" spans="1:31" s="224" customFormat="1" x14ac:dyDescent="0.25">
      <c r="A99" s="257"/>
      <c r="B99" s="460" t="s">
        <v>284</v>
      </c>
      <c r="C99" s="460"/>
      <c r="D99" s="460"/>
      <c r="E99" s="460"/>
      <c r="F99" s="460"/>
      <c r="G99" s="460"/>
      <c r="H99" s="460"/>
      <c r="I99" s="460"/>
      <c r="J99" s="460"/>
      <c r="K99" s="460"/>
      <c r="L99" s="460"/>
      <c r="M99" s="460"/>
      <c r="N99" s="460"/>
      <c r="O99" s="460"/>
      <c r="P99" s="460"/>
      <c r="Q99" s="460"/>
      <c r="R99" s="460"/>
      <c r="S99" s="460"/>
      <c r="T99" s="460"/>
      <c r="U99" s="460"/>
      <c r="V99" s="460"/>
      <c r="W99" s="460"/>
      <c r="X99" s="460"/>
      <c r="Y99" s="460"/>
      <c r="Z99" s="460"/>
      <c r="AA99" s="460"/>
      <c r="AB99" s="460"/>
      <c r="AC99" s="460"/>
    </row>
    <row r="100" spans="1:31" s="224" customFormat="1" x14ac:dyDescent="0.25">
      <c r="A100" s="258"/>
      <c r="B100" s="460" t="s">
        <v>285</v>
      </c>
      <c r="C100" s="460"/>
      <c r="D100" s="460"/>
      <c r="E100" s="460"/>
      <c r="F100" s="460"/>
      <c r="G100" s="460"/>
      <c r="H100" s="460"/>
      <c r="I100" s="460"/>
      <c r="J100" s="460"/>
      <c r="K100" s="460"/>
      <c r="L100" s="460"/>
      <c r="M100" s="460"/>
      <c r="N100" s="460"/>
      <c r="O100" s="460"/>
      <c r="P100" s="460"/>
      <c r="Q100" s="460"/>
      <c r="R100" s="460"/>
      <c r="S100" s="460"/>
      <c r="T100" s="460"/>
      <c r="U100" s="460"/>
      <c r="V100" s="460"/>
      <c r="W100" s="460"/>
      <c r="X100" s="460"/>
      <c r="Y100" s="460"/>
      <c r="Z100" s="460"/>
      <c r="AA100" s="460"/>
      <c r="AB100" s="460"/>
      <c r="AC100" s="460"/>
      <c r="AD100" s="226"/>
      <c r="AE100" s="226"/>
    </row>
    <row r="101" spans="1:31" s="224" customFormat="1" x14ac:dyDescent="0.25">
      <c r="A101" s="257"/>
      <c r="B101" s="460" t="s">
        <v>286</v>
      </c>
      <c r="C101" s="460"/>
      <c r="D101" s="460"/>
      <c r="E101" s="460"/>
      <c r="F101" s="460"/>
      <c r="G101" s="460"/>
      <c r="H101" s="460"/>
      <c r="I101" s="460"/>
      <c r="J101" s="460"/>
      <c r="K101" s="460"/>
      <c r="L101" s="460"/>
      <c r="M101" s="460"/>
      <c r="N101" s="460"/>
      <c r="O101" s="460"/>
      <c r="P101" s="460"/>
      <c r="Q101" s="460"/>
      <c r="R101" s="460"/>
      <c r="S101" s="460"/>
      <c r="T101" s="460"/>
      <c r="U101" s="460"/>
      <c r="V101" s="460"/>
      <c r="W101" s="460"/>
      <c r="X101" s="460"/>
      <c r="Y101" s="460"/>
      <c r="Z101" s="460"/>
      <c r="AA101" s="460"/>
      <c r="AB101" s="460"/>
      <c r="AC101" s="460"/>
    </row>
    <row r="102" spans="1:31" s="224" customFormat="1" x14ac:dyDescent="0.25">
      <c r="A102" s="257"/>
      <c r="B102" s="460" t="s">
        <v>287</v>
      </c>
      <c r="C102" s="460"/>
      <c r="D102" s="460"/>
      <c r="E102" s="460"/>
      <c r="F102" s="460"/>
      <c r="G102" s="460"/>
      <c r="H102" s="460"/>
      <c r="I102" s="460"/>
      <c r="J102" s="460"/>
      <c r="K102" s="460"/>
      <c r="L102" s="460"/>
      <c r="M102" s="460"/>
      <c r="N102" s="460"/>
      <c r="O102" s="460"/>
      <c r="P102" s="460"/>
      <c r="Q102" s="460"/>
      <c r="R102" s="460"/>
      <c r="S102" s="460"/>
      <c r="T102" s="460"/>
      <c r="U102" s="460"/>
      <c r="V102" s="460"/>
      <c r="W102" s="460"/>
      <c r="X102" s="460"/>
      <c r="Y102" s="460"/>
      <c r="Z102" s="460"/>
      <c r="AA102" s="460"/>
      <c r="AB102" s="460"/>
      <c r="AC102" s="460"/>
    </row>
    <row r="103" spans="1:31" s="224" customFormat="1" x14ac:dyDescent="0.25">
      <c r="A103" s="257"/>
      <c r="B103" s="460" t="s">
        <v>288</v>
      </c>
      <c r="C103" s="460"/>
      <c r="D103" s="460"/>
      <c r="E103" s="460"/>
      <c r="F103" s="460"/>
      <c r="G103" s="460"/>
      <c r="H103" s="460"/>
      <c r="I103" s="460"/>
      <c r="J103" s="460"/>
      <c r="K103" s="460"/>
      <c r="L103" s="460"/>
      <c r="M103" s="460"/>
      <c r="N103" s="460"/>
      <c r="O103" s="460"/>
      <c r="P103" s="460"/>
      <c r="Q103" s="460"/>
      <c r="R103" s="460"/>
      <c r="S103" s="460"/>
      <c r="T103" s="460"/>
      <c r="U103" s="460"/>
      <c r="V103" s="460"/>
      <c r="W103" s="460"/>
      <c r="X103" s="460"/>
      <c r="Y103" s="460"/>
      <c r="Z103" s="460"/>
      <c r="AA103" s="460"/>
      <c r="AB103" s="460"/>
      <c r="AC103" s="460"/>
    </row>
    <row r="104" spans="1:31" s="224" customFormat="1" x14ac:dyDescent="0.25">
      <c r="A104" s="257"/>
      <c r="B104" s="460" t="s">
        <v>289</v>
      </c>
      <c r="C104" s="460"/>
      <c r="D104" s="460"/>
      <c r="E104" s="460"/>
      <c r="F104" s="460"/>
      <c r="G104" s="460"/>
      <c r="H104" s="460"/>
      <c r="I104" s="460"/>
      <c r="J104" s="460"/>
      <c r="K104" s="460"/>
      <c r="L104" s="460"/>
      <c r="M104" s="460"/>
      <c r="N104" s="460"/>
      <c r="O104" s="460"/>
      <c r="P104" s="460"/>
      <c r="Q104" s="460"/>
      <c r="R104" s="460"/>
      <c r="S104" s="460"/>
      <c r="T104" s="460"/>
      <c r="U104" s="460"/>
      <c r="V104" s="460"/>
      <c r="W104" s="460"/>
      <c r="X104" s="460"/>
      <c r="Y104" s="460"/>
      <c r="Z104" s="460"/>
      <c r="AA104" s="460"/>
      <c r="AB104" s="460"/>
      <c r="AC104" s="460"/>
    </row>
    <row r="105" spans="1:31" s="224" customFormat="1" x14ac:dyDescent="0.25">
      <c r="A105" s="257"/>
      <c r="B105" s="460" t="s">
        <v>290</v>
      </c>
      <c r="C105" s="460"/>
      <c r="D105" s="460"/>
      <c r="E105" s="460"/>
      <c r="F105" s="460"/>
      <c r="G105" s="460"/>
      <c r="H105" s="460"/>
      <c r="I105" s="460"/>
      <c r="J105" s="460"/>
      <c r="K105" s="460"/>
      <c r="L105" s="460"/>
      <c r="M105" s="460"/>
      <c r="N105" s="460"/>
      <c r="O105" s="460"/>
      <c r="P105" s="460"/>
      <c r="Q105" s="460"/>
      <c r="R105" s="460"/>
      <c r="S105" s="460"/>
      <c r="T105" s="460"/>
      <c r="U105" s="460"/>
      <c r="V105" s="460"/>
      <c r="W105" s="460"/>
      <c r="X105" s="460"/>
      <c r="Y105" s="460"/>
      <c r="Z105" s="460"/>
      <c r="AA105" s="460"/>
      <c r="AB105" s="460"/>
      <c r="AC105" s="460"/>
    </row>
    <row r="106" spans="1:31" s="224" customFormat="1" x14ac:dyDescent="0.25">
      <c r="A106" s="257"/>
      <c r="B106" s="460" t="s">
        <v>291</v>
      </c>
      <c r="C106" s="460"/>
      <c r="D106" s="460"/>
      <c r="E106" s="460"/>
      <c r="F106" s="460"/>
      <c r="G106" s="460"/>
      <c r="H106" s="460"/>
      <c r="I106" s="460"/>
      <c r="J106" s="460"/>
      <c r="K106" s="460"/>
      <c r="L106" s="460"/>
      <c r="M106" s="460"/>
      <c r="N106" s="460"/>
      <c r="O106" s="460"/>
      <c r="P106" s="460"/>
      <c r="Q106" s="460"/>
      <c r="R106" s="460"/>
      <c r="S106" s="460"/>
      <c r="T106" s="460"/>
      <c r="U106" s="460"/>
      <c r="V106" s="460"/>
      <c r="W106" s="460"/>
      <c r="X106" s="460"/>
      <c r="Y106" s="460"/>
      <c r="Z106" s="460"/>
      <c r="AA106" s="460"/>
      <c r="AB106" s="460"/>
      <c r="AC106" s="460"/>
    </row>
  </sheetData>
  <mergeCells count="55">
    <mergeCell ref="B98:AC98"/>
    <mergeCell ref="B83:AC83"/>
    <mergeCell ref="B106:AC106"/>
    <mergeCell ref="B89:AC89"/>
    <mergeCell ref="B102:AC102"/>
    <mergeCell ref="B103:AC103"/>
    <mergeCell ref="B104:AC104"/>
    <mergeCell ref="B105:AC105"/>
    <mergeCell ref="B101:AC101"/>
    <mergeCell ref="B90:AC90"/>
    <mergeCell ref="B91:AC91"/>
    <mergeCell ref="B92:AC92"/>
    <mergeCell ref="B93:AC93"/>
    <mergeCell ref="B94:AC94"/>
    <mergeCell ref="B95:AC95"/>
    <mergeCell ref="B96:AC96"/>
    <mergeCell ref="B97:AC97"/>
    <mergeCell ref="Z6:AA6"/>
    <mergeCell ref="B99:AC99"/>
    <mergeCell ref="B100:AC100"/>
    <mergeCell ref="AB6:AC6"/>
    <mergeCell ref="B80:AC80"/>
    <mergeCell ref="B81:AC81"/>
    <mergeCell ref="B82:AC82"/>
    <mergeCell ref="B88:AC88"/>
    <mergeCell ref="B84:AC84"/>
    <mergeCell ref="B85:AC85"/>
    <mergeCell ref="B86:AC86"/>
    <mergeCell ref="B87:AC87"/>
    <mergeCell ref="R6:S6"/>
    <mergeCell ref="T6:U6"/>
    <mergeCell ref="V6:W6"/>
    <mergeCell ref="X6:Y6"/>
    <mergeCell ref="I5:I7"/>
    <mergeCell ref="J5:J7"/>
    <mergeCell ref="K5:K7"/>
    <mergeCell ref="N6:O6"/>
    <mergeCell ref="P6:Q6"/>
    <mergeCell ref="L5:Q5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9930-7B05-4B1F-93B7-2A44EE85CDF3}">
  <dimension ref="A2:AE106"/>
  <sheetViews>
    <sheetView zoomScaleNormal="100" workbookViewId="0">
      <pane xSplit="3" ySplit="8" topLeftCell="J29" activePane="bottomRight" state="frozen"/>
      <selection pane="topRight" activeCell="C49" sqref="C49:AE49"/>
      <selection pane="bottomLeft" activeCell="C49" sqref="C49:AE49"/>
      <selection pane="bottomRight" activeCell="J1" sqref="J1"/>
    </sheetView>
  </sheetViews>
  <sheetFormatPr defaultColWidth="8" defaultRowHeight="14.5" x14ac:dyDescent="0.35"/>
  <cols>
    <col min="1" max="1" width="3.1796875" style="130" customWidth="1"/>
    <col min="2" max="2" width="7.81640625" style="130" customWidth="1"/>
    <col min="3" max="3" width="39.54296875" style="130" bestFit="1" customWidth="1"/>
    <col min="4" max="5" width="8.453125" style="131" customWidth="1"/>
    <col min="6" max="6" width="8.81640625" style="130" customWidth="1"/>
    <col min="7" max="7" width="8.453125" style="130" customWidth="1"/>
    <col min="8" max="8" width="9.453125" style="130" customWidth="1"/>
    <col min="9" max="9" width="10.453125" style="130" customWidth="1"/>
    <col min="10" max="10" width="9.81640625" style="130" customWidth="1"/>
    <col min="11" max="11" width="9.54296875" style="130" customWidth="1"/>
    <col min="12" max="12" width="9.1796875" style="130" bestFit="1" customWidth="1"/>
    <col min="13" max="13" width="10.81640625" style="130" bestFit="1" customWidth="1"/>
    <col min="14" max="14" width="9" style="130" bestFit="1" customWidth="1"/>
    <col min="15" max="15" width="10.81640625" style="130" bestFit="1" customWidth="1"/>
    <col min="16" max="16" width="9.54296875" style="130" customWidth="1"/>
    <col min="17" max="17" width="9" style="130" bestFit="1" customWidth="1"/>
    <col min="18" max="18" width="9" style="130" customWidth="1"/>
    <col min="19" max="19" width="10.81640625" style="130" bestFit="1" customWidth="1"/>
    <col min="20" max="20" width="9" style="130" bestFit="1" customWidth="1"/>
    <col min="21" max="23" width="10.81640625" style="130" bestFit="1" customWidth="1"/>
    <col min="24" max="24" width="9.81640625" style="130" customWidth="1"/>
    <col min="25" max="25" width="10.81640625" style="130" bestFit="1" customWidth="1"/>
    <col min="26" max="26" width="9" style="130" bestFit="1" customWidth="1"/>
    <col min="27" max="27" width="9.81640625" style="130" bestFit="1" customWidth="1"/>
    <col min="28" max="28" width="9.1796875" style="130" customWidth="1"/>
    <col min="29" max="29" width="10.81640625" style="130" bestFit="1" customWidth="1"/>
    <col min="30" max="30" width="11.1796875" style="130" customWidth="1"/>
    <col min="31" max="16384" width="8" style="130"/>
  </cols>
  <sheetData>
    <row r="2" spans="1:29" x14ac:dyDescent="0.35">
      <c r="A2" s="130">
        <v>40</v>
      </c>
      <c r="B2" s="407" t="s">
        <v>353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29" x14ac:dyDescent="0.35">
      <c r="B3" s="407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29" x14ac:dyDescent="0.35">
      <c r="B4" s="407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29" x14ac:dyDescent="0.35">
      <c r="B5" s="407"/>
      <c r="C5" s="407"/>
      <c r="D5" s="442" t="s">
        <v>216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29" x14ac:dyDescent="0.35">
      <c r="B6" s="407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29" s="143" customFormat="1" ht="43.5" x14ac:dyDescent="0.35">
      <c r="B7" s="407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44" t="s">
        <v>233</v>
      </c>
      <c r="M7" s="144" t="s">
        <v>234</v>
      </c>
      <c r="N7" s="144" t="s">
        <v>233</v>
      </c>
      <c r="O7" s="144" t="s">
        <v>234</v>
      </c>
      <c r="P7" s="144" t="s">
        <v>233</v>
      </c>
      <c r="Q7" s="144" t="s">
        <v>234</v>
      </c>
      <c r="R7" s="144" t="s">
        <v>233</v>
      </c>
      <c r="S7" s="144" t="s">
        <v>234</v>
      </c>
      <c r="T7" s="144" t="s">
        <v>233</v>
      </c>
      <c r="U7" s="144" t="s">
        <v>234</v>
      </c>
      <c r="V7" s="144" t="s">
        <v>233</v>
      </c>
      <c r="W7" s="144" t="s">
        <v>234</v>
      </c>
      <c r="X7" s="144" t="s">
        <v>233</v>
      </c>
      <c r="Y7" s="144" t="s">
        <v>234</v>
      </c>
      <c r="Z7" s="144" t="s">
        <v>233</v>
      </c>
      <c r="AA7" s="144" t="s">
        <v>234</v>
      </c>
      <c r="AB7" s="144" t="s">
        <v>233</v>
      </c>
      <c r="AC7" s="144" t="s">
        <v>234</v>
      </c>
    </row>
    <row r="8" spans="1:29" x14ac:dyDescent="0.3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29" x14ac:dyDescent="0.3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29" x14ac:dyDescent="0.35">
      <c r="B10" s="111" t="s">
        <v>158</v>
      </c>
      <c r="C10" s="199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</row>
    <row r="11" spans="1:29" x14ac:dyDescent="0.35">
      <c r="B11" s="92">
        <v>1</v>
      </c>
      <c r="C11" s="91" t="s">
        <v>16</v>
      </c>
      <c r="D11" s="33">
        <v>8652</v>
      </c>
      <c r="E11" s="33">
        <v>2394</v>
      </c>
      <c r="F11" s="33">
        <v>51874</v>
      </c>
      <c r="G11" s="33">
        <v>44745</v>
      </c>
      <c r="H11" s="33">
        <v>24251</v>
      </c>
      <c r="I11" s="33">
        <v>2573124</v>
      </c>
      <c r="J11" s="33">
        <v>3020028</v>
      </c>
      <c r="K11" s="33">
        <v>88476869</v>
      </c>
      <c r="L11" s="56">
        <v>7372043</v>
      </c>
      <c r="M11" s="56">
        <v>13992659.736</v>
      </c>
      <c r="N11" s="56">
        <v>3256021</v>
      </c>
      <c r="O11" s="56">
        <v>16126261.018999999</v>
      </c>
      <c r="P11" s="56">
        <v>0</v>
      </c>
      <c r="Q11" s="56">
        <v>0</v>
      </c>
      <c r="R11" s="56">
        <v>9177</v>
      </c>
      <c r="S11" s="56">
        <v>46946.8</v>
      </c>
      <c r="T11" s="56">
        <v>3065939</v>
      </c>
      <c r="U11" s="56">
        <v>7707527.5853499919</v>
      </c>
      <c r="V11" s="56">
        <v>264918</v>
      </c>
      <c r="W11" s="56">
        <v>2160911.3582399939</v>
      </c>
      <c r="X11" s="56">
        <v>14</v>
      </c>
      <c r="Y11" s="56">
        <v>38.85</v>
      </c>
      <c r="Z11" s="56">
        <v>22751796</v>
      </c>
      <c r="AA11" s="56">
        <v>118487332.212</v>
      </c>
      <c r="AB11" s="56">
        <v>30</v>
      </c>
      <c r="AC11" s="56">
        <v>33.47</v>
      </c>
    </row>
    <row r="12" spans="1:29" x14ac:dyDescent="0.35">
      <c r="B12" s="92">
        <v>2</v>
      </c>
      <c r="C12" s="91" t="s">
        <v>35</v>
      </c>
      <c r="D12" s="33">
        <v>5322</v>
      </c>
      <c r="E12" s="33">
        <v>2678</v>
      </c>
      <c r="F12" s="33">
        <v>18476</v>
      </c>
      <c r="G12" s="33">
        <v>23196</v>
      </c>
      <c r="H12" s="33">
        <v>0</v>
      </c>
      <c r="I12" s="33">
        <v>1264361</v>
      </c>
      <c r="J12" s="33">
        <v>72649</v>
      </c>
      <c r="K12" s="33">
        <v>37409291</v>
      </c>
      <c r="L12" s="56">
        <v>179947</v>
      </c>
      <c r="M12" s="56">
        <v>799510.22896000009</v>
      </c>
      <c r="N12" s="56">
        <v>64225</v>
      </c>
      <c r="O12" s="56">
        <v>308575.77798000001</v>
      </c>
      <c r="P12" s="56">
        <v>0</v>
      </c>
      <c r="Q12" s="56">
        <v>0</v>
      </c>
      <c r="R12" s="56">
        <v>8096</v>
      </c>
      <c r="S12" s="56">
        <v>42337.29017</v>
      </c>
      <c r="T12" s="56">
        <v>2185736</v>
      </c>
      <c r="U12" s="56">
        <v>5037880.58177</v>
      </c>
      <c r="V12" s="56">
        <v>394001</v>
      </c>
      <c r="W12" s="56">
        <v>836677.39627000003</v>
      </c>
      <c r="X12" s="56">
        <v>0</v>
      </c>
      <c r="Y12" s="56">
        <v>0</v>
      </c>
      <c r="Z12" s="56">
        <v>14485141</v>
      </c>
      <c r="AA12" s="56">
        <v>63111619.961000003</v>
      </c>
      <c r="AB12" s="56">
        <v>3</v>
      </c>
      <c r="AC12" s="56">
        <v>2.02</v>
      </c>
    </row>
    <row r="13" spans="1:29" s="38" customFormat="1" ht="12.5" x14ac:dyDescent="0.25">
      <c r="B13" s="92">
        <v>3</v>
      </c>
      <c r="C13" s="113" t="s">
        <v>40</v>
      </c>
      <c r="D13" s="68">
        <v>2170</v>
      </c>
      <c r="E13" s="68">
        <v>252</v>
      </c>
      <c r="F13" s="68">
        <v>68</v>
      </c>
      <c r="G13" s="68">
        <v>6285</v>
      </c>
      <c r="H13" s="68">
        <v>355014</v>
      </c>
      <c r="I13" s="68">
        <v>941058</v>
      </c>
      <c r="J13" s="68">
        <v>27688</v>
      </c>
      <c r="K13" s="68">
        <v>13204010</v>
      </c>
      <c r="L13" s="56">
        <v>41862</v>
      </c>
      <c r="M13" s="56">
        <v>194660.93685999999</v>
      </c>
      <c r="N13" s="56">
        <v>18415</v>
      </c>
      <c r="O13" s="56">
        <v>96378.641069999998</v>
      </c>
      <c r="P13" s="56">
        <v>0</v>
      </c>
      <c r="Q13" s="56">
        <v>0</v>
      </c>
      <c r="R13" s="56">
        <v>704</v>
      </c>
      <c r="S13" s="56">
        <v>3396.1</v>
      </c>
      <c r="T13" s="56">
        <v>1030536</v>
      </c>
      <c r="U13" s="56">
        <v>2325661.7622800004</v>
      </c>
      <c r="V13" s="56">
        <v>174296</v>
      </c>
      <c r="W13" s="56">
        <v>449254.98943000002</v>
      </c>
      <c r="X13" s="56">
        <v>5439</v>
      </c>
      <c r="Y13" s="56">
        <v>58618.25763</v>
      </c>
      <c r="Z13" s="56">
        <v>5701938</v>
      </c>
      <c r="AA13" s="56">
        <v>28753671.942439999</v>
      </c>
      <c r="AB13" s="56">
        <v>0</v>
      </c>
      <c r="AC13" s="56">
        <v>0</v>
      </c>
    </row>
    <row r="14" spans="1:29" x14ac:dyDescent="0.35">
      <c r="B14" s="92">
        <v>4</v>
      </c>
      <c r="C14" s="91" t="s">
        <v>23</v>
      </c>
      <c r="D14" s="33">
        <v>7370</v>
      </c>
      <c r="E14" s="33">
        <v>3658</v>
      </c>
      <c r="F14" s="33">
        <v>76084</v>
      </c>
      <c r="G14" s="33">
        <v>8304</v>
      </c>
      <c r="H14" s="33">
        <v>0</v>
      </c>
      <c r="I14" s="33">
        <v>3799380</v>
      </c>
      <c r="J14" s="33">
        <v>969566</v>
      </c>
      <c r="K14" s="33">
        <v>60242260</v>
      </c>
      <c r="L14" s="56">
        <v>1033320</v>
      </c>
      <c r="M14" s="56">
        <v>4170108.4712899998</v>
      </c>
      <c r="N14" s="56">
        <v>441085</v>
      </c>
      <c r="O14" s="56">
        <v>2633648.6955900001</v>
      </c>
      <c r="P14" s="56">
        <v>0</v>
      </c>
      <c r="Q14" s="56">
        <v>0</v>
      </c>
      <c r="R14" s="56">
        <v>82299</v>
      </c>
      <c r="S14" s="56">
        <v>469437.3</v>
      </c>
      <c r="T14" s="56">
        <v>5425395</v>
      </c>
      <c r="U14" s="56">
        <v>15535750.140750002</v>
      </c>
      <c r="V14" s="56">
        <v>888362</v>
      </c>
      <c r="W14" s="56">
        <v>3664551.0593300001</v>
      </c>
      <c r="X14" s="56">
        <v>4276</v>
      </c>
      <c r="Y14" s="56">
        <v>79206.144</v>
      </c>
      <c r="Z14" s="56">
        <v>28263281</v>
      </c>
      <c r="AA14" s="56">
        <v>141882963.01199999</v>
      </c>
      <c r="AB14" s="56">
        <v>12</v>
      </c>
      <c r="AC14" s="56">
        <v>9.85</v>
      </c>
    </row>
    <row r="15" spans="1:29" x14ac:dyDescent="0.35">
      <c r="B15" s="92">
        <v>5</v>
      </c>
      <c r="C15" s="91" t="s">
        <v>49</v>
      </c>
      <c r="D15" s="33">
        <v>2879</v>
      </c>
      <c r="E15" s="33">
        <v>1188</v>
      </c>
      <c r="F15" s="33">
        <v>3289</v>
      </c>
      <c r="G15" s="33">
        <v>2649</v>
      </c>
      <c r="H15" s="33">
        <v>35673</v>
      </c>
      <c r="I15" s="33">
        <v>2016531</v>
      </c>
      <c r="J15" s="33">
        <v>0</v>
      </c>
      <c r="K15" s="33">
        <v>27953279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1335544</v>
      </c>
      <c r="U15" s="56">
        <v>3348014.7039999999</v>
      </c>
      <c r="V15" s="56">
        <v>192581</v>
      </c>
      <c r="W15" s="56">
        <v>654801.24899999995</v>
      </c>
      <c r="X15" s="56">
        <v>0</v>
      </c>
      <c r="Y15" s="56">
        <v>0</v>
      </c>
      <c r="Z15" s="56">
        <v>8105883</v>
      </c>
      <c r="AA15" s="56">
        <v>39340781.961000003</v>
      </c>
      <c r="AB15" s="56">
        <v>41</v>
      </c>
      <c r="AC15" s="56">
        <v>325.39699999999999</v>
      </c>
    </row>
    <row r="16" spans="1:29" x14ac:dyDescent="0.35">
      <c r="B16" s="92">
        <v>6</v>
      </c>
      <c r="C16" s="91" t="s">
        <v>31</v>
      </c>
      <c r="D16" s="33">
        <v>4688</v>
      </c>
      <c r="E16" s="33">
        <v>616</v>
      </c>
      <c r="F16" s="33">
        <v>19845</v>
      </c>
      <c r="G16" s="33">
        <v>14744</v>
      </c>
      <c r="H16" s="33">
        <v>0</v>
      </c>
      <c r="I16" s="33">
        <v>2916477</v>
      </c>
      <c r="J16" s="33">
        <v>279286</v>
      </c>
      <c r="K16" s="33">
        <v>33490148</v>
      </c>
      <c r="L16" s="56">
        <v>207296</v>
      </c>
      <c r="M16" s="56">
        <v>934105.09973999998</v>
      </c>
      <c r="N16" s="56">
        <v>141946</v>
      </c>
      <c r="O16" s="56">
        <v>1075915.4629899999</v>
      </c>
      <c r="P16" s="56">
        <v>0</v>
      </c>
      <c r="Q16" s="56">
        <v>0</v>
      </c>
      <c r="R16" s="56">
        <v>4177</v>
      </c>
      <c r="S16" s="56">
        <v>33122.175999999999</v>
      </c>
      <c r="T16" s="56">
        <v>2780478</v>
      </c>
      <c r="U16" s="56">
        <v>7987075.8243600009</v>
      </c>
      <c r="V16" s="56">
        <v>477214</v>
      </c>
      <c r="W16" s="56">
        <v>1138765.7490000001</v>
      </c>
      <c r="X16" s="56">
        <v>144</v>
      </c>
      <c r="Y16" s="56">
        <v>513.39800000000002</v>
      </c>
      <c r="Z16" s="56">
        <v>18145585</v>
      </c>
      <c r="AA16" s="56">
        <v>90473665.690380007</v>
      </c>
      <c r="AB16" s="56">
        <v>11</v>
      </c>
      <c r="AC16" s="56">
        <v>10</v>
      </c>
    </row>
    <row r="17" spans="2:29" x14ac:dyDescent="0.35">
      <c r="B17" s="92">
        <v>7</v>
      </c>
      <c r="C17" s="91" t="s">
        <v>37</v>
      </c>
      <c r="D17" s="33">
        <v>2762</v>
      </c>
      <c r="E17" s="33">
        <v>734</v>
      </c>
      <c r="F17" s="33">
        <v>0</v>
      </c>
      <c r="G17" s="33">
        <v>10192</v>
      </c>
      <c r="H17" s="33">
        <v>0</v>
      </c>
      <c r="I17" s="33">
        <v>462806</v>
      </c>
      <c r="J17" s="33">
        <v>73382</v>
      </c>
      <c r="K17" s="33">
        <v>18539929</v>
      </c>
      <c r="L17" s="56">
        <v>75056</v>
      </c>
      <c r="M17" s="56">
        <v>245912.26063999999</v>
      </c>
      <c r="N17" s="56">
        <v>27543</v>
      </c>
      <c r="O17" s="56">
        <v>109567.97236</v>
      </c>
      <c r="P17" s="56">
        <v>0</v>
      </c>
      <c r="Q17" s="56">
        <v>0</v>
      </c>
      <c r="R17" s="56">
        <v>2692</v>
      </c>
      <c r="S17" s="56">
        <v>13583.2</v>
      </c>
      <c r="T17" s="56">
        <v>2117163</v>
      </c>
      <c r="U17" s="56">
        <v>5202583.5280499998</v>
      </c>
      <c r="V17" s="56">
        <v>235794</v>
      </c>
      <c r="W17" s="56">
        <v>664633.32610000006</v>
      </c>
      <c r="X17" s="56">
        <v>0</v>
      </c>
      <c r="Y17" s="56">
        <v>0</v>
      </c>
      <c r="Z17" s="56">
        <v>11349312</v>
      </c>
      <c r="AA17" s="56">
        <v>50266966.575550005</v>
      </c>
      <c r="AB17" s="56">
        <v>0</v>
      </c>
      <c r="AC17" s="56">
        <v>0</v>
      </c>
    </row>
    <row r="18" spans="2:29" x14ac:dyDescent="0.35">
      <c r="B18" s="92">
        <v>8</v>
      </c>
      <c r="C18" s="91" t="s">
        <v>50</v>
      </c>
      <c r="D18" s="33">
        <v>1024</v>
      </c>
      <c r="E18" s="33">
        <v>29</v>
      </c>
      <c r="F18" s="33">
        <v>1004</v>
      </c>
      <c r="G18" s="33">
        <v>1740</v>
      </c>
      <c r="H18" s="33">
        <v>1150</v>
      </c>
      <c r="I18" s="33">
        <v>185031</v>
      </c>
      <c r="J18" s="33">
        <v>0</v>
      </c>
      <c r="K18" s="33">
        <v>3542230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267245</v>
      </c>
      <c r="U18" s="56">
        <v>732793.98555999994</v>
      </c>
      <c r="V18" s="56">
        <v>77999</v>
      </c>
      <c r="W18" s="56">
        <v>198375.92165</v>
      </c>
      <c r="X18" s="56">
        <v>0</v>
      </c>
      <c r="Y18" s="56">
        <v>0</v>
      </c>
      <c r="Z18" s="56">
        <v>1257216</v>
      </c>
      <c r="AA18" s="56">
        <v>6428638.0999999996</v>
      </c>
      <c r="AB18" s="56">
        <v>0</v>
      </c>
      <c r="AC18" s="56">
        <v>0</v>
      </c>
    </row>
    <row r="19" spans="2:29" x14ac:dyDescent="0.35">
      <c r="B19" s="92">
        <v>9</v>
      </c>
      <c r="C19" s="91" t="s">
        <v>27</v>
      </c>
      <c r="D19" s="33">
        <v>7532</v>
      </c>
      <c r="E19" s="33">
        <v>4071</v>
      </c>
      <c r="F19" s="33">
        <v>28580</v>
      </c>
      <c r="G19" s="33">
        <v>0</v>
      </c>
      <c r="H19" s="33">
        <v>766788</v>
      </c>
      <c r="I19" s="33">
        <v>1006384</v>
      </c>
      <c r="J19" s="33">
        <v>610791</v>
      </c>
      <c r="K19" s="33">
        <v>41396462</v>
      </c>
      <c r="L19" s="56">
        <v>354156</v>
      </c>
      <c r="M19" s="56">
        <v>1617720.4656399998</v>
      </c>
      <c r="N19" s="56">
        <v>253026</v>
      </c>
      <c r="O19" s="56">
        <v>1497867.7574700001</v>
      </c>
      <c r="P19" s="56">
        <v>2</v>
      </c>
      <c r="Q19" s="56">
        <v>94</v>
      </c>
      <c r="R19" s="56">
        <v>5781</v>
      </c>
      <c r="S19" s="56">
        <v>19174.7</v>
      </c>
      <c r="T19" s="56">
        <v>3654916</v>
      </c>
      <c r="U19" s="56">
        <v>10222563.07167</v>
      </c>
      <c r="V19" s="56">
        <v>986523</v>
      </c>
      <c r="W19" s="56">
        <v>2497130.5180900004</v>
      </c>
      <c r="X19" s="56">
        <v>0</v>
      </c>
      <c r="Y19" s="56">
        <v>0</v>
      </c>
      <c r="Z19" s="56">
        <v>22708850</v>
      </c>
      <c r="AA19" s="56">
        <v>121739903.18699001</v>
      </c>
      <c r="AB19" s="56">
        <v>0</v>
      </c>
      <c r="AC19" s="56">
        <v>0</v>
      </c>
    </row>
    <row r="20" spans="2:29" x14ac:dyDescent="0.35">
      <c r="B20" s="92">
        <v>10</v>
      </c>
      <c r="C20" s="91" t="s">
        <v>9</v>
      </c>
      <c r="D20" s="33">
        <v>27276</v>
      </c>
      <c r="E20" s="33">
        <v>36373</v>
      </c>
      <c r="F20" s="33">
        <v>1610352</v>
      </c>
      <c r="G20" s="33">
        <v>50043</v>
      </c>
      <c r="H20" s="33">
        <v>1023581</v>
      </c>
      <c r="I20" s="33">
        <v>5306195</v>
      </c>
      <c r="J20" s="33">
        <v>20982901</v>
      </c>
      <c r="K20" s="33">
        <v>241772286</v>
      </c>
      <c r="L20" s="56">
        <v>25868038</v>
      </c>
      <c r="M20" s="56">
        <v>113780679.86661007</v>
      </c>
      <c r="N20" s="56">
        <v>53167124</v>
      </c>
      <c r="O20" s="56">
        <v>180371551.18743005</v>
      </c>
      <c r="P20" s="56">
        <v>0</v>
      </c>
      <c r="Q20" s="56">
        <v>0</v>
      </c>
      <c r="R20" s="56">
        <v>135795</v>
      </c>
      <c r="S20" s="56">
        <v>591610.66879999998</v>
      </c>
      <c r="T20" s="56">
        <v>29518426</v>
      </c>
      <c r="U20" s="56">
        <v>78799441.702950001</v>
      </c>
      <c r="V20" s="56">
        <v>6655135</v>
      </c>
      <c r="W20" s="56">
        <v>20459536.19032</v>
      </c>
      <c r="X20" s="56">
        <v>715</v>
      </c>
      <c r="Y20" s="56">
        <v>9847.0040300000001</v>
      </c>
      <c r="Z20" s="56">
        <v>151750654</v>
      </c>
      <c r="AA20" s="56">
        <v>842000000.00002003</v>
      </c>
      <c r="AB20" s="56">
        <v>13951</v>
      </c>
      <c r="AC20" s="56">
        <v>13176.50764</v>
      </c>
    </row>
    <row r="21" spans="2:29" x14ac:dyDescent="0.35">
      <c r="B21" s="92">
        <v>11</v>
      </c>
      <c r="C21" s="91" t="s">
        <v>51</v>
      </c>
      <c r="D21" s="33">
        <v>2288</v>
      </c>
      <c r="E21" s="33">
        <v>226</v>
      </c>
      <c r="F21" s="33">
        <v>10693</v>
      </c>
      <c r="G21" s="33">
        <v>3568</v>
      </c>
      <c r="H21" s="33">
        <v>181</v>
      </c>
      <c r="I21" s="33">
        <v>1315462</v>
      </c>
      <c r="J21" s="33">
        <v>0</v>
      </c>
      <c r="K21" s="33">
        <v>13073450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850041</v>
      </c>
      <c r="U21" s="56">
        <v>2387197.04372</v>
      </c>
      <c r="V21" s="56">
        <v>256707</v>
      </c>
      <c r="W21" s="56">
        <v>634552.25422</v>
      </c>
      <c r="X21" s="56">
        <v>843</v>
      </c>
      <c r="Y21" s="56">
        <v>15259.841769999999</v>
      </c>
      <c r="Z21" s="56">
        <v>6132639</v>
      </c>
      <c r="AA21" s="56">
        <v>30516924.61454</v>
      </c>
      <c r="AB21" s="56">
        <v>51</v>
      </c>
      <c r="AC21" s="56">
        <v>27.414160000000003</v>
      </c>
    </row>
    <row r="22" spans="2:29" x14ac:dyDescent="0.35">
      <c r="B22" s="92">
        <v>12</v>
      </c>
      <c r="C22" s="91" t="s">
        <v>28</v>
      </c>
      <c r="D22" s="33">
        <v>7706</v>
      </c>
      <c r="E22" s="33">
        <v>1247</v>
      </c>
      <c r="F22" s="33">
        <v>48642</v>
      </c>
      <c r="G22" s="33">
        <v>8024</v>
      </c>
      <c r="H22" s="33">
        <v>341758</v>
      </c>
      <c r="I22" s="33">
        <v>288334</v>
      </c>
      <c r="J22" s="33">
        <v>489745</v>
      </c>
      <c r="K22" s="33">
        <v>56125507</v>
      </c>
      <c r="L22" s="56">
        <v>549715</v>
      </c>
      <c r="M22" s="56">
        <v>2400171.2429999998</v>
      </c>
      <c r="N22" s="56">
        <v>1809575</v>
      </c>
      <c r="O22" s="56">
        <v>3404283.3026199997</v>
      </c>
      <c r="P22" s="56">
        <v>0</v>
      </c>
      <c r="Q22" s="56">
        <v>0</v>
      </c>
      <c r="R22" s="56">
        <v>8982</v>
      </c>
      <c r="S22" s="56">
        <v>39782.767810000005</v>
      </c>
      <c r="T22" s="56">
        <v>4189650</v>
      </c>
      <c r="U22" s="56">
        <v>10200135.366180001</v>
      </c>
      <c r="V22" s="56">
        <v>1467001</v>
      </c>
      <c r="W22" s="56">
        <v>3193152.4261599993</v>
      </c>
      <c r="X22" s="56">
        <v>2282</v>
      </c>
      <c r="Y22" s="56">
        <v>9289.0630000000001</v>
      </c>
      <c r="Z22" s="56">
        <v>39715247</v>
      </c>
      <c r="AA22" s="56">
        <v>124106968.288</v>
      </c>
      <c r="AB22" s="56">
        <v>13</v>
      </c>
      <c r="AC22" s="56">
        <v>94.248360000000005</v>
      </c>
    </row>
    <row r="23" spans="2:29" x14ac:dyDescent="0.35">
      <c r="B23" s="111" t="s">
        <v>6</v>
      </c>
      <c r="C23" s="199"/>
      <c r="D23" s="58"/>
      <c r="E23" s="58"/>
      <c r="F23" s="58"/>
      <c r="G23" s="58"/>
      <c r="H23" s="58"/>
      <c r="I23" s="58"/>
      <c r="J23" s="58"/>
      <c r="K23" s="58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</row>
    <row r="24" spans="2:29" x14ac:dyDescent="0.35">
      <c r="B24" s="92">
        <v>13</v>
      </c>
      <c r="C24" s="91" t="s">
        <v>11</v>
      </c>
      <c r="D24" s="33">
        <v>6576</v>
      </c>
      <c r="E24" s="33">
        <v>7685</v>
      </c>
      <c r="F24" s="33">
        <v>2221316</v>
      </c>
      <c r="G24" s="33">
        <v>369</v>
      </c>
      <c r="H24" s="33">
        <v>632466</v>
      </c>
      <c r="I24" s="33">
        <v>103012602</v>
      </c>
      <c r="J24" s="33">
        <v>14955199</v>
      </c>
      <c r="K24" s="33">
        <v>39728245</v>
      </c>
      <c r="L24" s="56">
        <v>38313013</v>
      </c>
      <c r="M24" s="56">
        <v>95731843.631800249</v>
      </c>
      <c r="N24" s="56">
        <v>26270338</v>
      </c>
      <c r="O24" s="56">
        <v>116283464.0896202</v>
      </c>
      <c r="P24" s="56">
        <v>0</v>
      </c>
      <c r="Q24" s="56">
        <v>0</v>
      </c>
      <c r="R24" s="56">
        <v>68276</v>
      </c>
      <c r="S24" s="56">
        <v>366526.8</v>
      </c>
      <c r="T24" s="56">
        <v>3946371</v>
      </c>
      <c r="U24" s="56">
        <v>13766841.445700044</v>
      </c>
      <c r="V24" s="56">
        <v>1736213</v>
      </c>
      <c r="W24" s="56">
        <v>9719497.5280599929</v>
      </c>
      <c r="X24" s="56">
        <v>9806</v>
      </c>
      <c r="Y24" s="56">
        <v>257849.20699999999</v>
      </c>
      <c r="Z24" s="56">
        <v>15747755</v>
      </c>
      <c r="AA24" s="56">
        <v>104943881.73999999</v>
      </c>
      <c r="AB24" s="56">
        <v>0</v>
      </c>
      <c r="AC24" s="56">
        <v>0</v>
      </c>
    </row>
    <row r="25" spans="2:29" x14ac:dyDescent="0.35">
      <c r="B25" s="92">
        <v>14</v>
      </c>
      <c r="C25" s="91" t="s">
        <v>52</v>
      </c>
      <c r="D25" s="33">
        <v>433</v>
      </c>
      <c r="E25" s="33">
        <v>5</v>
      </c>
      <c r="F25" s="33">
        <v>68621</v>
      </c>
      <c r="G25" s="33">
        <v>0</v>
      </c>
      <c r="H25" s="33">
        <v>30757</v>
      </c>
      <c r="I25" s="33">
        <v>0</v>
      </c>
      <c r="J25" s="33">
        <v>887</v>
      </c>
      <c r="K25" s="33">
        <v>6234161</v>
      </c>
      <c r="L25" s="56">
        <v>424</v>
      </c>
      <c r="M25" s="56">
        <v>1434.81666</v>
      </c>
      <c r="N25" s="56">
        <v>220</v>
      </c>
      <c r="O25" s="56">
        <v>674.73854000000006</v>
      </c>
      <c r="P25" s="56">
        <v>1</v>
      </c>
      <c r="Q25" s="56">
        <v>8.863760000000001</v>
      </c>
      <c r="R25" s="56">
        <v>2</v>
      </c>
      <c r="S25" s="56">
        <v>1</v>
      </c>
      <c r="T25" s="56">
        <v>215345</v>
      </c>
      <c r="U25" s="56">
        <v>764652.11514000059</v>
      </c>
      <c r="V25" s="56">
        <v>49474</v>
      </c>
      <c r="W25" s="56">
        <v>261639.61615999902</v>
      </c>
      <c r="X25" s="56">
        <v>0</v>
      </c>
      <c r="Y25" s="56">
        <v>0</v>
      </c>
      <c r="Z25" s="56">
        <v>2111912</v>
      </c>
      <c r="AA25" s="56">
        <v>11643402.551999999</v>
      </c>
      <c r="AB25" s="56">
        <v>9</v>
      </c>
      <c r="AC25" s="56">
        <v>7.1</v>
      </c>
    </row>
    <row r="26" spans="2:29" x14ac:dyDescent="0.35">
      <c r="B26" s="92">
        <v>15</v>
      </c>
      <c r="C26" s="91" t="s">
        <v>41</v>
      </c>
      <c r="D26" s="33">
        <v>1230</v>
      </c>
      <c r="E26" s="33">
        <v>516</v>
      </c>
      <c r="F26" s="33">
        <v>7303</v>
      </c>
      <c r="G26" s="33">
        <v>89967</v>
      </c>
      <c r="H26" s="33">
        <v>0</v>
      </c>
      <c r="I26" s="33">
        <v>78773</v>
      </c>
      <c r="J26" s="33">
        <v>48119</v>
      </c>
      <c r="K26" s="33">
        <v>3125993</v>
      </c>
      <c r="L26" s="56">
        <v>53108</v>
      </c>
      <c r="M26" s="56">
        <v>223046.18190000157</v>
      </c>
      <c r="N26" s="56">
        <v>23523</v>
      </c>
      <c r="O26" s="56">
        <v>228920.68799999999</v>
      </c>
      <c r="P26" s="56">
        <v>0</v>
      </c>
      <c r="Q26" s="56">
        <v>0</v>
      </c>
      <c r="R26" s="56">
        <v>183</v>
      </c>
      <c r="S26" s="56">
        <v>982.2</v>
      </c>
      <c r="T26" s="56">
        <v>455747</v>
      </c>
      <c r="U26" s="56">
        <v>1409388.2842899999</v>
      </c>
      <c r="V26" s="56">
        <v>43564</v>
      </c>
      <c r="W26" s="56">
        <v>125606.82983000002</v>
      </c>
      <c r="X26" s="56">
        <v>0</v>
      </c>
      <c r="Y26" s="56">
        <v>0</v>
      </c>
      <c r="Z26" s="56">
        <v>2260214</v>
      </c>
      <c r="AA26" s="56">
        <v>13566570.456389999</v>
      </c>
      <c r="AB26" s="56">
        <v>0</v>
      </c>
      <c r="AC26" s="56">
        <v>0</v>
      </c>
    </row>
    <row r="27" spans="2:29" x14ac:dyDescent="0.35">
      <c r="B27" s="92">
        <v>16</v>
      </c>
      <c r="C27" s="91" t="s">
        <v>33</v>
      </c>
      <c r="D27" s="33">
        <v>756</v>
      </c>
      <c r="E27" s="33">
        <v>38</v>
      </c>
      <c r="F27" s="33">
        <v>0</v>
      </c>
      <c r="G27" s="33">
        <v>0</v>
      </c>
      <c r="H27" s="33">
        <v>18067</v>
      </c>
      <c r="I27" s="33">
        <v>0</v>
      </c>
      <c r="J27" s="33">
        <v>159706</v>
      </c>
      <c r="K27" s="33">
        <v>925902</v>
      </c>
      <c r="L27" s="56">
        <v>242802</v>
      </c>
      <c r="M27" s="56">
        <v>726561.16710000008</v>
      </c>
      <c r="N27" s="56">
        <v>1610147</v>
      </c>
      <c r="O27" s="56">
        <v>1581583.4260199999</v>
      </c>
      <c r="P27" s="56">
        <v>0</v>
      </c>
      <c r="Q27" s="56">
        <v>0</v>
      </c>
      <c r="R27" s="56">
        <v>0</v>
      </c>
      <c r="S27" s="56">
        <v>0</v>
      </c>
      <c r="T27" s="56">
        <v>137101</v>
      </c>
      <c r="U27" s="56">
        <v>338335.58708999999</v>
      </c>
      <c r="V27" s="56">
        <v>9989</v>
      </c>
      <c r="W27" s="56">
        <v>39576.856249999997</v>
      </c>
      <c r="X27" s="56">
        <v>0</v>
      </c>
      <c r="Y27" s="56">
        <v>0</v>
      </c>
      <c r="Z27" s="56">
        <v>400566</v>
      </c>
      <c r="AA27" s="56">
        <v>2080122.6</v>
      </c>
      <c r="AB27" s="56">
        <v>0</v>
      </c>
      <c r="AC27" s="56">
        <v>0</v>
      </c>
    </row>
    <row r="28" spans="2:29" x14ac:dyDescent="0.35">
      <c r="B28" s="92">
        <v>17</v>
      </c>
      <c r="C28" s="91" t="s">
        <v>45</v>
      </c>
      <c r="D28" s="33">
        <v>430</v>
      </c>
      <c r="E28" s="33">
        <v>5</v>
      </c>
      <c r="F28" s="33">
        <v>8146</v>
      </c>
      <c r="G28" s="33">
        <v>0</v>
      </c>
      <c r="H28" s="33">
        <v>20525</v>
      </c>
      <c r="I28" s="33">
        <v>0</v>
      </c>
      <c r="J28" s="33">
        <v>197</v>
      </c>
      <c r="K28" s="33">
        <v>940135</v>
      </c>
      <c r="L28" s="56">
        <v>420</v>
      </c>
      <c r="M28" s="56">
        <v>1984.2957900000001</v>
      </c>
      <c r="N28" s="56">
        <v>322</v>
      </c>
      <c r="O28" s="56">
        <v>1393.34989</v>
      </c>
      <c r="P28" s="56">
        <v>0</v>
      </c>
      <c r="Q28" s="56">
        <v>0</v>
      </c>
      <c r="R28" s="56">
        <v>14</v>
      </c>
      <c r="S28" s="56">
        <v>84</v>
      </c>
      <c r="T28" s="56">
        <v>72557</v>
      </c>
      <c r="U28" s="56">
        <v>233608.11928000001</v>
      </c>
      <c r="V28" s="56">
        <v>38703</v>
      </c>
      <c r="W28" s="56">
        <v>168144.67452</v>
      </c>
      <c r="X28" s="56">
        <v>239</v>
      </c>
      <c r="Y28" s="56">
        <v>7821.88</v>
      </c>
      <c r="Z28" s="56">
        <v>242006</v>
      </c>
      <c r="AA28" s="56">
        <v>1479512.9669999999</v>
      </c>
      <c r="AB28" s="56">
        <v>0</v>
      </c>
      <c r="AC28" s="56">
        <v>0</v>
      </c>
    </row>
    <row r="29" spans="2:29" x14ac:dyDescent="0.35">
      <c r="B29" s="92">
        <v>18</v>
      </c>
      <c r="C29" s="91" t="s">
        <v>42</v>
      </c>
      <c r="D29" s="33">
        <v>241</v>
      </c>
      <c r="E29" s="33">
        <v>39</v>
      </c>
      <c r="F29" s="33">
        <v>1535</v>
      </c>
      <c r="G29" s="33">
        <v>0</v>
      </c>
      <c r="H29" s="33">
        <v>0</v>
      </c>
      <c r="I29" s="33">
        <v>38035</v>
      </c>
      <c r="J29" s="33">
        <v>13234</v>
      </c>
      <c r="K29" s="33">
        <v>589522</v>
      </c>
      <c r="L29" s="56">
        <v>25915</v>
      </c>
      <c r="M29" s="56">
        <v>64156.9378</v>
      </c>
      <c r="N29" s="56">
        <v>7293</v>
      </c>
      <c r="O29" s="56">
        <v>29079.762329999998</v>
      </c>
      <c r="P29" s="56">
        <v>0</v>
      </c>
      <c r="Q29" s="56">
        <v>0</v>
      </c>
      <c r="R29" s="56">
        <v>279</v>
      </c>
      <c r="S29" s="56">
        <v>1129.8</v>
      </c>
      <c r="T29" s="56">
        <v>125398</v>
      </c>
      <c r="U29" s="56">
        <v>272497.30426999996</v>
      </c>
      <c r="V29" s="56">
        <v>5155</v>
      </c>
      <c r="W29" s="56">
        <v>15212.441429999997</v>
      </c>
      <c r="X29" s="56">
        <v>0</v>
      </c>
      <c r="Y29" s="56">
        <v>0</v>
      </c>
      <c r="Z29" s="56">
        <v>385003</v>
      </c>
      <c r="AA29" s="56">
        <v>1741129.86494</v>
      </c>
      <c r="AB29" s="56">
        <v>0</v>
      </c>
      <c r="AC29" s="56">
        <v>0</v>
      </c>
    </row>
    <row r="30" spans="2:29" x14ac:dyDescent="0.35">
      <c r="B30" s="92">
        <v>19</v>
      </c>
      <c r="C30" s="91" t="s">
        <v>20</v>
      </c>
      <c r="D30" s="33">
        <v>1775</v>
      </c>
      <c r="E30" s="33">
        <v>314</v>
      </c>
      <c r="F30" s="33">
        <v>22529</v>
      </c>
      <c r="G30" s="33">
        <v>0</v>
      </c>
      <c r="H30" s="33">
        <v>0</v>
      </c>
      <c r="I30" s="33">
        <v>5956952</v>
      </c>
      <c r="J30" s="33">
        <v>1215370</v>
      </c>
      <c r="K30" s="33">
        <v>14497075</v>
      </c>
      <c r="L30" s="56">
        <v>2813005</v>
      </c>
      <c r="M30" s="56">
        <v>7465444.0117600001</v>
      </c>
      <c r="N30" s="56">
        <v>1728636</v>
      </c>
      <c r="O30" s="56">
        <v>9169845.9014500007</v>
      </c>
      <c r="P30" s="56">
        <v>0</v>
      </c>
      <c r="Q30" s="56">
        <v>0</v>
      </c>
      <c r="R30" s="56">
        <v>5522</v>
      </c>
      <c r="S30" s="56">
        <v>26548.378129999997</v>
      </c>
      <c r="T30" s="56">
        <v>2643443</v>
      </c>
      <c r="U30" s="56">
        <v>7804215.3241300005</v>
      </c>
      <c r="V30" s="56">
        <v>1138275</v>
      </c>
      <c r="W30" s="56">
        <v>3892549.2720400002</v>
      </c>
      <c r="X30" s="56">
        <v>2971</v>
      </c>
      <c r="Y30" s="56">
        <v>39340.439530000003</v>
      </c>
      <c r="Z30" s="56">
        <v>7080918</v>
      </c>
      <c r="AA30" s="56">
        <v>37936420.233999997</v>
      </c>
      <c r="AB30" s="56">
        <v>0</v>
      </c>
      <c r="AC30" s="56">
        <v>0</v>
      </c>
    </row>
    <row r="31" spans="2:29" x14ac:dyDescent="0.35">
      <c r="B31" s="92">
        <v>20</v>
      </c>
      <c r="C31" s="91" t="s">
        <v>7</v>
      </c>
      <c r="D31" s="33">
        <v>12737</v>
      </c>
      <c r="E31" s="33">
        <v>8416</v>
      </c>
      <c r="F31" s="33">
        <v>1810267</v>
      </c>
      <c r="G31" s="33">
        <v>2298</v>
      </c>
      <c r="H31" s="33">
        <v>2372486</v>
      </c>
      <c r="I31" s="33">
        <v>913084</v>
      </c>
      <c r="J31" s="33">
        <v>24001417</v>
      </c>
      <c r="K31" s="33">
        <v>59734517</v>
      </c>
      <c r="L31" s="56">
        <v>83484109</v>
      </c>
      <c r="M31" s="56">
        <v>181308610.7951</v>
      </c>
      <c r="N31" s="56">
        <v>35519761</v>
      </c>
      <c r="O31" s="56">
        <v>335932408.80988002</v>
      </c>
      <c r="P31" s="56">
        <v>0</v>
      </c>
      <c r="Q31" s="56">
        <v>0</v>
      </c>
      <c r="R31" s="56">
        <v>165288</v>
      </c>
      <c r="S31" s="56">
        <v>1117936.55048</v>
      </c>
      <c r="T31" s="56">
        <v>8874411</v>
      </c>
      <c r="U31" s="56">
        <v>36667794.770500004</v>
      </c>
      <c r="V31" s="56">
        <v>6433664</v>
      </c>
      <c r="W31" s="56">
        <v>32060548.179820009</v>
      </c>
      <c r="X31" s="56">
        <v>50056</v>
      </c>
      <c r="Y31" s="56">
        <v>735077.89947000018</v>
      </c>
      <c r="Z31" s="56">
        <v>31589263</v>
      </c>
      <c r="AA31" s="56">
        <v>222109891.743</v>
      </c>
      <c r="AB31" s="56">
        <v>26</v>
      </c>
      <c r="AC31" s="56">
        <v>28.151</v>
      </c>
    </row>
    <row r="32" spans="2:29" x14ac:dyDescent="0.35">
      <c r="B32" s="92">
        <v>21</v>
      </c>
      <c r="C32" s="91" t="s">
        <v>10</v>
      </c>
      <c r="D32" s="33">
        <v>10127</v>
      </c>
      <c r="E32" s="33">
        <v>5276</v>
      </c>
      <c r="F32" s="33">
        <v>2082898</v>
      </c>
      <c r="G32" s="33">
        <v>6593</v>
      </c>
      <c r="H32" s="33">
        <v>601341</v>
      </c>
      <c r="I32" s="33">
        <v>3758897</v>
      </c>
      <c r="J32" s="33">
        <v>18300074</v>
      </c>
      <c r="K32" s="33">
        <v>31797792</v>
      </c>
      <c r="L32" s="56">
        <v>18257444</v>
      </c>
      <c r="M32" s="56">
        <v>102664157.90575975</v>
      </c>
      <c r="N32" s="56">
        <v>64015460</v>
      </c>
      <c r="O32" s="56">
        <v>248130610.96530744</v>
      </c>
      <c r="P32" s="56">
        <v>33</v>
      </c>
      <c r="Q32" s="56">
        <v>2007.838</v>
      </c>
      <c r="R32" s="56">
        <v>58963</v>
      </c>
      <c r="S32" s="56">
        <v>306307.13400000002</v>
      </c>
      <c r="T32" s="56">
        <v>4974939</v>
      </c>
      <c r="U32" s="56">
        <v>22874880.826620195</v>
      </c>
      <c r="V32" s="56">
        <v>3123110</v>
      </c>
      <c r="W32" s="56">
        <v>18052790.036989979</v>
      </c>
      <c r="X32" s="56">
        <v>5169</v>
      </c>
      <c r="Y32" s="56">
        <v>110411.01270000001</v>
      </c>
      <c r="Z32" s="56">
        <v>13421281</v>
      </c>
      <c r="AA32" s="56">
        <v>103367461.014</v>
      </c>
      <c r="AB32" s="56">
        <v>2</v>
      </c>
      <c r="AC32" s="56">
        <v>1.2609999999999999</v>
      </c>
    </row>
    <row r="33" spans="2:29" x14ac:dyDescent="0.35">
      <c r="B33" s="92">
        <v>22</v>
      </c>
      <c r="C33" s="91" t="s">
        <v>38</v>
      </c>
      <c r="D33" s="33">
        <v>2412</v>
      </c>
      <c r="E33" s="33">
        <v>700</v>
      </c>
      <c r="F33" s="33">
        <v>13015</v>
      </c>
      <c r="G33" s="33">
        <v>1364</v>
      </c>
      <c r="H33" s="33">
        <v>0</v>
      </c>
      <c r="I33" s="33">
        <v>414340</v>
      </c>
      <c r="J33" s="33">
        <v>43090</v>
      </c>
      <c r="K33" s="33">
        <v>12209447</v>
      </c>
      <c r="L33" s="56">
        <v>83020</v>
      </c>
      <c r="M33" s="56">
        <v>368845.98560000001</v>
      </c>
      <c r="N33" s="56">
        <v>60837</v>
      </c>
      <c r="O33" s="56">
        <v>279700.35820000002</v>
      </c>
      <c r="P33" s="56">
        <v>0</v>
      </c>
      <c r="Q33" s="56">
        <v>0</v>
      </c>
      <c r="R33" s="56">
        <v>535</v>
      </c>
      <c r="S33" s="56">
        <v>3277.78024</v>
      </c>
      <c r="T33" s="56">
        <v>1018966</v>
      </c>
      <c r="U33" s="56">
        <v>2629193.9326100782</v>
      </c>
      <c r="V33" s="56">
        <v>200073</v>
      </c>
      <c r="W33" s="56">
        <v>611053.65515003027</v>
      </c>
      <c r="X33" s="56">
        <v>0</v>
      </c>
      <c r="Y33" s="56">
        <v>0</v>
      </c>
      <c r="Z33" s="56">
        <v>4563181</v>
      </c>
      <c r="AA33" s="56">
        <v>24664835.999510001</v>
      </c>
      <c r="AB33" s="56">
        <v>87</v>
      </c>
      <c r="AC33" s="56">
        <v>24.911000000000001</v>
      </c>
    </row>
    <row r="34" spans="2:29" x14ac:dyDescent="0.35">
      <c r="B34" s="92">
        <v>23</v>
      </c>
      <c r="C34" s="91" t="s">
        <v>14</v>
      </c>
      <c r="D34" s="33">
        <v>731</v>
      </c>
      <c r="E34" s="33">
        <v>306</v>
      </c>
      <c r="F34" s="33">
        <v>40992</v>
      </c>
      <c r="G34" s="33">
        <v>7472</v>
      </c>
      <c r="H34" s="33">
        <v>0</v>
      </c>
      <c r="I34" s="33">
        <v>157857</v>
      </c>
      <c r="J34" s="33">
        <v>3633077</v>
      </c>
      <c r="K34" s="33">
        <v>6582906</v>
      </c>
      <c r="L34" s="56">
        <v>12249208</v>
      </c>
      <c r="M34" s="56">
        <v>20699890.899</v>
      </c>
      <c r="N34" s="56">
        <v>2474233</v>
      </c>
      <c r="O34" s="56">
        <v>17196506.006000001</v>
      </c>
      <c r="P34" s="56">
        <v>0</v>
      </c>
      <c r="Q34" s="56">
        <v>0</v>
      </c>
      <c r="R34" s="56">
        <v>23187</v>
      </c>
      <c r="S34" s="56">
        <v>116213.4</v>
      </c>
      <c r="T34" s="56">
        <v>585145</v>
      </c>
      <c r="U34" s="56">
        <v>2267522.2178400001</v>
      </c>
      <c r="V34" s="56">
        <v>284257</v>
      </c>
      <c r="W34" s="56">
        <v>3264149.1374599999</v>
      </c>
      <c r="X34" s="56">
        <v>0</v>
      </c>
      <c r="Y34" s="56">
        <v>0</v>
      </c>
      <c r="Z34" s="56">
        <v>3147111</v>
      </c>
      <c r="AA34" s="56">
        <v>18347068.317000002</v>
      </c>
      <c r="AB34" s="56">
        <v>0</v>
      </c>
      <c r="AC34" s="56">
        <v>0</v>
      </c>
    </row>
    <row r="35" spans="2:29" x14ac:dyDescent="0.35">
      <c r="B35" s="92">
        <v>24</v>
      </c>
      <c r="C35" s="91" t="s">
        <v>15</v>
      </c>
      <c r="D35" s="33">
        <v>2017</v>
      </c>
      <c r="E35" s="33">
        <v>1019</v>
      </c>
      <c r="F35" s="33">
        <v>195015</v>
      </c>
      <c r="G35" s="33">
        <v>0</v>
      </c>
      <c r="H35" s="33">
        <v>12354</v>
      </c>
      <c r="I35" s="33">
        <v>7563774</v>
      </c>
      <c r="J35" s="33">
        <v>3181308</v>
      </c>
      <c r="K35" s="33">
        <v>11021249</v>
      </c>
      <c r="L35" s="56">
        <v>4180888</v>
      </c>
      <c r="M35" s="56">
        <v>29840541.322999999</v>
      </c>
      <c r="N35" s="56">
        <v>9082453</v>
      </c>
      <c r="O35" s="56">
        <v>59084625.722999997</v>
      </c>
      <c r="P35" s="56">
        <v>0</v>
      </c>
      <c r="Q35" s="56">
        <v>0</v>
      </c>
      <c r="R35" s="56">
        <v>23615</v>
      </c>
      <c r="S35" s="56">
        <v>130252.507</v>
      </c>
      <c r="T35" s="56">
        <v>620013</v>
      </c>
      <c r="U35" s="56">
        <v>2000262.064</v>
      </c>
      <c r="V35" s="56">
        <v>495590</v>
      </c>
      <c r="W35" s="56">
        <v>2204164.39</v>
      </c>
      <c r="X35" s="56">
        <v>844</v>
      </c>
      <c r="Y35" s="56">
        <v>61972.964860000007</v>
      </c>
      <c r="Z35" s="56">
        <v>3492515</v>
      </c>
      <c r="AA35" s="56">
        <v>21670391.822671</v>
      </c>
      <c r="AB35" s="56">
        <v>0</v>
      </c>
      <c r="AC35" s="56">
        <v>0</v>
      </c>
    </row>
    <row r="36" spans="2:29" x14ac:dyDescent="0.35">
      <c r="B36" s="92">
        <v>25</v>
      </c>
      <c r="C36" s="91" t="s">
        <v>34</v>
      </c>
      <c r="D36" s="33">
        <v>945</v>
      </c>
      <c r="E36" s="33">
        <v>635</v>
      </c>
      <c r="F36" s="33">
        <v>14474</v>
      </c>
      <c r="G36" s="33">
        <v>1134</v>
      </c>
      <c r="H36" s="33">
        <v>0</v>
      </c>
      <c r="I36" s="33">
        <v>624950</v>
      </c>
      <c r="J36" s="33">
        <v>128553</v>
      </c>
      <c r="K36" s="33">
        <v>4907082</v>
      </c>
      <c r="L36" s="56">
        <v>177359</v>
      </c>
      <c r="M36" s="56">
        <v>1587673.08081</v>
      </c>
      <c r="N36" s="56">
        <v>107434</v>
      </c>
      <c r="O36" s="56">
        <v>396917.44339999999</v>
      </c>
      <c r="P36" s="56">
        <v>0</v>
      </c>
      <c r="Q36" s="56">
        <v>0</v>
      </c>
      <c r="R36" s="56">
        <v>10509</v>
      </c>
      <c r="S36" s="56">
        <v>46432.902999999998</v>
      </c>
      <c r="T36" s="56">
        <v>648077</v>
      </c>
      <c r="U36" s="56">
        <v>1776406.0493899998</v>
      </c>
      <c r="V36" s="56">
        <v>877374</v>
      </c>
      <c r="W36" s="56">
        <v>636427.25552000001</v>
      </c>
      <c r="X36" s="56">
        <v>0</v>
      </c>
      <c r="Y36" s="56">
        <v>0</v>
      </c>
      <c r="Z36" s="56">
        <v>4854941</v>
      </c>
      <c r="AA36" s="56">
        <v>27030723.645</v>
      </c>
      <c r="AB36" s="56">
        <v>0</v>
      </c>
      <c r="AC36" s="56">
        <v>0</v>
      </c>
    </row>
    <row r="37" spans="2:29" x14ac:dyDescent="0.35">
      <c r="B37" s="92">
        <v>26</v>
      </c>
      <c r="C37" s="91" t="s">
        <v>53</v>
      </c>
      <c r="D37" s="33">
        <v>950</v>
      </c>
      <c r="E37" s="33">
        <v>551</v>
      </c>
      <c r="F37" s="33">
        <v>10910</v>
      </c>
      <c r="G37" s="33">
        <v>0</v>
      </c>
      <c r="H37" s="33">
        <v>0</v>
      </c>
      <c r="I37" s="33">
        <v>127971</v>
      </c>
      <c r="J37" s="33">
        <v>0</v>
      </c>
      <c r="K37" s="33">
        <v>5581043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729698</v>
      </c>
      <c r="U37" s="56">
        <v>1609991.0824200001</v>
      </c>
      <c r="V37" s="56">
        <v>53317</v>
      </c>
      <c r="W37" s="56">
        <v>176048.92687999998</v>
      </c>
      <c r="X37" s="56">
        <v>0</v>
      </c>
      <c r="Y37" s="56">
        <v>0</v>
      </c>
      <c r="Z37" s="56">
        <v>3454691</v>
      </c>
      <c r="AA37" s="56">
        <v>17505464.769000001</v>
      </c>
      <c r="AB37" s="56">
        <v>0</v>
      </c>
      <c r="AC37" s="56">
        <v>0</v>
      </c>
    </row>
    <row r="38" spans="2:29" x14ac:dyDescent="0.35">
      <c r="B38" s="92">
        <v>27</v>
      </c>
      <c r="C38" s="91" t="s">
        <v>43</v>
      </c>
      <c r="D38" s="33">
        <v>1555</v>
      </c>
      <c r="E38" s="33">
        <v>695</v>
      </c>
      <c r="F38" s="33">
        <v>1434</v>
      </c>
      <c r="G38" s="33">
        <v>0</v>
      </c>
      <c r="H38" s="33">
        <v>0</v>
      </c>
      <c r="I38" s="33">
        <v>45235</v>
      </c>
      <c r="J38" s="33">
        <v>10450</v>
      </c>
      <c r="K38" s="33">
        <v>5342579</v>
      </c>
      <c r="L38" s="56">
        <v>23754</v>
      </c>
      <c r="M38" s="56">
        <v>170899.99168000001</v>
      </c>
      <c r="N38" s="56">
        <v>8549</v>
      </c>
      <c r="O38" s="56">
        <v>126437.45140000001</v>
      </c>
      <c r="P38" s="56">
        <v>0</v>
      </c>
      <c r="Q38" s="56">
        <v>0</v>
      </c>
      <c r="R38" s="56">
        <v>465</v>
      </c>
      <c r="S38" s="56">
        <v>3522.6</v>
      </c>
      <c r="T38" s="56">
        <v>845721</v>
      </c>
      <c r="U38" s="56">
        <v>2357673.7224100009</v>
      </c>
      <c r="V38" s="56">
        <v>132115</v>
      </c>
      <c r="W38" s="56">
        <v>571982.41108999948</v>
      </c>
      <c r="X38" s="56">
        <v>0</v>
      </c>
      <c r="Y38" s="56">
        <v>0</v>
      </c>
      <c r="Z38" s="56">
        <v>3729228</v>
      </c>
      <c r="AA38" s="56">
        <v>19352872.814089999</v>
      </c>
      <c r="AB38" s="56">
        <v>0</v>
      </c>
      <c r="AC38" s="56">
        <v>0</v>
      </c>
    </row>
    <row r="39" spans="2:29" x14ac:dyDescent="0.35">
      <c r="B39" s="92">
        <v>28</v>
      </c>
      <c r="C39" s="91" t="s">
        <v>13</v>
      </c>
      <c r="D39" s="33">
        <v>1963</v>
      </c>
      <c r="E39" s="33">
        <v>1216</v>
      </c>
      <c r="F39" s="33">
        <v>84402</v>
      </c>
      <c r="G39" s="33">
        <v>0</v>
      </c>
      <c r="H39" s="33">
        <v>153074</v>
      </c>
      <c r="I39" s="33">
        <v>720367</v>
      </c>
      <c r="J39" s="33">
        <v>4839468</v>
      </c>
      <c r="K39" s="33">
        <v>35239467</v>
      </c>
      <c r="L39" s="56">
        <v>11354256</v>
      </c>
      <c r="M39" s="56">
        <v>23767675.187929999</v>
      </c>
      <c r="N39" s="56">
        <v>4166161</v>
      </c>
      <c r="O39" s="56">
        <v>36685354.176410004</v>
      </c>
      <c r="P39" s="56">
        <v>0</v>
      </c>
      <c r="Q39" s="56">
        <v>0</v>
      </c>
      <c r="R39" s="56">
        <v>21053</v>
      </c>
      <c r="S39" s="56">
        <v>105964.00822</v>
      </c>
      <c r="T39" s="56">
        <v>1795650</v>
      </c>
      <c r="U39" s="56">
        <v>5029269.4780000001</v>
      </c>
      <c r="V39" s="56">
        <v>1572253</v>
      </c>
      <c r="W39" s="56">
        <v>5113115.3859999999</v>
      </c>
      <c r="X39" s="56">
        <v>0</v>
      </c>
      <c r="Y39" s="56">
        <v>0</v>
      </c>
      <c r="Z39" s="56">
        <v>9276090</v>
      </c>
      <c r="AA39" s="56">
        <v>49610406.821949981</v>
      </c>
      <c r="AB39" s="56">
        <v>0</v>
      </c>
      <c r="AC39" s="56">
        <v>0</v>
      </c>
    </row>
    <row r="40" spans="2:29" x14ac:dyDescent="0.35">
      <c r="B40" s="92">
        <v>29</v>
      </c>
      <c r="C40" s="91" t="s">
        <v>54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299463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12353</v>
      </c>
      <c r="U40" s="56">
        <v>25820.95364</v>
      </c>
      <c r="V40" s="56">
        <v>3403</v>
      </c>
      <c r="W40" s="56">
        <v>10188.177</v>
      </c>
      <c r="X40" s="56">
        <v>0</v>
      </c>
      <c r="Y40" s="56">
        <v>0</v>
      </c>
      <c r="Z40" s="56">
        <v>60918</v>
      </c>
      <c r="AA40" s="56">
        <v>310283.2</v>
      </c>
      <c r="AB40" s="56">
        <v>0</v>
      </c>
      <c r="AC40" s="56">
        <v>0</v>
      </c>
    </row>
    <row r="41" spans="2:29" x14ac:dyDescent="0.35">
      <c r="B41" s="92">
        <v>30</v>
      </c>
      <c r="C41" s="91" t="s">
        <v>12</v>
      </c>
      <c r="D41" s="33">
        <v>378</v>
      </c>
      <c r="E41" s="33">
        <v>37</v>
      </c>
      <c r="F41" s="33">
        <v>2700214</v>
      </c>
      <c r="G41" s="33">
        <v>0</v>
      </c>
      <c r="H41" s="33">
        <v>1839</v>
      </c>
      <c r="I41" s="33">
        <v>140401</v>
      </c>
      <c r="J41" s="33">
        <v>4776130</v>
      </c>
      <c r="K41" s="33">
        <v>1666544</v>
      </c>
      <c r="L41" s="56">
        <v>4857388</v>
      </c>
      <c r="M41" s="56">
        <v>26092658.696459997</v>
      </c>
      <c r="N41" s="56">
        <v>5275471</v>
      </c>
      <c r="O41" s="56">
        <v>42098891.820019998</v>
      </c>
      <c r="P41" s="56">
        <v>0</v>
      </c>
      <c r="Q41" s="56">
        <v>0</v>
      </c>
      <c r="R41" s="56">
        <v>26350</v>
      </c>
      <c r="S41" s="56">
        <v>117024.28403</v>
      </c>
      <c r="T41" s="56">
        <v>136437</v>
      </c>
      <c r="U41" s="56">
        <v>451590.84032000008</v>
      </c>
      <c r="V41" s="56">
        <v>77973</v>
      </c>
      <c r="W41" s="56">
        <v>469469.88537999993</v>
      </c>
      <c r="X41" s="56">
        <v>84</v>
      </c>
      <c r="Y41" s="56">
        <v>4242.1629999999996</v>
      </c>
      <c r="Z41" s="56">
        <v>469745</v>
      </c>
      <c r="AA41" s="56">
        <v>2665798.9780000001</v>
      </c>
      <c r="AB41" s="56">
        <v>0</v>
      </c>
      <c r="AC41" s="56">
        <v>0</v>
      </c>
    </row>
    <row r="42" spans="2:29" x14ac:dyDescent="0.35">
      <c r="B42" s="92">
        <v>31</v>
      </c>
      <c r="C42" s="91" t="s">
        <v>30</v>
      </c>
      <c r="D42" s="33">
        <v>910</v>
      </c>
      <c r="E42" s="33">
        <v>368</v>
      </c>
      <c r="F42" s="33">
        <v>13977</v>
      </c>
      <c r="G42" s="33">
        <v>0</v>
      </c>
      <c r="H42" s="33">
        <v>37178</v>
      </c>
      <c r="I42" s="33">
        <v>103385</v>
      </c>
      <c r="J42" s="33">
        <v>374170</v>
      </c>
      <c r="K42" s="33">
        <v>3952762</v>
      </c>
      <c r="L42" s="56">
        <v>558013</v>
      </c>
      <c r="M42" s="56">
        <v>2215698.5623699999</v>
      </c>
      <c r="N42" s="56">
        <v>610018</v>
      </c>
      <c r="O42" s="56">
        <v>3687437.5276099998</v>
      </c>
      <c r="P42" s="56">
        <v>0</v>
      </c>
      <c r="Q42" s="56">
        <v>0</v>
      </c>
      <c r="R42" s="56">
        <v>0</v>
      </c>
      <c r="S42" s="56">
        <v>0</v>
      </c>
      <c r="T42" s="56">
        <v>924114</v>
      </c>
      <c r="U42" s="56">
        <v>2643101.12635</v>
      </c>
      <c r="V42" s="56">
        <v>159541</v>
      </c>
      <c r="W42" s="56">
        <v>723375.96126000001</v>
      </c>
      <c r="X42" s="56">
        <v>0</v>
      </c>
      <c r="Y42" s="56">
        <v>0</v>
      </c>
      <c r="Z42" s="56">
        <v>2565961</v>
      </c>
      <c r="AA42" s="56">
        <v>13585251.527000001</v>
      </c>
      <c r="AB42" s="56">
        <v>0</v>
      </c>
      <c r="AC42" s="56">
        <v>0</v>
      </c>
    </row>
    <row r="43" spans="2:29" x14ac:dyDescent="0.35">
      <c r="B43" s="92">
        <v>32</v>
      </c>
      <c r="C43" s="91" t="s">
        <v>39</v>
      </c>
      <c r="D43" s="33">
        <v>504</v>
      </c>
      <c r="E43" s="33">
        <v>647</v>
      </c>
      <c r="F43" s="33">
        <v>2355</v>
      </c>
      <c r="G43" s="33">
        <v>0</v>
      </c>
      <c r="H43" s="33">
        <v>0</v>
      </c>
      <c r="I43" s="33">
        <v>184210</v>
      </c>
      <c r="J43" s="33">
        <v>30270</v>
      </c>
      <c r="K43" s="33">
        <v>2462409</v>
      </c>
      <c r="L43" s="56">
        <v>40635</v>
      </c>
      <c r="M43" s="56">
        <v>189875.32587999999</v>
      </c>
      <c r="N43" s="56">
        <v>17207</v>
      </c>
      <c r="O43" s="56">
        <v>105107.92371</v>
      </c>
      <c r="P43" s="56">
        <v>0</v>
      </c>
      <c r="Q43" s="56">
        <v>0</v>
      </c>
      <c r="R43" s="56">
        <v>1893</v>
      </c>
      <c r="S43" s="56">
        <v>7407.7</v>
      </c>
      <c r="T43" s="56">
        <v>295121</v>
      </c>
      <c r="U43" s="56">
        <v>1042583.1152</v>
      </c>
      <c r="V43" s="56">
        <v>26681</v>
      </c>
      <c r="W43" s="56">
        <v>127771.55957</v>
      </c>
      <c r="X43" s="56">
        <v>82</v>
      </c>
      <c r="Y43" s="56">
        <v>244.04400000000001</v>
      </c>
      <c r="Z43" s="56">
        <v>4434315</v>
      </c>
      <c r="AA43" s="56">
        <v>22020286.699999999</v>
      </c>
      <c r="AB43" s="56">
        <v>0</v>
      </c>
      <c r="AC43" s="56">
        <v>0</v>
      </c>
    </row>
    <row r="44" spans="2:29" x14ac:dyDescent="0.35">
      <c r="B44" s="92">
        <v>33</v>
      </c>
      <c r="C44" s="91" t="s">
        <v>17</v>
      </c>
      <c r="D44" s="33">
        <v>1173</v>
      </c>
      <c r="E44" s="33">
        <v>158</v>
      </c>
      <c r="F44" s="33">
        <v>104383</v>
      </c>
      <c r="G44" s="33">
        <v>83611</v>
      </c>
      <c r="H44" s="33">
        <v>195980</v>
      </c>
      <c r="I44" s="33">
        <v>511299129</v>
      </c>
      <c r="J44" s="33">
        <v>2503080</v>
      </c>
      <c r="K44" s="33">
        <v>5146663</v>
      </c>
      <c r="L44" s="56">
        <v>10469962</v>
      </c>
      <c r="M44" s="56">
        <v>18301890.017689999</v>
      </c>
      <c r="N44" s="56">
        <v>1120103</v>
      </c>
      <c r="O44" s="56">
        <v>13926261.0757</v>
      </c>
      <c r="P44" s="56">
        <v>0</v>
      </c>
      <c r="Q44" s="56">
        <v>0</v>
      </c>
      <c r="R44" s="56">
        <v>10537</v>
      </c>
      <c r="S44" s="56">
        <v>52263.6</v>
      </c>
      <c r="T44" s="56">
        <v>460068</v>
      </c>
      <c r="U44" s="56">
        <v>1456765.5291000018</v>
      </c>
      <c r="V44" s="56">
        <v>125910</v>
      </c>
      <c r="W44" s="56">
        <v>873307.96274999832</v>
      </c>
      <c r="X44" s="56">
        <v>17</v>
      </c>
      <c r="Y44" s="56">
        <v>170.988</v>
      </c>
      <c r="Z44" s="56">
        <v>1889448</v>
      </c>
      <c r="AA44" s="56">
        <v>10838589.403999999</v>
      </c>
      <c r="AB44" s="56">
        <v>0</v>
      </c>
      <c r="AC44" s="56">
        <v>0</v>
      </c>
    </row>
    <row r="45" spans="2:29" x14ac:dyDescent="0.35">
      <c r="B45" s="111" t="s">
        <v>18</v>
      </c>
      <c r="C45" s="199"/>
      <c r="D45" s="58"/>
      <c r="E45" s="58"/>
      <c r="F45" s="58"/>
      <c r="G45" s="58"/>
      <c r="H45" s="58"/>
      <c r="I45" s="58"/>
      <c r="J45" s="58"/>
      <c r="K45" s="58"/>
      <c r="L45" s="53"/>
      <c r="M45" s="53"/>
      <c r="N45" s="53"/>
      <c r="O45" s="53"/>
      <c r="P45" s="53"/>
      <c r="Q45" s="53"/>
      <c r="R45" s="53"/>
      <c r="S45" s="53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 spans="2:29" x14ac:dyDescent="0.35">
      <c r="B46" s="92">
        <v>34</v>
      </c>
      <c r="C46" s="91" t="s">
        <v>19</v>
      </c>
      <c r="D46" s="33">
        <v>0</v>
      </c>
      <c r="E46" s="33">
        <v>0</v>
      </c>
      <c r="F46" s="33">
        <v>15108</v>
      </c>
      <c r="G46" s="33">
        <v>0</v>
      </c>
      <c r="H46" s="33">
        <v>0</v>
      </c>
      <c r="I46" s="33">
        <v>0</v>
      </c>
      <c r="J46" s="33">
        <v>1424907</v>
      </c>
      <c r="K46" s="33">
        <v>0</v>
      </c>
      <c r="L46" s="56">
        <v>1653771</v>
      </c>
      <c r="M46" s="56">
        <v>14225952.52</v>
      </c>
      <c r="N46" s="56">
        <v>4168850</v>
      </c>
      <c r="O46" s="56">
        <v>39865091.009999998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</row>
    <row r="47" spans="2:29" x14ac:dyDescent="0.35">
      <c r="B47" s="92">
        <v>35</v>
      </c>
      <c r="C47" s="91" t="s">
        <v>55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</row>
    <row r="48" spans="2:29" x14ac:dyDescent="0.35">
      <c r="B48" s="92">
        <v>36</v>
      </c>
      <c r="C48" s="91" t="s">
        <v>56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965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939</v>
      </c>
      <c r="U48" s="56">
        <v>3123.0337000000004</v>
      </c>
      <c r="V48" s="56">
        <v>0</v>
      </c>
      <c r="W48" s="56">
        <v>0</v>
      </c>
      <c r="X48" s="56">
        <v>0</v>
      </c>
      <c r="Y48" s="56">
        <v>0</v>
      </c>
      <c r="Z48" s="56">
        <v>1293</v>
      </c>
      <c r="AA48" s="56">
        <v>6656.4</v>
      </c>
      <c r="AB48" s="56">
        <v>0</v>
      </c>
      <c r="AC48" s="56">
        <v>0</v>
      </c>
    </row>
    <row r="49" spans="2:29" x14ac:dyDescent="0.35">
      <c r="B49" s="92">
        <v>37</v>
      </c>
      <c r="C49" s="91" t="s">
        <v>57</v>
      </c>
      <c r="D49" s="33">
        <v>0</v>
      </c>
      <c r="E49" s="33">
        <v>0</v>
      </c>
      <c r="F49" s="33">
        <v>0</v>
      </c>
      <c r="G49" s="33">
        <v>0</v>
      </c>
      <c r="H49" s="33">
        <v>1</v>
      </c>
      <c r="I49" s="33">
        <v>0</v>
      </c>
      <c r="J49" s="33">
        <v>0</v>
      </c>
      <c r="K49" s="33">
        <v>468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173</v>
      </c>
      <c r="U49" s="56">
        <v>473.89090999999996</v>
      </c>
      <c r="V49" s="56">
        <v>0</v>
      </c>
      <c r="W49" s="56">
        <v>0</v>
      </c>
      <c r="X49" s="56">
        <v>0</v>
      </c>
      <c r="Y49" s="56">
        <v>0</v>
      </c>
      <c r="Z49" s="56">
        <v>491</v>
      </c>
      <c r="AA49" s="56">
        <v>4567.2</v>
      </c>
      <c r="AB49" s="56">
        <v>0</v>
      </c>
      <c r="AC49" s="56">
        <v>0</v>
      </c>
    </row>
    <row r="50" spans="2:29" x14ac:dyDescent="0.35">
      <c r="B50" s="92">
        <v>38</v>
      </c>
      <c r="C50" s="91" t="s">
        <v>32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237210</v>
      </c>
      <c r="K50" s="33">
        <v>0</v>
      </c>
      <c r="L50" s="56">
        <v>159029</v>
      </c>
      <c r="M50" s="56">
        <v>980335.95632000722</v>
      </c>
      <c r="N50" s="56">
        <v>295734</v>
      </c>
      <c r="O50" s="56">
        <v>4712338.4419898121</v>
      </c>
      <c r="P50" s="56">
        <v>0</v>
      </c>
      <c r="Q50" s="56">
        <v>0</v>
      </c>
      <c r="R50" s="56">
        <v>484</v>
      </c>
      <c r="S50" s="56">
        <v>4014.3</v>
      </c>
      <c r="T50" s="56">
        <v>0</v>
      </c>
      <c r="U50" s="56">
        <v>0</v>
      </c>
      <c r="V50" s="56">
        <v>0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</row>
    <row r="51" spans="2:29" x14ac:dyDescent="0.35">
      <c r="B51" s="92">
        <v>39</v>
      </c>
      <c r="C51" s="91" t="s">
        <v>29</v>
      </c>
      <c r="D51" s="33">
        <v>419</v>
      </c>
      <c r="E51" s="33">
        <v>336</v>
      </c>
      <c r="F51" s="33">
        <v>659</v>
      </c>
      <c r="G51" s="33">
        <v>90</v>
      </c>
      <c r="H51" s="33">
        <v>0</v>
      </c>
      <c r="I51" s="33">
        <v>8247</v>
      </c>
      <c r="J51" s="33">
        <v>459588</v>
      </c>
      <c r="K51" s="33">
        <v>1639710</v>
      </c>
      <c r="L51" s="56">
        <v>438134</v>
      </c>
      <c r="M51" s="56">
        <v>1976353.29531</v>
      </c>
      <c r="N51" s="56">
        <v>283744</v>
      </c>
      <c r="O51" s="56">
        <v>2254135.3778200001</v>
      </c>
      <c r="P51" s="56">
        <v>0</v>
      </c>
      <c r="Q51" s="56">
        <v>0</v>
      </c>
      <c r="R51" s="56">
        <v>1930</v>
      </c>
      <c r="S51" s="56">
        <v>5907.4</v>
      </c>
      <c r="T51" s="56">
        <v>169526</v>
      </c>
      <c r="U51" s="56">
        <v>448793.425790001</v>
      </c>
      <c r="V51" s="56">
        <v>78823</v>
      </c>
      <c r="W51" s="56">
        <v>246977.33161000002</v>
      </c>
      <c r="X51" s="56">
        <v>0</v>
      </c>
      <c r="Y51" s="56">
        <v>0</v>
      </c>
      <c r="Z51" s="56">
        <v>659434</v>
      </c>
      <c r="AA51" s="56">
        <v>3674012.8360007987</v>
      </c>
      <c r="AB51" s="56">
        <v>0</v>
      </c>
      <c r="AC51" s="56">
        <v>0</v>
      </c>
    </row>
    <row r="52" spans="2:29" x14ac:dyDescent="0.35">
      <c r="B52" s="92">
        <v>40</v>
      </c>
      <c r="C52" s="91" t="s">
        <v>58</v>
      </c>
      <c r="D52" s="33">
        <v>13</v>
      </c>
      <c r="E52" s="33">
        <v>2</v>
      </c>
      <c r="F52" s="33">
        <v>0</v>
      </c>
      <c r="G52" s="33">
        <v>0</v>
      </c>
      <c r="H52" s="33">
        <v>0</v>
      </c>
      <c r="I52" s="33">
        <v>2</v>
      </c>
      <c r="J52" s="33">
        <v>0</v>
      </c>
      <c r="K52" s="33">
        <v>102198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22226</v>
      </c>
      <c r="U52" s="56">
        <v>82113.84410000006</v>
      </c>
      <c r="V52" s="56">
        <v>12548</v>
      </c>
      <c r="W52" s="56">
        <v>54396.885299999652</v>
      </c>
      <c r="X52" s="56">
        <v>0</v>
      </c>
      <c r="Y52" s="56">
        <v>0</v>
      </c>
      <c r="Z52" s="56">
        <v>25591</v>
      </c>
      <c r="AA52" s="56">
        <v>162375</v>
      </c>
      <c r="AB52" s="56">
        <v>0</v>
      </c>
      <c r="AC52" s="56">
        <v>0</v>
      </c>
    </row>
    <row r="53" spans="2:29" x14ac:dyDescent="0.35">
      <c r="B53" s="92">
        <v>41</v>
      </c>
      <c r="C53" s="91" t="s">
        <v>59</v>
      </c>
      <c r="D53" s="33">
        <v>2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22990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0</v>
      </c>
      <c r="S53" s="56">
        <v>0</v>
      </c>
      <c r="T53" s="56">
        <v>625</v>
      </c>
      <c r="U53" s="56">
        <v>2449.8020699999997</v>
      </c>
      <c r="V53" s="56">
        <v>148</v>
      </c>
      <c r="W53" s="56">
        <v>597.28706000000011</v>
      </c>
      <c r="X53" s="56">
        <v>0</v>
      </c>
      <c r="Y53" s="56">
        <v>0</v>
      </c>
      <c r="Z53" s="56">
        <v>1888</v>
      </c>
      <c r="AA53" s="56">
        <v>12065.7</v>
      </c>
      <c r="AB53" s="56">
        <v>0</v>
      </c>
      <c r="AC53" s="56">
        <v>0</v>
      </c>
    </row>
    <row r="54" spans="2:29" x14ac:dyDescent="0.35">
      <c r="B54" s="92">
        <v>42</v>
      </c>
      <c r="C54" s="91" t="s">
        <v>25</v>
      </c>
      <c r="D54" s="201">
        <v>46</v>
      </c>
      <c r="E54" s="33">
        <v>25</v>
      </c>
      <c r="F54" s="33">
        <v>0</v>
      </c>
      <c r="G54" s="33">
        <v>0</v>
      </c>
      <c r="H54" s="33">
        <v>0</v>
      </c>
      <c r="I54" s="33">
        <v>0</v>
      </c>
      <c r="J54" s="33">
        <v>894226</v>
      </c>
      <c r="K54" s="33">
        <v>801910</v>
      </c>
      <c r="L54" s="56">
        <v>1064522</v>
      </c>
      <c r="M54" s="56">
        <v>4149044.4767399877</v>
      </c>
      <c r="N54" s="56">
        <v>1746713</v>
      </c>
      <c r="O54" s="56">
        <v>15117522.941840846</v>
      </c>
      <c r="P54" s="56">
        <v>0</v>
      </c>
      <c r="Q54" s="56">
        <v>0</v>
      </c>
      <c r="R54" s="56">
        <v>3180</v>
      </c>
      <c r="S54" s="56">
        <v>23533.530620000001</v>
      </c>
      <c r="T54" s="56">
        <v>266578</v>
      </c>
      <c r="U54" s="56">
        <v>1345903.6412599902</v>
      </c>
      <c r="V54" s="56">
        <v>0</v>
      </c>
      <c r="W54" s="56">
        <v>0</v>
      </c>
      <c r="X54" s="56">
        <v>0</v>
      </c>
      <c r="Y54" s="56">
        <v>0</v>
      </c>
      <c r="Z54" s="56">
        <v>235613</v>
      </c>
      <c r="AA54" s="56">
        <v>1469942.1089799998</v>
      </c>
      <c r="AB54" s="56">
        <v>0</v>
      </c>
      <c r="AC54" s="56">
        <v>0</v>
      </c>
    </row>
    <row r="55" spans="2:29" x14ac:dyDescent="0.35">
      <c r="B55" s="92">
        <v>43</v>
      </c>
      <c r="C55" s="91" t="s">
        <v>60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1697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1154</v>
      </c>
      <c r="U55" s="56">
        <v>3973.2060000000001</v>
      </c>
      <c r="V55" s="56">
        <v>117</v>
      </c>
      <c r="W55" s="56">
        <v>472.72699999999998</v>
      </c>
      <c r="X55" s="56">
        <v>0</v>
      </c>
      <c r="Y55" s="56">
        <v>0</v>
      </c>
      <c r="Z55" s="56">
        <v>373</v>
      </c>
      <c r="AA55" s="56">
        <v>2683.2</v>
      </c>
      <c r="AB55" s="56">
        <v>0</v>
      </c>
      <c r="AC55" s="56">
        <v>0</v>
      </c>
    </row>
    <row r="56" spans="2:29" x14ac:dyDescent="0.35">
      <c r="B56" s="92">
        <v>44</v>
      </c>
      <c r="C56" s="91" t="s">
        <v>61</v>
      </c>
      <c r="D56" s="33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549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669</v>
      </c>
      <c r="U56" s="56">
        <v>1665.1579199999999</v>
      </c>
      <c r="V56" s="56">
        <v>243</v>
      </c>
      <c r="W56" s="56">
        <v>848.74158</v>
      </c>
      <c r="X56" s="56">
        <v>0</v>
      </c>
      <c r="Y56" s="56">
        <v>0</v>
      </c>
      <c r="Z56" s="56">
        <v>75</v>
      </c>
      <c r="AA56" s="56">
        <v>574</v>
      </c>
      <c r="AB56" s="56">
        <v>0</v>
      </c>
      <c r="AC56" s="56">
        <v>0</v>
      </c>
    </row>
    <row r="57" spans="2:29" x14ac:dyDescent="0.35">
      <c r="B57" s="92">
        <v>45</v>
      </c>
      <c r="C57" s="91" t="s">
        <v>26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6</v>
      </c>
      <c r="J57" s="33">
        <v>718373</v>
      </c>
      <c r="K57" s="33">
        <v>839040</v>
      </c>
      <c r="L57" s="56">
        <v>157783</v>
      </c>
      <c r="M57" s="56">
        <v>207626.91083999988</v>
      </c>
      <c r="N57" s="56">
        <v>329691</v>
      </c>
      <c r="O57" s="56">
        <v>417801.0112699999</v>
      </c>
      <c r="P57" s="56">
        <v>0</v>
      </c>
      <c r="Q57" s="56">
        <v>0</v>
      </c>
      <c r="R57" s="56">
        <v>1682</v>
      </c>
      <c r="S57" s="56">
        <v>5117.1125099999999</v>
      </c>
      <c r="T57" s="56">
        <v>7883</v>
      </c>
      <c r="U57" s="56">
        <v>22013.761269999999</v>
      </c>
      <c r="V57" s="56">
        <v>7547</v>
      </c>
      <c r="W57" s="56">
        <v>28724.869549999999</v>
      </c>
      <c r="X57" s="56">
        <v>0</v>
      </c>
      <c r="Y57" s="56">
        <v>0</v>
      </c>
      <c r="Z57" s="56">
        <v>20166</v>
      </c>
      <c r="AA57" s="56">
        <v>72170.048150000002</v>
      </c>
      <c r="AB57" s="56">
        <v>0</v>
      </c>
      <c r="AC57" s="56">
        <v>0</v>
      </c>
    </row>
    <row r="58" spans="2:29" x14ac:dyDescent="0.35">
      <c r="B58" s="92">
        <v>46</v>
      </c>
      <c r="C58" s="199" t="s">
        <v>24</v>
      </c>
      <c r="D58" s="33">
        <v>101</v>
      </c>
      <c r="E58" s="33">
        <v>41</v>
      </c>
      <c r="F58" s="33">
        <v>0</v>
      </c>
      <c r="G58" s="33">
        <v>0</v>
      </c>
      <c r="H58" s="33">
        <v>0</v>
      </c>
      <c r="I58" s="33">
        <v>0</v>
      </c>
      <c r="J58" s="33">
        <v>842831</v>
      </c>
      <c r="K58" s="33">
        <v>929370</v>
      </c>
      <c r="L58" s="56">
        <v>885580</v>
      </c>
      <c r="M58" s="56">
        <v>3330710.9909000453</v>
      </c>
      <c r="N58" s="56">
        <v>1006246</v>
      </c>
      <c r="O58" s="56">
        <v>5513223.1235504113</v>
      </c>
      <c r="P58" s="56">
        <v>0</v>
      </c>
      <c r="Q58" s="56">
        <v>0</v>
      </c>
      <c r="R58" s="56">
        <v>1700</v>
      </c>
      <c r="S58" s="56">
        <v>11749.1</v>
      </c>
      <c r="T58" s="56">
        <v>263692</v>
      </c>
      <c r="U58" s="56">
        <v>1036135.6338299925</v>
      </c>
      <c r="V58" s="56">
        <v>133440</v>
      </c>
      <c r="W58" s="56">
        <v>520375.93832000415</v>
      </c>
      <c r="X58" s="56">
        <v>26</v>
      </c>
      <c r="Y58" s="56">
        <v>575.16600000000005</v>
      </c>
      <c r="Z58" s="56">
        <v>497178</v>
      </c>
      <c r="AA58" s="56">
        <v>2771395.8162300014</v>
      </c>
      <c r="AB58" s="56">
        <v>0</v>
      </c>
      <c r="AC58" s="56">
        <v>0</v>
      </c>
    </row>
    <row r="59" spans="2:29" x14ac:dyDescent="0.35">
      <c r="B59" s="92">
        <v>47</v>
      </c>
      <c r="C59" s="199" t="s">
        <v>62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1352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2142</v>
      </c>
      <c r="U59" s="56">
        <v>8021.3964400000023</v>
      </c>
      <c r="V59" s="56">
        <v>877</v>
      </c>
      <c r="W59" s="56">
        <v>2755.9494699999991</v>
      </c>
      <c r="X59" s="56">
        <v>0</v>
      </c>
      <c r="Y59" s="56">
        <v>0</v>
      </c>
      <c r="Z59" s="56">
        <v>584</v>
      </c>
      <c r="AA59" s="56">
        <v>4658.6000000000004</v>
      </c>
      <c r="AB59" s="56">
        <v>0</v>
      </c>
      <c r="AC59" s="56">
        <v>0</v>
      </c>
    </row>
    <row r="60" spans="2:29" x14ac:dyDescent="0.35">
      <c r="B60" s="111" t="s">
        <v>63</v>
      </c>
      <c r="C60" s="199"/>
      <c r="D60" s="33"/>
      <c r="E60" s="33"/>
      <c r="F60" s="33"/>
      <c r="G60" s="33"/>
      <c r="H60" s="33"/>
      <c r="I60" s="33"/>
      <c r="J60" s="33"/>
      <c r="K60" s="33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</row>
    <row r="61" spans="2:29" s="138" customFormat="1" x14ac:dyDescent="0.35">
      <c r="B61" s="96">
        <v>48</v>
      </c>
      <c r="C61" s="99" t="s">
        <v>64</v>
      </c>
      <c r="D61" s="62">
        <v>0</v>
      </c>
      <c r="E61" s="62">
        <v>0</v>
      </c>
      <c r="F61" s="62">
        <v>0</v>
      </c>
      <c r="G61" s="62">
        <v>149399</v>
      </c>
      <c r="H61" s="62">
        <v>0</v>
      </c>
      <c r="I61" s="62">
        <v>1216148</v>
      </c>
      <c r="J61" s="62">
        <v>0</v>
      </c>
      <c r="K61" s="62">
        <v>6296413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57327</v>
      </c>
      <c r="U61" s="60">
        <v>36381.493440000006</v>
      </c>
      <c r="V61" s="60">
        <v>39382</v>
      </c>
      <c r="W61" s="60">
        <v>58195.873760000002</v>
      </c>
      <c r="X61" s="60">
        <v>0</v>
      </c>
      <c r="Y61" s="60">
        <v>0</v>
      </c>
      <c r="Z61" s="60">
        <v>387913</v>
      </c>
      <c r="AA61" s="60">
        <v>1539019.80629</v>
      </c>
      <c r="AB61" s="60">
        <v>0</v>
      </c>
      <c r="AC61" s="60">
        <v>0</v>
      </c>
    </row>
    <row r="62" spans="2:29" s="138" customFormat="1" x14ac:dyDescent="0.35">
      <c r="B62" s="96">
        <v>49</v>
      </c>
      <c r="C62" s="99" t="s">
        <v>65</v>
      </c>
      <c r="D62" s="62">
        <v>0</v>
      </c>
      <c r="E62" s="62">
        <v>0</v>
      </c>
      <c r="F62" s="62">
        <v>0</v>
      </c>
      <c r="G62" s="62">
        <v>454327</v>
      </c>
      <c r="H62" s="62">
        <v>0</v>
      </c>
      <c r="I62" s="62">
        <v>11104</v>
      </c>
      <c r="J62" s="62">
        <v>0</v>
      </c>
      <c r="K62" s="62">
        <v>10498755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123761</v>
      </c>
      <c r="U62" s="60">
        <v>262659.67287000001</v>
      </c>
      <c r="V62" s="60">
        <v>6434</v>
      </c>
      <c r="W62" s="60">
        <v>12738.81381</v>
      </c>
      <c r="X62" s="60">
        <v>0</v>
      </c>
      <c r="Y62" s="60">
        <v>0</v>
      </c>
      <c r="Z62" s="60">
        <v>2044394</v>
      </c>
      <c r="AA62" s="60">
        <v>7234240.1270000003</v>
      </c>
      <c r="AB62" s="60">
        <v>0</v>
      </c>
      <c r="AC62" s="60">
        <v>0</v>
      </c>
    </row>
    <row r="63" spans="2:29" s="138" customFormat="1" x14ac:dyDescent="0.35">
      <c r="B63" s="96">
        <v>50</v>
      </c>
      <c r="C63" s="99" t="s">
        <v>66</v>
      </c>
      <c r="D63" s="62">
        <v>0</v>
      </c>
      <c r="E63" s="62">
        <v>0</v>
      </c>
      <c r="F63" s="62">
        <v>0</v>
      </c>
      <c r="G63" s="62">
        <v>194541</v>
      </c>
      <c r="H63" s="62">
        <v>0</v>
      </c>
      <c r="I63" s="62">
        <v>2454227</v>
      </c>
      <c r="J63" s="62">
        <v>0</v>
      </c>
      <c r="K63" s="62">
        <v>24875238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252238</v>
      </c>
      <c r="W63" s="60">
        <v>92293.324309999996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</row>
    <row r="64" spans="2:29" s="138" customFormat="1" x14ac:dyDescent="0.35">
      <c r="B64" s="96">
        <v>51</v>
      </c>
      <c r="C64" s="99" t="s">
        <v>67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119589</v>
      </c>
      <c r="J64" s="62">
        <v>0</v>
      </c>
      <c r="K64" s="62">
        <v>622570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14166</v>
      </c>
      <c r="U64" s="60">
        <v>18288.727749999998</v>
      </c>
      <c r="V64" s="60">
        <v>21204</v>
      </c>
      <c r="W64" s="60">
        <v>49126.576549999998</v>
      </c>
      <c r="X64" s="60">
        <v>1819</v>
      </c>
      <c r="Y64" s="60">
        <v>913.75487999999996</v>
      </c>
      <c r="Z64" s="60">
        <v>69371</v>
      </c>
      <c r="AA64" s="60">
        <v>313260.09999999998</v>
      </c>
      <c r="AB64" s="60">
        <v>0</v>
      </c>
      <c r="AC64" s="60">
        <v>0</v>
      </c>
    </row>
    <row r="65" spans="2:29" s="138" customFormat="1" x14ac:dyDescent="0.35">
      <c r="B65" s="96">
        <v>52</v>
      </c>
      <c r="C65" s="99" t="s">
        <v>68</v>
      </c>
      <c r="D65" s="62">
        <v>0</v>
      </c>
      <c r="E65" s="62">
        <v>0</v>
      </c>
      <c r="F65" s="62">
        <v>0</v>
      </c>
      <c r="G65" s="62">
        <v>302174</v>
      </c>
      <c r="H65" s="62">
        <v>0</v>
      </c>
      <c r="I65" s="62">
        <v>0</v>
      </c>
      <c r="J65" s="62">
        <v>0</v>
      </c>
      <c r="K65" s="62">
        <v>736461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14351</v>
      </c>
      <c r="U65" s="60">
        <v>14431.92114</v>
      </c>
      <c r="V65" s="60">
        <v>11008</v>
      </c>
      <c r="W65" s="60">
        <v>17958.0612</v>
      </c>
      <c r="X65" s="60">
        <v>0</v>
      </c>
      <c r="Y65" s="60">
        <v>0</v>
      </c>
      <c r="Z65" s="60">
        <v>368334</v>
      </c>
      <c r="AA65" s="60">
        <v>945531.32</v>
      </c>
      <c r="AB65" s="60">
        <v>0</v>
      </c>
      <c r="AC65" s="60">
        <v>0</v>
      </c>
    </row>
    <row r="66" spans="2:29" s="138" customFormat="1" x14ac:dyDescent="0.35">
      <c r="B66" s="96">
        <v>53</v>
      </c>
      <c r="C66" s="200" t="s">
        <v>69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30593306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122</v>
      </c>
      <c r="U66" s="60">
        <v>60.995819999999995</v>
      </c>
      <c r="V66" s="60">
        <v>389</v>
      </c>
      <c r="W66" s="60">
        <v>76.305210000000002</v>
      </c>
      <c r="X66" s="60">
        <v>0</v>
      </c>
      <c r="Y66" s="60">
        <v>0</v>
      </c>
      <c r="Z66" s="60">
        <v>49</v>
      </c>
      <c r="AA66" s="60">
        <v>200</v>
      </c>
      <c r="AB66" s="60">
        <v>0</v>
      </c>
      <c r="AC66" s="60">
        <v>0</v>
      </c>
    </row>
    <row r="67" spans="2:29" x14ac:dyDescent="0.35">
      <c r="B67" s="111" t="s">
        <v>21</v>
      </c>
      <c r="C67" s="199"/>
      <c r="D67" s="58"/>
      <c r="E67" s="58"/>
      <c r="F67" s="58"/>
      <c r="G67" s="58"/>
      <c r="H67" s="58"/>
      <c r="I67" s="58"/>
      <c r="J67" s="58"/>
      <c r="K67" s="58"/>
      <c r="L67" s="53"/>
      <c r="M67" s="53"/>
      <c r="N67" s="53"/>
      <c r="O67" s="53"/>
      <c r="P67" s="53"/>
      <c r="Q67" s="53"/>
      <c r="R67" s="53"/>
      <c r="S67" s="53"/>
      <c r="T67" s="56"/>
      <c r="U67" s="56"/>
      <c r="V67" s="56"/>
      <c r="W67" s="56"/>
      <c r="X67" s="56"/>
      <c r="Y67" s="56"/>
      <c r="Z67" s="56"/>
      <c r="AA67" s="56"/>
      <c r="AB67" s="56"/>
      <c r="AC67" s="56"/>
    </row>
    <row r="68" spans="2:29" x14ac:dyDescent="0.35">
      <c r="B68" s="92">
        <v>54</v>
      </c>
      <c r="C68" s="91" t="s">
        <v>22</v>
      </c>
      <c r="D68" s="33">
        <v>671</v>
      </c>
      <c r="E68" s="33">
        <v>6</v>
      </c>
      <c r="F68" s="33">
        <v>0</v>
      </c>
      <c r="G68" s="33">
        <v>849</v>
      </c>
      <c r="H68" s="33">
        <v>0</v>
      </c>
      <c r="I68" s="33">
        <v>345488</v>
      </c>
      <c r="J68" s="33">
        <v>999736</v>
      </c>
      <c r="K68" s="33">
        <v>8886059</v>
      </c>
      <c r="L68" s="56">
        <v>902487</v>
      </c>
      <c r="M68" s="56">
        <v>4538280.7094900003</v>
      </c>
      <c r="N68" s="56">
        <v>2122003</v>
      </c>
      <c r="O68" s="56">
        <v>4720156.3216499994</v>
      </c>
      <c r="P68" s="56">
        <v>183</v>
      </c>
      <c r="Q68" s="56">
        <v>82.167000000000002</v>
      </c>
      <c r="R68" s="56">
        <v>2809</v>
      </c>
      <c r="S68" s="56">
        <v>15184.6</v>
      </c>
      <c r="T68" s="56">
        <v>171371</v>
      </c>
      <c r="U68" s="56">
        <v>504261.90863999858</v>
      </c>
      <c r="V68" s="56">
        <v>159855</v>
      </c>
      <c r="W68" s="56">
        <v>676223.89221997221</v>
      </c>
      <c r="X68" s="56">
        <v>148</v>
      </c>
      <c r="Y68" s="56">
        <v>1988.241</v>
      </c>
      <c r="Z68" s="56">
        <v>1305420</v>
      </c>
      <c r="AA68" s="56">
        <v>7110941.1359999999</v>
      </c>
      <c r="AB68" s="56">
        <v>0</v>
      </c>
      <c r="AC68" s="56">
        <v>0</v>
      </c>
    </row>
    <row r="69" spans="2:29" x14ac:dyDescent="0.35">
      <c r="B69" s="92">
        <v>55</v>
      </c>
      <c r="C69" s="91" t="s">
        <v>70</v>
      </c>
      <c r="D69" s="33">
        <v>194</v>
      </c>
      <c r="E69" s="33">
        <v>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233162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22104</v>
      </c>
      <c r="U69" s="56">
        <v>76679.464219999994</v>
      </c>
      <c r="V69" s="56">
        <v>2556</v>
      </c>
      <c r="W69" s="56">
        <v>15205.23</v>
      </c>
      <c r="X69" s="56">
        <v>0</v>
      </c>
      <c r="Y69" s="56">
        <v>0</v>
      </c>
      <c r="Z69" s="56">
        <v>103214</v>
      </c>
      <c r="AA69" s="56">
        <v>602157.98199999996</v>
      </c>
      <c r="AB69" s="56">
        <v>0</v>
      </c>
      <c r="AC69" s="56">
        <v>0</v>
      </c>
    </row>
    <row r="70" spans="2:29" x14ac:dyDescent="0.35">
      <c r="B70" s="92">
        <v>56</v>
      </c>
      <c r="C70" s="91" t="s">
        <v>47</v>
      </c>
      <c r="D70" s="33">
        <v>371</v>
      </c>
      <c r="E70" s="33">
        <v>4</v>
      </c>
      <c r="F70" s="33">
        <v>2952</v>
      </c>
      <c r="G70" s="33">
        <v>336</v>
      </c>
      <c r="H70" s="33">
        <v>59839</v>
      </c>
      <c r="I70" s="33">
        <v>0</v>
      </c>
      <c r="J70" s="33">
        <v>517</v>
      </c>
      <c r="K70" s="33">
        <v>1319588</v>
      </c>
      <c r="L70" s="56">
        <v>2182</v>
      </c>
      <c r="M70" s="56">
        <v>7528.0461000000005</v>
      </c>
      <c r="N70" s="56">
        <v>754</v>
      </c>
      <c r="O70" s="56">
        <v>7952.0672100000011</v>
      </c>
      <c r="P70" s="56">
        <v>0</v>
      </c>
      <c r="Q70" s="56">
        <v>0</v>
      </c>
      <c r="R70" s="56">
        <v>21</v>
      </c>
      <c r="S70" s="56">
        <v>89.8</v>
      </c>
      <c r="T70" s="56">
        <v>96735</v>
      </c>
      <c r="U70" s="56">
        <v>259644.26932999998</v>
      </c>
      <c r="V70" s="56">
        <v>23100</v>
      </c>
      <c r="W70" s="56">
        <v>116395.92280000001</v>
      </c>
      <c r="X70" s="56">
        <v>0</v>
      </c>
      <c r="Y70" s="56">
        <v>0</v>
      </c>
      <c r="Z70" s="56">
        <v>1986919</v>
      </c>
      <c r="AA70" s="56">
        <v>5902540.5439999998</v>
      </c>
      <c r="AB70" s="56">
        <v>0</v>
      </c>
      <c r="AC70" s="56">
        <v>0</v>
      </c>
    </row>
    <row r="71" spans="2:29" x14ac:dyDescent="0.35">
      <c r="B71" s="92">
        <v>57</v>
      </c>
      <c r="C71" s="91" t="s">
        <v>44</v>
      </c>
      <c r="D71" s="33">
        <v>702</v>
      </c>
      <c r="E71" s="33">
        <v>3</v>
      </c>
      <c r="F71" s="33">
        <v>0</v>
      </c>
      <c r="G71" s="33">
        <v>4642</v>
      </c>
      <c r="H71" s="33">
        <v>0</v>
      </c>
      <c r="I71" s="33">
        <v>0</v>
      </c>
      <c r="J71" s="33">
        <v>1306</v>
      </c>
      <c r="K71" s="33">
        <v>5814383</v>
      </c>
      <c r="L71" s="56">
        <v>1444</v>
      </c>
      <c r="M71" s="56">
        <v>2974.3598599999959</v>
      </c>
      <c r="N71" s="56">
        <v>6966</v>
      </c>
      <c r="O71" s="56">
        <v>5278.3088799999996</v>
      </c>
      <c r="P71" s="56">
        <v>0</v>
      </c>
      <c r="Q71" s="56">
        <v>0</v>
      </c>
      <c r="R71" s="56">
        <v>7</v>
      </c>
      <c r="S71" s="56">
        <v>21</v>
      </c>
      <c r="T71" s="56">
        <v>136578</v>
      </c>
      <c r="U71" s="56">
        <v>284891.04985999997</v>
      </c>
      <c r="V71" s="56">
        <v>9128</v>
      </c>
      <c r="W71" s="56">
        <v>30538.5363</v>
      </c>
      <c r="X71" s="56">
        <v>0</v>
      </c>
      <c r="Y71" s="56">
        <v>0</v>
      </c>
      <c r="Z71" s="56">
        <v>714941</v>
      </c>
      <c r="AA71" s="56">
        <v>3501013.04</v>
      </c>
      <c r="AB71" s="56">
        <v>0</v>
      </c>
      <c r="AC71" s="56">
        <v>0</v>
      </c>
    </row>
    <row r="72" spans="2:29" x14ac:dyDescent="0.35">
      <c r="B72" s="92">
        <v>58</v>
      </c>
      <c r="C72" s="91" t="s">
        <v>71</v>
      </c>
      <c r="D72" s="33">
        <v>58</v>
      </c>
      <c r="E72" s="33">
        <v>3</v>
      </c>
      <c r="F72" s="33">
        <v>0</v>
      </c>
      <c r="G72" s="33">
        <v>173</v>
      </c>
      <c r="H72" s="33">
        <v>0</v>
      </c>
      <c r="I72" s="33">
        <v>507450</v>
      </c>
      <c r="J72" s="33">
        <v>0</v>
      </c>
      <c r="K72" s="33">
        <v>3876707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39773</v>
      </c>
      <c r="U72" s="56">
        <v>100768.67723</v>
      </c>
      <c r="V72" s="56">
        <v>6915</v>
      </c>
      <c r="W72" s="56">
        <v>29635.531129999999</v>
      </c>
      <c r="X72" s="56">
        <v>0</v>
      </c>
      <c r="Y72" s="56">
        <v>0</v>
      </c>
      <c r="Z72" s="56">
        <v>411257</v>
      </c>
      <c r="AA72" s="56">
        <v>1874975.20493</v>
      </c>
      <c r="AB72" s="56">
        <v>0</v>
      </c>
      <c r="AC72" s="56">
        <v>0</v>
      </c>
    </row>
    <row r="73" spans="2:29" x14ac:dyDescent="0.35">
      <c r="B73" s="92">
        <v>59</v>
      </c>
      <c r="C73" s="91" t="s">
        <v>72</v>
      </c>
      <c r="D73" s="33">
        <v>15</v>
      </c>
      <c r="E73" s="33">
        <v>1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919300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3924</v>
      </c>
      <c r="U73" s="56">
        <v>6389.5485100000005</v>
      </c>
      <c r="V73" s="56">
        <v>11609</v>
      </c>
      <c r="W73" s="56">
        <v>64970.212829999997</v>
      </c>
      <c r="X73" s="56">
        <v>0</v>
      </c>
      <c r="Y73" s="56">
        <v>0</v>
      </c>
      <c r="Z73" s="56">
        <v>207672</v>
      </c>
      <c r="AA73" s="56">
        <v>367585.1</v>
      </c>
      <c r="AB73" s="56">
        <v>310</v>
      </c>
      <c r="AC73" s="56">
        <v>510.89154000000002</v>
      </c>
    </row>
    <row r="74" spans="2:29" x14ac:dyDescent="0.35">
      <c r="B74" s="92">
        <v>60</v>
      </c>
      <c r="C74" s="91" t="s">
        <v>73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69110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2502</v>
      </c>
      <c r="U74" s="56">
        <v>6223.84908</v>
      </c>
      <c r="V74" s="56">
        <v>2013</v>
      </c>
      <c r="W74" s="56">
        <v>7289.8704900000002</v>
      </c>
      <c r="X74" s="56">
        <v>0</v>
      </c>
      <c r="Y74" s="56">
        <v>0</v>
      </c>
      <c r="Z74" s="56">
        <v>21712</v>
      </c>
      <c r="AA74" s="56">
        <v>115824.86</v>
      </c>
      <c r="AB74" s="56">
        <v>0</v>
      </c>
      <c r="AC74" s="56">
        <v>0</v>
      </c>
    </row>
    <row r="75" spans="2:29" x14ac:dyDescent="0.35">
      <c r="B75" s="92">
        <v>61</v>
      </c>
      <c r="C75" s="91" t="s">
        <v>46</v>
      </c>
      <c r="D75" s="33">
        <v>0</v>
      </c>
      <c r="E75" s="33">
        <v>0</v>
      </c>
      <c r="F75" s="33">
        <v>0</v>
      </c>
      <c r="G75" s="33">
        <v>67</v>
      </c>
      <c r="H75" s="33">
        <v>0</v>
      </c>
      <c r="I75" s="33">
        <v>0</v>
      </c>
      <c r="J75" s="33">
        <v>788</v>
      </c>
      <c r="K75" s="33">
        <v>862049</v>
      </c>
      <c r="L75" s="56">
        <v>69</v>
      </c>
      <c r="M75" s="56">
        <v>442.41001</v>
      </c>
      <c r="N75" s="56">
        <v>1075</v>
      </c>
      <c r="O75" s="56">
        <v>1064.7309600000001</v>
      </c>
      <c r="P75" s="56">
        <v>0</v>
      </c>
      <c r="Q75" s="56">
        <v>0</v>
      </c>
      <c r="R75" s="56">
        <v>1</v>
      </c>
      <c r="S75" s="56">
        <v>2.5</v>
      </c>
      <c r="T75" s="56">
        <v>7223</v>
      </c>
      <c r="U75" s="56">
        <v>14789.227000000001</v>
      </c>
      <c r="V75" s="56">
        <v>977</v>
      </c>
      <c r="W75" s="56">
        <v>4385.95</v>
      </c>
      <c r="X75" s="56">
        <v>0</v>
      </c>
      <c r="Y75" s="56">
        <v>0</v>
      </c>
      <c r="Z75" s="56">
        <v>60245</v>
      </c>
      <c r="AA75" s="56">
        <v>275485.98200000002</v>
      </c>
      <c r="AB75" s="56">
        <v>0</v>
      </c>
      <c r="AC75" s="56">
        <v>0</v>
      </c>
    </row>
    <row r="76" spans="2:29" x14ac:dyDescent="0.35">
      <c r="B76" s="92">
        <v>62</v>
      </c>
      <c r="C76" s="91" t="s">
        <v>74</v>
      </c>
      <c r="D76" s="33">
        <v>609</v>
      </c>
      <c r="E76" s="33">
        <v>4</v>
      </c>
      <c r="F76" s="33">
        <v>0</v>
      </c>
      <c r="G76" s="33">
        <v>0</v>
      </c>
      <c r="H76" s="33">
        <v>0</v>
      </c>
      <c r="I76" s="33">
        <v>557727</v>
      </c>
      <c r="J76" s="33">
        <v>0</v>
      </c>
      <c r="K76" s="33">
        <v>7045236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133828</v>
      </c>
      <c r="U76" s="56">
        <v>313388.67622000002</v>
      </c>
      <c r="V76" s="56">
        <v>31397</v>
      </c>
      <c r="W76" s="56">
        <v>118076.51079</v>
      </c>
      <c r="X76" s="56">
        <v>0</v>
      </c>
      <c r="Y76" s="56">
        <v>0</v>
      </c>
      <c r="Z76" s="56">
        <v>2896211</v>
      </c>
      <c r="AA76" s="56">
        <v>12006571.376</v>
      </c>
      <c r="AB76" s="56">
        <v>2</v>
      </c>
      <c r="AC76" s="56">
        <v>1.4</v>
      </c>
    </row>
    <row r="77" spans="2:29" x14ac:dyDescent="0.35">
      <c r="B77" s="92">
        <v>63</v>
      </c>
      <c r="C77" s="91" t="s">
        <v>75</v>
      </c>
      <c r="D77" s="33">
        <v>189</v>
      </c>
      <c r="E77" s="33">
        <v>0</v>
      </c>
      <c r="F77" s="33">
        <v>0</v>
      </c>
      <c r="G77" s="33">
        <v>0</v>
      </c>
      <c r="H77" s="33">
        <v>0</v>
      </c>
      <c r="I77" s="33">
        <v>0</v>
      </c>
      <c r="J77" s="33">
        <v>576</v>
      </c>
      <c r="K77" s="33">
        <v>83188</v>
      </c>
      <c r="L77" s="56">
        <v>253</v>
      </c>
      <c r="M77" s="56">
        <v>2448.2547999999997</v>
      </c>
      <c r="N77" s="56">
        <v>416</v>
      </c>
      <c r="O77" s="56">
        <v>6131.1832199999999</v>
      </c>
      <c r="P77" s="56">
        <v>0</v>
      </c>
      <c r="Q77" s="56">
        <v>0</v>
      </c>
      <c r="R77" s="56">
        <v>0</v>
      </c>
      <c r="S77" s="56">
        <v>0</v>
      </c>
      <c r="T77" s="56">
        <v>7905</v>
      </c>
      <c r="U77" s="56">
        <v>16360.945099999994</v>
      </c>
      <c r="V77" s="56">
        <v>843</v>
      </c>
      <c r="W77" s="56">
        <v>3193.461719999998</v>
      </c>
      <c r="X77" s="56">
        <v>0</v>
      </c>
      <c r="Y77" s="56">
        <v>0</v>
      </c>
      <c r="Z77" s="56">
        <v>31489</v>
      </c>
      <c r="AA77" s="56">
        <v>141961.25</v>
      </c>
      <c r="AB77" s="56">
        <v>0</v>
      </c>
      <c r="AC77" s="56">
        <v>0</v>
      </c>
    </row>
    <row r="78" spans="2:29" x14ac:dyDescent="0.35">
      <c r="B78" s="92">
        <v>64</v>
      </c>
      <c r="C78" s="91" t="s">
        <v>36</v>
      </c>
      <c r="D78" s="33">
        <v>362</v>
      </c>
      <c r="E78" s="33">
        <v>7</v>
      </c>
      <c r="F78" s="33">
        <v>0</v>
      </c>
      <c r="G78" s="33">
        <v>772</v>
      </c>
      <c r="H78" s="33">
        <v>0</v>
      </c>
      <c r="I78" s="33">
        <v>39809</v>
      </c>
      <c r="J78" s="33">
        <v>116108</v>
      </c>
      <c r="K78" s="33">
        <v>1701280</v>
      </c>
      <c r="L78" s="56">
        <v>9354</v>
      </c>
      <c r="M78" s="56">
        <v>12810.22741</v>
      </c>
      <c r="N78" s="56">
        <v>35702</v>
      </c>
      <c r="O78" s="56">
        <v>34330.443749999809</v>
      </c>
      <c r="P78" s="56">
        <v>854223</v>
      </c>
      <c r="Q78" s="56">
        <v>154671.89317002284</v>
      </c>
      <c r="R78" s="56">
        <v>305</v>
      </c>
      <c r="S78" s="56">
        <v>372.3</v>
      </c>
      <c r="T78" s="56">
        <v>25215</v>
      </c>
      <c r="U78" s="56">
        <v>95982.409209999852</v>
      </c>
      <c r="V78" s="56">
        <v>8314</v>
      </c>
      <c r="W78" s="56">
        <v>42416.863060000047</v>
      </c>
      <c r="X78" s="56">
        <v>4</v>
      </c>
      <c r="Y78" s="56">
        <v>57.991109999999999</v>
      </c>
      <c r="Z78" s="56">
        <v>209545</v>
      </c>
      <c r="AA78" s="56">
        <v>1243324.358</v>
      </c>
      <c r="AB78" s="56">
        <v>0</v>
      </c>
      <c r="AC78" s="56">
        <v>0</v>
      </c>
    </row>
    <row r="79" spans="2:29" s="132" customFormat="1" x14ac:dyDescent="0.35">
      <c r="B79" s="111" t="s">
        <v>76</v>
      </c>
      <c r="C79" s="199"/>
      <c r="D79" s="11">
        <f>SUM(D11:D78)</f>
        <v>131265</v>
      </c>
      <c r="E79" s="11">
        <f>SUM(E11:E78)</f>
        <v>82526</v>
      </c>
      <c r="F79" s="11">
        <f t="shared" ref="F79:AC79" si="0">SUM(F11:F78)</f>
        <v>11291412</v>
      </c>
      <c r="G79" s="11">
        <f t="shared" si="0"/>
        <v>1473668</v>
      </c>
      <c r="H79" s="11">
        <f t="shared" si="0"/>
        <v>6684303</v>
      </c>
      <c r="I79" s="11">
        <f t="shared" si="0"/>
        <v>662474902</v>
      </c>
      <c r="J79" s="11">
        <f t="shared" si="0"/>
        <v>110436001</v>
      </c>
      <c r="K79" s="11">
        <f t="shared" si="0"/>
        <v>995983731</v>
      </c>
      <c r="L79" s="11">
        <f t="shared" si="0"/>
        <v>228140764</v>
      </c>
      <c r="M79" s="11">
        <f t="shared" si="0"/>
        <v>678992925.28060985</v>
      </c>
      <c r="N79" s="11">
        <f t="shared" si="0"/>
        <v>221275020</v>
      </c>
      <c r="O79" s="11">
        <f t="shared" si="0"/>
        <v>1163224296.0151391</v>
      </c>
      <c r="P79" s="11">
        <f t="shared" si="0"/>
        <v>854442</v>
      </c>
      <c r="Q79" s="11">
        <f t="shared" si="0"/>
        <v>156864.76193002285</v>
      </c>
      <c r="R79" s="11">
        <f t="shared" si="0"/>
        <v>686493</v>
      </c>
      <c r="S79" s="11">
        <f t="shared" si="0"/>
        <v>3727257.2910100007</v>
      </c>
      <c r="T79" s="11">
        <f t="shared" si="0"/>
        <v>87530236</v>
      </c>
      <c r="U79" s="11">
        <f t="shared" si="0"/>
        <v>261874888.81365019</v>
      </c>
      <c r="V79" s="11">
        <f t="shared" si="0"/>
        <v>29478270</v>
      </c>
      <c r="W79" s="11">
        <f t="shared" si="0"/>
        <v>117862833.24704003</v>
      </c>
      <c r="X79" s="11">
        <f t="shared" si="0"/>
        <v>84978</v>
      </c>
      <c r="Y79" s="11">
        <f t="shared" si="0"/>
        <v>1393438.3099799999</v>
      </c>
      <c r="Z79" s="11">
        <f t="shared" si="0"/>
        <v>457805976</v>
      </c>
      <c r="AA79" s="11">
        <f t="shared" si="0"/>
        <v>2434935535.8090501</v>
      </c>
      <c r="AB79" s="11">
        <f t="shared" si="0"/>
        <v>14548</v>
      </c>
      <c r="AC79" s="11">
        <f t="shared" si="0"/>
        <v>14252.6217</v>
      </c>
    </row>
    <row r="80" spans="2:29" x14ac:dyDescent="0.35">
      <c r="B80" s="436" t="s">
        <v>301</v>
      </c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  <c r="AB80" s="436"/>
      <c r="AC80" s="436"/>
    </row>
    <row r="81" spans="2:30" x14ac:dyDescent="0.35">
      <c r="B81" s="436" t="s">
        <v>333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2:30" x14ac:dyDescent="0.35">
      <c r="B82" s="436" t="s">
        <v>334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2:30" s="134" customFormat="1" x14ac:dyDescent="0.35">
      <c r="B83" s="436" t="s">
        <v>268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2:30" s="134" customFormat="1" x14ac:dyDescent="0.35">
      <c r="B84" s="436" t="s">
        <v>269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2:30" s="134" customFormat="1" x14ac:dyDescent="0.35">
      <c r="B85" s="436" t="s">
        <v>270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2:30" s="134" customFormat="1" x14ac:dyDescent="0.35">
      <c r="B86" s="436" t="s">
        <v>271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2:30" s="134" customFormat="1" x14ac:dyDescent="0.35">
      <c r="B87" s="436" t="s">
        <v>272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2:30" s="134" customFormat="1" x14ac:dyDescent="0.35">
      <c r="B88" s="436" t="s">
        <v>273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2:30" s="134" customFormat="1" x14ac:dyDescent="0.35">
      <c r="B89" s="436" t="s">
        <v>274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  <c r="AD89" s="46"/>
    </row>
    <row r="90" spans="2:30" s="134" customFormat="1" x14ac:dyDescent="0.35">
      <c r="B90" s="436" t="s">
        <v>275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</row>
    <row r="91" spans="2:30" s="134" customFormat="1" x14ac:dyDescent="0.35">
      <c r="B91" s="436" t="s">
        <v>276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  <c r="AD91" s="46"/>
    </row>
    <row r="92" spans="2:30" s="134" customFormat="1" x14ac:dyDescent="0.35">
      <c r="B92" s="436" t="s">
        <v>277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</row>
    <row r="93" spans="2:30" s="134" customFormat="1" x14ac:dyDescent="0.35">
      <c r="B93" s="436" t="s">
        <v>278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2:30" s="134" customFormat="1" x14ac:dyDescent="0.35">
      <c r="B94" s="436" t="s">
        <v>279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2:30" s="134" customFormat="1" x14ac:dyDescent="0.35">
      <c r="B95" s="436" t="s">
        <v>280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2:30" s="134" customFormat="1" x14ac:dyDescent="0.35">
      <c r="B96" s="436" t="s">
        <v>281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2:31" s="134" customFormat="1" x14ac:dyDescent="0.35">
      <c r="B97" s="436" t="s">
        <v>282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2:31" s="134" customFormat="1" x14ac:dyDescent="0.35">
      <c r="B98" s="436" t="s">
        <v>283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2:31" s="134" customFormat="1" x14ac:dyDescent="0.35">
      <c r="B99" s="436" t="s">
        <v>284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2:31" s="134" customFormat="1" x14ac:dyDescent="0.35">
      <c r="B100" s="436" t="s">
        <v>285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  <c r="AD100" s="44"/>
      <c r="AE100" s="44"/>
    </row>
    <row r="101" spans="2:31" s="134" customFormat="1" x14ac:dyDescent="0.35">
      <c r="B101" s="436" t="s">
        <v>286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</row>
    <row r="102" spans="2:31" s="134" customFormat="1" x14ac:dyDescent="0.35">
      <c r="B102" s="436" t="s">
        <v>287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2:31" s="134" customFormat="1" x14ac:dyDescent="0.35">
      <c r="B103" s="436" t="s">
        <v>288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2:31" s="134" customFormat="1" x14ac:dyDescent="0.35">
      <c r="B104" s="436" t="s">
        <v>289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2:31" s="134" customFormat="1" x14ac:dyDescent="0.35">
      <c r="B105" s="436" t="s">
        <v>290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  <row r="106" spans="2:31" s="134" customFormat="1" x14ac:dyDescent="0.35">
      <c r="B106" s="436" t="s">
        <v>291</v>
      </c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  <mergeCell ref="X6:Y6"/>
    <mergeCell ref="I5:I7"/>
    <mergeCell ref="J5:J7"/>
    <mergeCell ref="K5:K7"/>
    <mergeCell ref="N6:O6"/>
    <mergeCell ref="P6:Q6"/>
    <mergeCell ref="L5:Q5"/>
    <mergeCell ref="B97:AC97"/>
    <mergeCell ref="Z6:AA6"/>
    <mergeCell ref="B99:AC99"/>
    <mergeCell ref="B100:AC100"/>
    <mergeCell ref="AB6:AC6"/>
    <mergeCell ref="B80:AC80"/>
    <mergeCell ref="B81:AC81"/>
    <mergeCell ref="B82:AC82"/>
    <mergeCell ref="B88:AC88"/>
    <mergeCell ref="B84:AC84"/>
    <mergeCell ref="B85:AC85"/>
    <mergeCell ref="B86:AC86"/>
    <mergeCell ref="B87:AC87"/>
    <mergeCell ref="R6:S6"/>
    <mergeCell ref="T6:U6"/>
    <mergeCell ref="V6:W6"/>
    <mergeCell ref="B98:AC98"/>
    <mergeCell ref="B83:AC83"/>
    <mergeCell ref="B106:AC106"/>
    <mergeCell ref="B89:AC89"/>
    <mergeCell ref="B102:AC102"/>
    <mergeCell ref="B103:AC103"/>
    <mergeCell ref="B104:AC104"/>
    <mergeCell ref="B105:AC105"/>
    <mergeCell ref="B101:AC101"/>
    <mergeCell ref="B90:AC90"/>
    <mergeCell ref="B91:AC91"/>
    <mergeCell ref="B92:AC92"/>
    <mergeCell ref="B93:AC93"/>
    <mergeCell ref="B94:AC94"/>
    <mergeCell ref="B95:AC95"/>
    <mergeCell ref="B96:AC96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6AB9-D77A-490B-B0C7-650431E4F0E7}">
  <dimension ref="A2:AE107"/>
  <sheetViews>
    <sheetView tabSelected="1" zoomScaleNormal="100" workbookViewId="0">
      <pane xSplit="3" ySplit="8" topLeftCell="I27" activePane="bottomRight" state="frozen"/>
      <selection pane="topRight" activeCell="C49" sqref="C49:AE49"/>
      <selection pane="bottomLeft" activeCell="C49" sqref="C49:AE49"/>
      <selection pane="bottomRight" activeCell="J31" sqref="J31"/>
    </sheetView>
  </sheetViews>
  <sheetFormatPr defaultColWidth="8.81640625" defaultRowHeight="14.5" x14ac:dyDescent="0.35"/>
  <cols>
    <col min="1" max="1" width="5.1796875" style="133" bestFit="1" customWidth="1"/>
    <col min="2" max="2" width="8.7265625" style="130" customWidth="1"/>
    <col min="3" max="3" width="44" style="130" bestFit="1" customWidth="1"/>
    <col min="4" max="4" width="9.453125" style="131" customWidth="1"/>
    <col min="5" max="5" width="9.26953125" style="131" customWidth="1"/>
    <col min="6" max="6" width="9.7265625" style="130" customWidth="1"/>
    <col min="7" max="7" width="9.26953125" style="130" customWidth="1"/>
    <col min="8" max="8" width="10.453125" style="130" customWidth="1"/>
    <col min="9" max="9" width="11.54296875" style="130" customWidth="1"/>
    <col min="10" max="10" width="11" style="130" customWidth="1"/>
    <col min="11" max="11" width="10.7265625" style="130" customWidth="1"/>
    <col min="12" max="12" width="10.26953125" style="130" bestFit="1" customWidth="1"/>
    <col min="13" max="13" width="12" style="130" bestFit="1" customWidth="1"/>
    <col min="14" max="14" width="10" style="130" bestFit="1" customWidth="1"/>
    <col min="15" max="15" width="12" style="130" bestFit="1" customWidth="1"/>
    <col min="16" max="16" width="10.7265625" style="130" customWidth="1"/>
    <col min="17" max="17" width="10" style="130" bestFit="1" customWidth="1"/>
    <col min="18" max="18" width="10" style="130" customWidth="1"/>
    <col min="19" max="19" width="12" style="130" bestFit="1" customWidth="1"/>
    <col min="20" max="20" width="10" style="130" bestFit="1" customWidth="1"/>
    <col min="21" max="23" width="12" style="130" bestFit="1" customWidth="1"/>
    <col min="24" max="24" width="10.81640625" style="130" customWidth="1"/>
    <col min="25" max="25" width="12" style="130" bestFit="1" customWidth="1"/>
    <col min="26" max="26" width="10" style="130" bestFit="1" customWidth="1"/>
    <col min="27" max="27" width="11" style="130" bestFit="1" customWidth="1"/>
    <col min="28" max="28" width="10.1796875" style="130" customWidth="1"/>
    <col min="29" max="29" width="12" style="130" bestFit="1" customWidth="1"/>
    <col min="30" max="30" width="12.26953125" style="130" customWidth="1"/>
    <col min="31" max="16384" width="8.81640625" style="130"/>
  </cols>
  <sheetData>
    <row r="2" spans="1:29" x14ac:dyDescent="0.35">
      <c r="B2" s="407" t="s">
        <v>354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  <c r="Y2" s="407"/>
      <c r="Z2" s="407"/>
      <c r="AA2" s="407"/>
      <c r="AB2" s="407"/>
      <c r="AC2" s="407"/>
    </row>
    <row r="3" spans="1:29" x14ac:dyDescent="0.35">
      <c r="B3" s="407" t="s">
        <v>220</v>
      </c>
      <c r="C3" s="407" t="s">
        <v>145</v>
      </c>
      <c r="D3" s="443" t="s">
        <v>221</v>
      </c>
      <c r="E3" s="443"/>
      <c r="F3" s="443"/>
      <c r="G3" s="443"/>
      <c r="H3" s="443"/>
      <c r="I3" s="443"/>
      <c r="J3" s="443"/>
      <c r="K3" s="443"/>
      <c r="L3" s="407" t="s">
        <v>222</v>
      </c>
      <c r="M3" s="407"/>
      <c r="N3" s="407"/>
      <c r="O3" s="407"/>
      <c r="P3" s="407"/>
      <c r="Q3" s="407"/>
      <c r="R3" s="407"/>
      <c r="S3" s="407"/>
      <c r="T3" s="407"/>
      <c r="U3" s="407"/>
      <c r="V3" s="407"/>
      <c r="W3" s="407"/>
      <c r="X3" s="407"/>
      <c r="Y3" s="407"/>
      <c r="Z3" s="407"/>
      <c r="AA3" s="407"/>
      <c r="AB3" s="407"/>
      <c r="AC3" s="407"/>
    </row>
    <row r="4" spans="1:29" x14ac:dyDescent="0.35">
      <c r="B4" s="407"/>
      <c r="C4" s="407"/>
      <c r="D4" s="442" t="s">
        <v>223</v>
      </c>
      <c r="E4" s="442"/>
      <c r="F4" s="442"/>
      <c r="G4" s="442"/>
      <c r="H4" s="442"/>
      <c r="I4" s="442"/>
      <c r="J4" s="442"/>
      <c r="K4" s="442"/>
      <c r="L4" s="407" t="s">
        <v>224</v>
      </c>
      <c r="M4" s="407"/>
      <c r="N4" s="407"/>
      <c r="O4" s="407"/>
      <c r="P4" s="407"/>
      <c r="Q4" s="407"/>
      <c r="R4" s="407"/>
      <c r="S4" s="407"/>
      <c r="T4" s="407" t="s">
        <v>225</v>
      </c>
      <c r="U4" s="407"/>
      <c r="V4" s="407"/>
      <c r="W4" s="407"/>
      <c r="X4" s="407"/>
      <c r="Y4" s="407"/>
      <c r="Z4" s="407"/>
      <c r="AA4" s="407"/>
      <c r="AB4" s="407"/>
      <c r="AC4" s="407"/>
    </row>
    <row r="5" spans="1:29" x14ac:dyDescent="0.35">
      <c r="B5" s="407"/>
      <c r="C5" s="407"/>
      <c r="D5" s="442" t="s">
        <v>216</v>
      </c>
      <c r="E5" s="442"/>
      <c r="F5" s="442" t="s">
        <v>175</v>
      </c>
      <c r="G5" s="442" t="s">
        <v>176</v>
      </c>
      <c r="H5" s="442" t="s">
        <v>226</v>
      </c>
      <c r="I5" s="442" t="s">
        <v>227</v>
      </c>
      <c r="J5" s="442" t="s">
        <v>147</v>
      </c>
      <c r="K5" s="442" t="s">
        <v>148</v>
      </c>
      <c r="L5" s="407" t="s">
        <v>228</v>
      </c>
      <c r="M5" s="407"/>
      <c r="N5" s="407"/>
      <c r="O5" s="407"/>
      <c r="P5" s="407"/>
      <c r="Q5" s="407"/>
      <c r="R5" s="407" t="s">
        <v>229</v>
      </c>
      <c r="S5" s="407"/>
      <c r="T5" s="407" t="s">
        <v>228</v>
      </c>
      <c r="U5" s="407"/>
      <c r="V5" s="407"/>
      <c r="W5" s="407"/>
      <c r="X5" s="407"/>
      <c r="Y5" s="407"/>
      <c r="Z5" s="407" t="s">
        <v>229</v>
      </c>
      <c r="AA5" s="407"/>
      <c r="AB5" s="407"/>
      <c r="AC5" s="407"/>
    </row>
    <row r="6" spans="1:29" x14ac:dyDescent="0.35">
      <c r="B6" s="407"/>
      <c r="C6" s="407"/>
      <c r="D6" s="442"/>
      <c r="E6" s="442"/>
      <c r="F6" s="442"/>
      <c r="G6" s="442"/>
      <c r="H6" s="442"/>
      <c r="I6" s="442"/>
      <c r="J6" s="442"/>
      <c r="K6" s="442"/>
      <c r="L6" s="442" t="s">
        <v>230</v>
      </c>
      <c r="M6" s="442"/>
      <c r="N6" s="442" t="s">
        <v>231</v>
      </c>
      <c r="O6" s="442"/>
      <c r="P6" s="407" t="s">
        <v>141</v>
      </c>
      <c r="Q6" s="407"/>
      <c r="R6" s="407" t="s">
        <v>232</v>
      </c>
      <c r="S6" s="407"/>
      <c r="T6" s="442" t="s">
        <v>230</v>
      </c>
      <c r="U6" s="442"/>
      <c r="V6" s="442" t="s">
        <v>231</v>
      </c>
      <c r="W6" s="442"/>
      <c r="X6" s="407" t="s">
        <v>141</v>
      </c>
      <c r="Y6" s="407"/>
      <c r="Z6" s="442" t="s">
        <v>157</v>
      </c>
      <c r="AA6" s="442"/>
      <c r="AB6" s="442" t="s">
        <v>175</v>
      </c>
      <c r="AC6" s="442"/>
    </row>
    <row r="7" spans="1:29" s="143" customFormat="1" ht="43.5" x14ac:dyDescent="0.35">
      <c r="A7" s="145"/>
      <c r="B7" s="407"/>
      <c r="C7" s="407"/>
      <c r="D7" s="114" t="s">
        <v>149</v>
      </c>
      <c r="E7" s="116" t="s">
        <v>150</v>
      </c>
      <c r="F7" s="442"/>
      <c r="G7" s="442"/>
      <c r="H7" s="442"/>
      <c r="I7" s="442"/>
      <c r="J7" s="442"/>
      <c r="K7" s="442"/>
      <c r="L7" s="144" t="s">
        <v>233</v>
      </c>
      <c r="M7" s="144" t="s">
        <v>234</v>
      </c>
      <c r="N7" s="144" t="s">
        <v>233</v>
      </c>
      <c r="O7" s="144" t="s">
        <v>234</v>
      </c>
      <c r="P7" s="144" t="s">
        <v>233</v>
      </c>
      <c r="Q7" s="144" t="s">
        <v>234</v>
      </c>
      <c r="R7" s="144" t="s">
        <v>233</v>
      </c>
      <c r="S7" s="144" t="s">
        <v>234</v>
      </c>
      <c r="T7" s="144" t="s">
        <v>233</v>
      </c>
      <c r="U7" s="144" t="s">
        <v>234</v>
      </c>
      <c r="V7" s="144" t="s">
        <v>233</v>
      </c>
      <c r="W7" s="144" t="s">
        <v>234</v>
      </c>
      <c r="X7" s="144" t="s">
        <v>233</v>
      </c>
      <c r="Y7" s="144" t="s">
        <v>234</v>
      </c>
      <c r="Z7" s="144" t="s">
        <v>233</v>
      </c>
      <c r="AA7" s="144" t="s">
        <v>234</v>
      </c>
      <c r="AB7" s="144" t="s">
        <v>233</v>
      </c>
      <c r="AC7" s="144" t="s">
        <v>234</v>
      </c>
    </row>
    <row r="8" spans="1:29" x14ac:dyDescent="0.35">
      <c r="B8" s="115"/>
      <c r="C8" s="115"/>
      <c r="D8" s="114">
        <v>1</v>
      </c>
      <c r="E8" s="114">
        <v>2</v>
      </c>
      <c r="F8" s="114">
        <v>3</v>
      </c>
      <c r="G8" s="114">
        <v>4</v>
      </c>
      <c r="H8" s="114">
        <v>5</v>
      </c>
      <c r="I8" s="114">
        <v>6</v>
      </c>
      <c r="J8" s="114">
        <v>7</v>
      </c>
      <c r="K8" s="114">
        <v>8</v>
      </c>
      <c r="L8" s="114">
        <v>9</v>
      </c>
      <c r="M8" s="114">
        <v>10</v>
      </c>
      <c r="N8" s="114">
        <v>11</v>
      </c>
      <c r="O8" s="114">
        <v>12</v>
      </c>
      <c r="P8" s="114">
        <v>13</v>
      </c>
      <c r="Q8" s="114">
        <v>14</v>
      </c>
      <c r="R8" s="114">
        <v>15</v>
      </c>
      <c r="S8" s="114">
        <v>16</v>
      </c>
      <c r="T8" s="114">
        <v>17</v>
      </c>
      <c r="U8" s="114">
        <v>18</v>
      </c>
      <c r="V8" s="114">
        <v>19</v>
      </c>
      <c r="W8" s="114">
        <v>20</v>
      </c>
      <c r="X8" s="114">
        <v>21</v>
      </c>
      <c r="Y8" s="114">
        <v>22</v>
      </c>
      <c r="Z8" s="114">
        <v>23</v>
      </c>
      <c r="AA8" s="114">
        <v>24</v>
      </c>
      <c r="AB8" s="114">
        <v>25</v>
      </c>
      <c r="AC8" s="114">
        <v>26</v>
      </c>
    </row>
    <row r="9" spans="1:29" x14ac:dyDescent="0.35">
      <c r="B9" s="111" t="s">
        <v>8</v>
      </c>
      <c r="C9" s="111"/>
      <c r="D9" s="58"/>
      <c r="E9" s="58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29" x14ac:dyDescent="0.35">
      <c r="B10" s="111" t="s">
        <v>158</v>
      </c>
      <c r="C10" s="199"/>
      <c r="D10" s="58"/>
      <c r="E10" s="58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</row>
    <row r="11" spans="1:29" x14ac:dyDescent="0.35">
      <c r="B11" s="92">
        <v>1</v>
      </c>
      <c r="C11" s="91" t="s">
        <v>16</v>
      </c>
      <c r="D11" s="33">
        <v>8699</v>
      </c>
      <c r="E11" s="33">
        <v>2415</v>
      </c>
      <c r="F11" s="33">
        <v>52013</v>
      </c>
      <c r="G11" s="33">
        <v>44469</v>
      </c>
      <c r="H11" s="33">
        <v>24245</v>
      </c>
      <c r="I11" s="33">
        <v>2614504</v>
      </c>
      <c r="J11" s="33">
        <v>3017591</v>
      </c>
      <c r="K11" s="33">
        <v>88103641</v>
      </c>
      <c r="L11" s="56">
        <v>7562173</v>
      </c>
      <c r="M11" s="56">
        <v>14468714.859999999</v>
      </c>
      <c r="N11" s="56">
        <v>3292432</v>
      </c>
      <c r="O11" s="56">
        <v>17038106.063000001</v>
      </c>
      <c r="P11" s="56">
        <v>0</v>
      </c>
      <c r="Q11" s="56">
        <v>0</v>
      </c>
      <c r="R11" s="56">
        <v>9161</v>
      </c>
      <c r="S11" s="56">
        <v>47637.7</v>
      </c>
      <c r="T11" s="56">
        <v>3007570</v>
      </c>
      <c r="U11" s="56">
        <v>7194340.7324499991</v>
      </c>
      <c r="V11" s="56">
        <v>215858</v>
      </c>
      <c r="W11" s="56">
        <v>2064479.0233299998</v>
      </c>
      <c r="X11" s="56">
        <v>17</v>
      </c>
      <c r="Y11" s="56">
        <v>46.8</v>
      </c>
      <c r="Z11" s="56">
        <v>22524300</v>
      </c>
      <c r="AA11" s="56">
        <v>116858928.654</v>
      </c>
      <c r="AB11" s="56">
        <v>6</v>
      </c>
      <c r="AC11" s="56">
        <v>4.4000000000000004</v>
      </c>
    </row>
    <row r="12" spans="1:29" x14ac:dyDescent="0.35">
      <c r="B12" s="92">
        <v>2</v>
      </c>
      <c r="C12" s="91" t="s">
        <v>35</v>
      </c>
      <c r="D12" s="33">
        <v>5323</v>
      </c>
      <c r="E12" s="33">
        <v>2677</v>
      </c>
      <c r="F12" s="33">
        <v>18508</v>
      </c>
      <c r="G12" s="33">
        <v>23320</v>
      </c>
      <c r="H12" s="33">
        <v>0</v>
      </c>
      <c r="I12" s="33">
        <v>1273280</v>
      </c>
      <c r="J12" s="33">
        <v>72891</v>
      </c>
      <c r="K12" s="33">
        <v>37532322</v>
      </c>
      <c r="L12" s="56">
        <v>195619</v>
      </c>
      <c r="M12" s="56">
        <v>812084.38303000003</v>
      </c>
      <c r="N12" s="56">
        <v>67403</v>
      </c>
      <c r="O12" s="56">
        <v>319567.49148999999</v>
      </c>
      <c r="P12" s="56">
        <v>0</v>
      </c>
      <c r="Q12" s="56">
        <v>0</v>
      </c>
      <c r="R12" s="56">
        <v>8106</v>
      </c>
      <c r="S12" s="56">
        <v>43440.628210000003</v>
      </c>
      <c r="T12" s="56">
        <v>2136006</v>
      </c>
      <c r="U12" s="56">
        <v>4698273.9731999999</v>
      </c>
      <c r="V12" s="56">
        <v>378431</v>
      </c>
      <c r="W12" s="56">
        <v>816935.74803999998</v>
      </c>
      <c r="X12" s="56">
        <v>0</v>
      </c>
      <c r="Y12" s="56">
        <v>0</v>
      </c>
      <c r="Z12" s="56">
        <v>14503499</v>
      </c>
      <c r="AA12" s="56">
        <v>63124079.968999997</v>
      </c>
      <c r="AB12" s="56">
        <v>1</v>
      </c>
      <c r="AC12" s="56">
        <v>1</v>
      </c>
    </row>
    <row r="13" spans="1:29" s="38" customFormat="1" ht="16.5" customHeight="1" x14ac:dyDescent="0.25">
      <c r="A13" s="40"/>
      <c r="B13" s="92">
        <v>3</v>
      </c>
      <c r="C13" s="113" t="s">
        <v>40</v>
      </c>
      <c r="D13" s="68">
        <v>2187</v>
      </c>
      <c r="E13" s="68">
        <v>250</v>
      </c>
      <c r="F13" s="68">
        <v>105</v>
      </c>
      <c r="G13" s="68">
        <v>5605</v>
      </c>
      <c r="H13" s="68">
        <v>355014</v>
      </c>
      <c r="I13" s="68">
        <v>943325</v>
      </c>
      <c r="J13" s="68">
        <v>26535</v>
      </c>
      <c r="K13" s="68">
        <v>13321331</v>
      </c>
      <c r="L13" s="56">
        <v>42893</v>
      </c>
      <c r="M13" s="56">
        <v>201443.11888999998</v>
      </c>
      <c r="N13" s="56">
        <v>18093</v>
      </c>
      <c r="O13" s="56">
        <v>96960.941049999994</v>
      </c>
      <c r="P13" s="56">
        <v>0</v>
      </c>
      <c r="Q13" s="56">
        <v>0</v>
      </c>
      <c r="R13" s="56">
        <v>688</v>
      </c>
      <c r="S13" s="56">
        <v>3529</v>
      </c>
      <c r="T13" s="56">
        <v>1002404</v>
      </c>
      <c r="U13" s="56">
        <v>2206942.5830399999</v>
      </c>
      <c r="V13" s="56">
        <v>158328</v>
      </c>
      <c r="W13" s="56">
        <v>445540.77463</v>
      </c>
      <c r="X13" s="56">
        <v>5484</v>
      </c>
      <c r="Y13" s="56">
        <v>58659.813179999997</v>
      </c>
      <c r="Z13" s="56">
        <v>5598502</v>
      </c>
      <c r="AA13" s="56">
        <v>27836305.226530001</v>
      </c>
      <c r="AB13" s="56">
        <v>0</v>
      </c>
      <c r="AC13" s="56">
        <v>0</v>
      </c>
    </row>
    <row r="14" spans="1:29" x14ac:dyDescent="0.35">
      <c r="B14" s="92">
        <v>4</v>
      </c>
      <c r="C14" s="91" t="s">
        <v>23</v>
      </c>
      <c r="D14" s="33">
        <v>9246</v>
      </c>
      <c r="E14" s="33">
        <v>3629</v>
      </c>
      <c r="F14" s="33">
        <v>77302</v>
      </c>
      <c r="G14" s="33">
        <v>9045</v>
      </c>
      <c r="H14" s="33">
        <v>0</v>
      </c>
      <c r="I14" s="33">
        <v>3262838</v>
      </c>
      <c r="J14" s="33">
        <v>981365</v>
      </c>
      <c r="K14" s="33">
        <v>60696728</v>
      </c>
      <c r="L14" s="56">
        <v>1048387</v>
      </c>
      <c r="M14" s="56">
        <v>4144119.1088999999</v>
      </c>
      <c r="N14" s="56">
        <v>463395</v>
      </c>
      <c r="O14" s="56">
        <v>2801436.9782500002</v>
      </c>
      <c r="P14" s="56">
        <v>0</v>
      </c>
      <c r="Q14" s="56">
        <v>0</v>
      </c>
      <c r="R14" s="56">
        <v>83384</v>
      </c>
      <c r="S14" s="56">
        <v>479874.8</v>
      </c>
      <c r="T14" s="56">
        <v>5416783</v>
      </c>
      <c r="U14" s="56">
        <v>15849468.856249997</v>
      </c>
      <c r="V14" s="56">
        <v>865537</v>
      </c>
      <c r="W14" s="56">
        <v>3742037.4970399998</v>
      </c>
      <c r="X14" s="56">
        <v>4339</v>
      </c>
      <c r="Y14" s="56">
        <v>80479.445999999996</v>
      </c>
      <c r="Z14" s="56">
        <v>28340729</v>
      </c>
      <c r="AA14" s="56">
        <v>142947110.05399999</v>
      </c>
      <c r="AB14" s="56">
        <v>3</v>
      </c>
      <c r="AC14" s="56">
        <v>1.5</v>
      </c>
    </row>
    <row r="15" spans="1:29" x14ac:dyDescent="0.35">
      <c r="B15" s="92">
        <v>5</v>
      </c>
      <c r="C15" s="91" t="s">
        <v>49</v>
      </c>
      <c r="D15" s="33">
        <v>2896</v>
      </c>
      <c r="E15" s="33">
        <v>1189</v>
      </c>
      <c r="F15" s="33">
        <v>3333</v>
      </c>
      <c r="G15" s="33">
        <v>2687</v>
      </c>
      <c r="H15" s="33">
        <v>36258</v>
      </c>
      <c r="I15" s="33">
        <v>2022310</v>
      </c>
      <c r="J15" s="33">
        <v>0</v>
      </c>
      <c r="K15" s="33">
        <v>28208710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1309888</v>
      </c>
      <c r="U15" s="56">
        <v>3309493.95</v>
      </c>
      <c r="V15" s="56">
        <v>191848</v>
      </c>
      <c r="W15" s="56">
        <v>678884.88029999996</v>
      </c>
      <c r="X15" s="56">
        <v>0</v>
      </c>
      <c r="Y15" s="56">
        <v>0</v>
      </c>
      <c r="Z15" s="56">
        <v>8055572</v>
      </c>
      <c r="AA15" s="56">
        <v>39060407.310999997</v>
      </c>
      <c r="AB15" s="56">
        <v>24</v>
      </c>
      <c r="AC15" s="56">
        <v>469.89600000000002</v>
      </c>
    </row>
    <row r="16" spans="1:29" x14ac:dyDescent="0.35">
      <c r="B16" s="92">
        <v>6</v>
      </c>
      <c r="C16" s="91" t="s">
        <v>31</v>
      </c>
      <c r="D16" s="33">
        <v>4777</v>
      </c>
      <c r="E16" s="33">
        <v>628</v>
      </c>
      <c r="F16" s="33">
        <v>19898</v>
      </c>
      <c r="G16" s="33">
        <v>15002</v>
      </c>
      <c r="H16" s="33">
        <v>0</v>
      </c>
      <c r="I16" s="33">
        <v>2849743</v>
      </c>
      <c r="J16" s="33">
        <v>278858</v>
      </c>
      <c r="K16" s="33">
        <v>33604279</v>
      </c>
      <c r="L16" s="56">
        <v>206379</v>
      </c>
      <c r="M16" s="56">
        <v>934194.80218000012</v>
      </c>
      <c r="N16" s="56">
        <v>140497</v>
      </c>
      <c r="O16" s="56">
        <v>1128391.52773</v>
      </c>
      <c r="P16" s="56">
        <v>0</v>
      </c>
      <c r="Q16" s="56">
        <v>0</v>
      </c>
      <c r="R16" s="56">
        <v>4051</v>
      </c>
      <c r="S16" s="56">
        <v>33934.843000000001</v>
      </c>
      <c r="T16" s="56">
        <v>2717781</v>
      </c>
      <c r="U16" s="56">
        <v>6828124.9840000002</v>
      </c>
      <c r="V16" s="56">
        <v>486580</v>
      </c>
      <c r="W16" s="56">
        <v>1078017.057</v>
      </c>
      <c r="X16" s="56">
        <v>118</v>
      </c>
      <c r="Y16" s="56">
        <v>408.18299999999999</v>
      </c>
      <c r="Z16" s="56">
        <v>17905107</v>
      </c>
      <c r="AA16" s="56">
        <v>89595030.713350013</v>
      </c>
      <c r="AB16" s="56">
        <v>8</v>
      </c>
      <c r="AC16" s="56">
        <v>4.9000000000000004</v>
      </c>
    </row>
    <row r="17" spans="2:29" x14ac:dyDescent="0.35">
      <c r="B17" s="92">
        <v>7</v>
      </c>
      <c r="C17" s="91" t="s">
        <v>37</v>
      </c>
      <c r="D17" s="33">
        <v>2766</v>
      </c>
      <c r="E17" s="33">
        <v>734</v>
      </c>
      <c r="F17" s="33">
        <v>0</v>
      </c>
      <c r="G17" s="33">
        <v>10579</v>
      </c>
      <c r="H17" s="33">
        <v>0</v>
      </c>
      <c r="I17" s="33">
        <v>469577</v>
      </c>
      <c r="J17" s="33">
        <v>74106</v>
      </c>
      <c r="K17" s="33">
        <v>18796495</v>
      </c>
      <c r="L17" s="56">
        <v>74576</v>
      </c>
      <c r="M17" s="56">
        <v>250085.47418000002</v>
      </c>
      <c r="N17" s="56">
        <v>26614</v>
      </c>
      <c r="O17" s="56">
        <v>104009.90213</v>
      </c>
      <c r="P17" s="56">
        <v>0</v>
      </c>
      <c r="Q17" s="56">
        <v>0</v>
      </c>
      <c r="R17" s="56">
        <v>2344</v>
      </c>
      <c r="S17" s="56">
        <v>12203.3</v>
      </c>
      <c r="T17" s="56">
        <v>2161990</v>
      </c>
      <c r="U17" s="56">
        <v>5179723.2037899997</v>
      </c>
      <c r="V17" s="56">
        <v>235390</v>
      </c>
      <c r="W17" s="56">
        <v>666547.71750999999</v>
      </c>
      <c r="X17" s="56">
        <v>0</v>
      </c>
      <c r="Y17" s="56">
        <v>0</v>
      </c>
      <c r="Z17" s="56">
        <v>11658191</v>
      </c>
      <c r="AA17" s="56">
        <v>52182363.5383</v>
      </c>
      <c r="AB17" s="56">
        <v>0</v>
      </c>
      <c r="AC17" s="56">
        <v>0</v>
      </c>
    </row>
    <row r="18" spans="2:29" x14ac:dyDescent="0.35">
      <c r="B18" s="92">
        <v>8</v>
      </c>
      <c r="C18" s="91" t="s">
        <v>50</v>
      </c>
      <c r="D18" s="33">
        <v>1023</v>
      </c>
      <c r="E18" s="33">
        <v>29</v>
      </c>
      <c r="F18" s="33">
        <v>1025</v>
      </c>
      <c r="G18" s="33">
        <v>1760</v>
      </c>
      <c r="H18" s="33">
        <v>1171</v>
      </c>
      <c r="I18" s="33">
        <v>188059</v>
      </c>
      <c r="J18" s="33">
        <v>0</v>
      </c>
      <c r="K18" s="33">
        <v>3569939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171614</v>
      </c>
      <c r="U18" s="56">
        <v>467469.26246000006</v>
      </c>
      <c r="V18" s="56">
        <v>48854</v>
      </c>
      <c r="W18" s="56">
        <v>124286.0733</v>
      </c>
      <c r="X18" s="56">
        <v>0</v>
      </c>
      <c r="Y18" s="56">
        <v>0</v>
      </c>
      <c r="Z18" s="56">
        <v>802421</v>
      </c>
      <c r="AA18" s="56">
        <v>4178580.9</v>
      </c>
      <c r="AB18" s="56">
        <v>0</v>
      </c>
      <c r="AC18" s="56">
        <v>0</v>
      </c>
    </row>
    <row r="19" spans="2:29" x14ac:dyDescent="0.35">
      <c r="B19" s="92">
        <v>9</v>
      </c>
      <c r="C19" s="91" t="s">
        <v>27</v>
      </c>
      <c r="D19" s="33">
        <v>7390</v>
      </c>
      <c r="E19" s="33">
        <v>3949</v>
      </c>
      <c r="F19" s="33">
        <v>26142</v>
      </c>
      <c r="G19" s="33">
        <v>0</v>
      </c>
      <c r="H19" s="33">
        <v>768214</v>
      </c>
      <c r="I19" s="33">
        <v>1078844</v>
      </c>
      <c r="J19" s="33">
        <v>615359</v>
      </c>
      <c r="K19" s="33">
        <v>41372091</v>
      </c>
      <c r="L19" s="56">
        <v>352528</v>
      </c>
      <c r="M19" s="56">
        <v>1636894.5509899999</v>
      </c>
      <c r="N19" s="56">
        <v>297881</v>
      </c>
      <c r="O19" s="56">
        <v>1666788.2756400001</v>
      </c>
      <c r="P19" s="56">
        <v>2</v>
      </c>
      <c r="Q19" s="56">
        <v>101.645</v>
      </c>
      <c r="R19" s="56">
        <v>6084</v>
      </c>
      <c r="S19" s="56">
        <v>19944.2</v>
      </c>
      <c r="T19" s="56">
        <v>3759712</v>
      </c>
      <c r="U19" s="56">
        <v>9951571.85647</v>
      </c>
      <c r="V19" s="56">
        <v>986995</v>
      </c>
      <c r="W19" s="56">
        <v>2468551.4875599998</v>
      </c>
      <c r="X19" s="56">
        <v>0</v>
      </c>
      <c r="Y19" s="56">
        <v>0</v>
      </c>
      <c r="Z19" s="56">
        <v>23451369</v>
      </c>
      <c r="AA19" s="56">
        <v>125700870.3135</v>
      </c>
      <c r="AB19" s="56">
        <v>0</v>
      </c>
      <c r="AC19" s="56">
        <v>0</v>
      </c>
    </row>
    <row r="20" spans="2:29" x14ac:dyDescent="0.35">
      <c r="B20" s="92">
        <v>10</v>
      </c>
      <c r="C20" s="91" t="s">
        <v>9</v>
      </c>
      <c r="D20" s="33">
        <v>27458</v>
      </c>
      <c r="E20" s="33">
        <v>36105</v>
      </c>
      <c r="F20" s="33">
        <v>1617832</v>
      </c>
      <c r="G20" s="33">
        <v>50762</v>
      </c>
      <c r="H20" s="33">
        <v>1024363</v>
      </c>
      <c r="I20" s="33">
        <v>5373349</v>
      </c>
      <c r="J20" s="33">
        <v>21109673</v>
      </c>
      <c r="K20" s="33">
        <v>242521838</v>
      </c>
      <c r="L20" s="56">
        <v>26147540</v>
      </c>
      <c r="M20" s="56">
        <v>116044417.34160998</v>
      </c>
      <c r="N20" s="56">
        <v>56138701</v>
      </c>
      <c r="O20" s="56">
        <v>207847997.12675986</v>
      </c>
      <c r="P20" s="56">
        <v>0</v>
      </c>
      <c r="Q20" s="56">
        <v>0</v>
      </c>
      <c r="R20" s="56">
        <v>128994</v>
      </c>
      <c r="S20" s="56">
        <v>571704.43417999998</v>
      </c>
      <c r="T20" s="56">
        <v>28719288</v>
      </c>
      <c r="U20" s="56">
        <v>73018460.73308</v>
      </c>
      <c r="V20" s="56">
        <v>6530128</v>
      </c>
      <c r="W20" s="56">
        <v>20752173.559549998</v>
      </c>
      <c r="X20" s="56">
        <v>699</v>
      </c>
      <c r="Y20" s="56">
        <v>10266.07159</v>
      </c>
      <c r="Z20" s="56">
        <v>149701646</v>
      </c>
      <c r="AA20" s="56">
        <v>837615330.79667997</v>
      </c>
      <c r="AB20" s="56">
        <v>12461</v>
      </c>
      <c r="AC20" s="56">
        <v>11668.319120000002</v>
      </c>
    </row>
    <row r="21" spans="2:29" x14ac:dyDescent="0.35">
      <c r="B21" s="92">
        <v>11</v>
      </c>
      <c r="C21" s="91" t="s">
        <v>51</v>
      </c>
      <c r="D21" s="33">
        <v>2390</v>
      </c>
      <c r="E21" s="33">
        <v>225</v>
      </c>
      <c r="F21" s="33">
        <v>10766</v>
      </c>
      <c r="G21" s="33">
        <v>3568</v>
      </c>
      <c r="H21" s="33">
        <v>179</v>
      </c>
      <c r="I21" s="33">
        <v>1334721</v>
      </c>
      <c r="J21" s="33">
        <v>0</v>
      </c>
      <c r="K21" s="33">
        <v>13075865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832993</v>
      </c>
      <c r="U21" s="56">
        <v>2200055.0625399998</v>
      </c>
      <c r="V21" s="56">
        <v>245359</v>
      </c>
      <c r="W21" s="56">
        <v>603551.27251000004</v>
      </c>
      <c r="X21" s="56">
        <v>846</v>
      </c>
      <c r="Y21" s="56">
        <v>15330.130680000002</v>
      </c>
      <c r="Z21" s="56">
        <v>6194659</v>
      </c>
      <c r="AA21" s="56">
        <v>30620775.203639999</v>
      </c>
      <c r="AB21" s="56">
        <v>49</v>
      </c>
      <c r="AC21" s="56">
        <v>33.700000000000003</v>
      </c>
    </row>
    <row r="22" spans="2:29" x14ac:dyDescent="0.35">
      <c r="B22" s="92">
        <v>12</v>
      </c>
      <c r="C22" s="91" t="s">
        <v>28</v>
      </c>
      <c r="D22" s="33">
        <v>7706</v>
      </c>
      <c r="E22" s="33">
        <v>1247</v>
      </c>
      <c r="F22" s="33">
        <v>50642</v>
      </c>
      <c r="G22" s="33">
        <v>8055</v>
      </c>
      <c r="H22" s="33">
        <v>347069</v>
      </c>
      <c r="I22" s="33">
        <v>288973</v>
      </c>
      <c r="J22" s="33">
        <v>484857</v>
      </c>
      <c r="K22" s="33">
        <v>56337605</v>
      </c>
      <c r="L22" s="56">
        <v>509258</v>
      </c>
      <c r="M22" s="56">
        <v>2251340.6239999998</v>
      </c>
      <c r="N22" s="56">
        <v>1725600</v>
      </c>
      <c r="O22" s="56">
        <v>3170376.227</v>
      </c>
      <c r="P22" s="56">
        <v>0</v>
      </c>
      <c r="Q22" s="56">
        <v>0</v>
      </c>
      <c r="R22" s="56">
        <v>8087</v>
      </c>
      <c r="S22" s="56">
        <v>36095.807000000001</v>
      </c>
      <c r="T22" s="56">
        <v>4043741</v>
      </c>
      <c r="U22" s="56">
        <v>9444703.3069400005</v>
      </c>
      <c r="V22" s="56">
        <v>1313320</v>
      </c>
      <c r="W22" s="56">
        <v>2844530.2608699999</v>
      </c>
      <c r="X22" s="56">
        <v>2360</v>
      </c>
      <c r="Y22" s="56">
        <v>9492.4619999999995</v>
      </c>
      <c r="Z22" s="56">
        <v>40713461</v>
      </c>
      <c r="AA22" s="56">
        <v>125499392.86</v>
      </c>
      <c r="AB22" s="56">
        <v>12</v>
      </c>
      <c r="AC22" s="56">
        <v>93.558000000000007</v>
      </c>
    </row>
    <row r="23" spans="2:29" x14ac:dyDescent="0.35">
      <c r="B23" s="111" t="s">
        <v>6</v>
      </c>
      <c r="C23" s="199"/>
      <c r="D23" s="58"/>
      <c r="E23" s="58"/>
      <c r="F23" s="58"/>
      <c r="G23" s="58"/>
      <c r="H23" s="58"/>
      <c r="I23" s="58"/>
      <c r="J23" s="58"/>
      <c r="K23" s="58"/>
      <c r="L23" s="53"/>
      <c r="M23" s="53"/>
      <c r="N23" s="53"/>
      <c r="O23" s="53"/>
      <c r="P23" s="53"/>
      <c r="Q23" s="53"/>
      <c r="R23" s="53"/>
      <c r="S23" s="53"/>
      <c r="T23" s="56"/>
      <c r="U23" s="56"/>
      <c r="V23" s="56"/>
      <c r="W23" s="56"/>
      <c r="X23" s="56"/>
      <c r="Y23" s="56"/>
      <c r="Z23" s="56"/>
      <c r="AA23" s="56"/>
      <c r="AB23" s="56"/>
      <c r="AC23" s="56"/>
    </row>
    <row r="24" spans="2:29" x14ac:dyDescent="0.35">
      <c r="B24" s="92">
        <v>13</v>
      </c>
      <c r="C24" s="91" t="s">
        <v>11</v>
      </c>
      <c r="D24" s="33">
        <v>6343</v>
      </c>
      <c r="E24" s="33">
        <v>7739</v>
      </c>
      <c r="F24" s="33">
        <v>2285286</v>
      </c>
      <c r="G24" s="33">
        <v>369</v>
      </c>
      <c r="H24" s="33">
        <v>622534</v>
      </c>
      <c r="I24" s="33">
        <v>104586630</v>
      </c>
      <c r="J24" s="33">
        <v>15060789</v>
      </c>
      <c r="K24" s="33">
        <v>40158926</v>
      </c>
      <c r="L24" s="56">
        <v>40166998</v>
      </c>
      <c r="M24" s="56">
        <v>99763431.686150089</v>
      </c>
      <c r="N24" s="56">
        <v>27554013</v>
      </c>
      <c r="O24" s="56">
        <v>124783914.22541957</v>
      </c>
      <c r="P24" s="56">
        <v>0</v>
      </c>
      <c r="Q24" s="56">
        <v>0</v>
      </c>
      <c r="R24" s="56">
        <v>72042</v>
      </c>
      <c r="S24" s="56">
        <v>398746.6</v>
      </c>
      <c r="T24" s="56">
        <v>4048496</v>
      </c>
      <c r="U24" s="56">
        <v>13754608.083200024</v>
      </c>
      <c r="V24" s="56">
        <v>1831578</v>
      </c>
      <c r="W24" s="56">
        <v>10430730.628570033</v>
      </c>
      <c r="X24" s="56">
        <v>10203</v>
      </c>
      <c r="Y24" s="56">
        <v>272049.99</v>
      </c>
      <c r="Z24" s="56">
        <v>15854688</v>
      </c>
      <c r="AA24" s="56">
        <v>106919676.53</v>
      </c>
      <c r="AB24" s="56">
        <v>0</v>
      </c>
      <c r="AC24" s="56">
        <v>0</v>
      </c>
    </row>
    <row r="25" spans="2:29" x14ac:dyDescent="0.35">
      <c r="B25" s="92">
        <v>14</v>
      </c>
      <c r="C25" s="91" t="s">
        <v>52</v>
      </c>
      <c r="D25" s="33">
        <v>433</v>
      </c>
      <c r="E25" s="33">
        <v>5</v>
      </c>
      <c r="F25" s="33">
        <v>69209</v>
      </c>
      <c r="G25" s="33">
        <v>0</v>
      </c>
      <c r="H25" s="33">
        <v>32209</v>
      </c>
      <c r="I25" s="33">
        <v>0</v>
      </c>
      <c r="J25" s="33">
        <v>6</v>
      </c>
      <c r="K25" s="33">
        <v>6336115</v>
      </c>
      <c r="L25" s="56">
        <v>2</v>
      </c>
      <c r="M25" s="56">
        <v>3.4175900000000001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206987</v>
      </c>
      <c r="U25" s="56">
        <v>691526.96851000004</v>
      </c>
      <c r="V25" s="56">
        <v>52555</v>
      </c>
      <c r="W25" s="56">
        <v>256772.69131999998</v>
      </c>
      <c r="X25" s="56">
        <v>0</v>
      </c>
      <c r="Y25" s="56">
        <v>0</v>
      </c>
      <c r="Z25" s="56">
        <v>2145995</v>
      </c>
      <c r="AA25" s="56">
        <v>11856836.423</v>
      </c>
      <c r="AB25" s="56">
        <v>3</v>
      </c>
      <c r="AC25" s="56">
        <v>3</v>
      </c>
    </row>
    <row r="26" spans="2:29" x14ac:dyDescent="0.35">
      <c r="B26" s="92">
        <v>15</v>
      </c>
      <c r="C26" s="91" t="s">
        <v>41</v>
      </c>
      <c r="D26" s="33">
        <v>1234</v>
      </c>
      <c r="E26" s="33">
        <v>514</v>
      </c>
      <c r="F26" s="33">
        <v>7289</v>
      </c>
      <c r="G26" s="33">
        <v>90015</v>
      </c>
      <c r="H26" s="33">
        <v>0</v>
      </c>
      <c r="I26" s="33">
        <v>80380</v>
      </c>
      <c r="J26" s="33">
        <v>47740</v>
      </c>
      <c r="K26" s="33">
        <v>3165443</v>
      </c>
      <c r="L26" s="56">
        <v>53622</v>
      </c>
      <c r="M26" s="56">
        <v>233384.02535000394</v>
      </c>
      <c r="N26" s="56">
        <v>24039</v>
      </c>
      <c r="O26" s="56">
        <v>245638.43193999896</v>
      </c>
      <c r="P26" s="56">
        <v>0</v>
      </c>
      <c r="Q26" s="56">
        <v>0</v>
      </c>
      <c r="R26" s="56">
        <v>192</v>
      </c>
      <c r="S26" s="56">
        <v>1010</v>
      </c>
      <c r="T26" s="56">
        <v>457973</v>
      </c>
      <c r="U26" s="56">
        <v>1370427.2479399999</v>
      </c>
      <c r="V26" s="56">
        <v>43698</v>
      </c>
      <c r="W26" s="56">
        <v>118855.97592999999</v>
      </c>
      <c r="X26" s="56">
        <v>0</v>
      </c>
      <c r="Y26" s="56">
        <v>0</v>
      </c>
      <c r="Z26" s="56">
        <v>2312261</v>
      </c>
      <c r="AA26" s="56">
        <v>14075087.153350001</v>
      </c>
      <c r="AB26" s="56">
        <v>0</v>
      </c>
      <c r="AC26" s="56">
        <v>0</v>
      </c>
    </row>
    <row r="27" spans="2:29" x14ac:dyDescent="0.35">
      <c r="B27" s="92">
        <v>16</v>
      </c>
      <c r="C27" s="91" t="s">
        <v>33</v>
      </c>
      <c r="D27" s="33">
        <v>760</v>
      </c>
      <c r="E27" s="33">
        <v>38</v>
      </c>
      <c r="F27" s="33">
        <v>0</v>
      </c>
      <c r="G27" s="33">
        <v>0</v>
      </c>
      <c r="H27" s="33">
        <v>18243</v>
      </c>
      <c r="I27" s="33">
        <v>0</v>
      </c>
      <c r="J27" s="33">
        <v>159835</v>
      </c>
      <c r="K27" s="33">
        <v>925866</v>
      </c>
      <c r="L27" s="56">
        <v>250587</v>
      </c>
      <c r="M27" s="56">
        <v>718776.03610000003</v>
      </c>
      <c r="N27" s="56">
        <v>1641018</v>
      </c>
      <c r="O27" s="56">
        <v>1620078.5660000001</v>
      </c>
      <c r="P27" s="56">
        <v>0</v>
      </c>
      <c r="Q27" s="56">
        <v>0</v>
      </c>
      <c r="R27" s="56">
        <v>0</v>
      </c>
      <c r="S27" s="56">
        <v>0</v>
      </c>
      <c r="T27" s="56">
        <v>123891</v>
      </c>
      <c r="U27" s="56">
        <v>310191.21156000003</v>
      </c>
      <c r="V27" s="56">
        <v>8050</v>
      </c>
      <c r="W27" s="56">
        <v>30683.21572</v>
      </c>
      <c r="X27" s="56">
        <v>0</v>
      </c>
      <c r="Y27" s="56">
        <v>0</v>
      </c>
      <c r="Z27" s="56">
        <v>371127</v>
      </c>
      <c r="AA27" s="56">
        <v>1948167.9</v>
      </c>
      <c r="AB27" s="56">
        <v>0</v>
      </c>
      <c r="AC27" s="56">
        <v>0</v>
      </c>
    </row>
    <row r="28" spans="2:29" x14ac:dyDescent="0.35">
      <c r="B28" s="92">
        <v>17</v>
      </c>
      <c r="C28" s="91" t="s">
        <v>45</v>
      </c>
      <c r="D28" s="33">
        <v>433</v>
      </c>
      <c r="E28" s="33">
        <v>5</v>
      </c>
      <c r="F28" s="33">
        <v>8217</v>
      </c>
      <c r="G28" s="33">
        <v>0</v>
      </c>
      <c r="H28" s="33">
        <v>21436</v>
      </c>
      <c r="I28" s="33">
        <v>0</v>
      </c>
      <c r="J28" s="33">
        <v>354</v>
      </c>
      <c r="K28" s="33">
        <v>971448</v>
      </c>
      <c r="L28" s="56">
        <v>807</v>
      </c>
      <c r="M28" s="56">
        <v>4786.3099699999993</v>
      </c>
      <c r="N28" s="56">
        <v>457</v>
      </c>
      <c r="O28" s="56">
        <v>3008.13913</v>
      </c>
      <c r="P28" s="56">
        <v>0</v>
      </c>
      <c r="Q28" s="56">
        <v>0</v>
      </c>
      <c r="R28" s="56">
        <v>16</v>
      </c>
      <c r="S28" s="56">
        <v>88.5</v>
      </c>
      <c r="T28" s="56">
        <v>75126</v>
      </c>
      <c r="U28" s="56">
        <v>231808.40605000002</v>
      </c>
      <c r="V28" s="56">
        <v>40449</v>
      </c>
      <c r="W28" s="56">
        <v>181979.12411</v>
      </c>
      <c r="X28" s="56">
        <v>190</v>
      </c>
      <c r="Y28" s="56">
        <v>6407.3209999999999</v>
      </c>
      <c r="Z28" s="56">
        <v>225827</v>
      </c>
      <c r="AA28" s="56">
        <v>1465557.534</v>
      </c>
      <c r="AB28" s="56">
        <v>0</v>
      </c>
      <c r="AC28" s="56">
        <v>0</v>
      </c>
    </row>
    <row r="29" spans="2:29" x14ac:dyDescent="0.35">
      <c r="B29" s="92">
        <v>18</v>
      </c>
      <c r="C29" s="91" t="s">
        <v>355</v>
      </c>
      <c r="D29" s="33">
        <v>243</v>
      </c>
      <c r="E29" s="33">
        <v>39</v>
      </c>
      <c r="F29" s="33">
        <v>1535</v>
      </c>
      <c r="G29" s="33">
        <v>0</v>
      </c>
      <c r="H29" s="33">
        <v>0</v>
      </c>
      <c r="I29" s="33">
        <v>38353</v>
      </c>
      <c r="J29" s="33">
        <v>13222</v>
      </c>
      <c r="K29" s="33">
        <v>592978</v>
      </c>
      <c r="L29" s="56">
        <v>25845</v>
      </c>
      <c r="M29" s="56">
        <v>66157.646439999997</v>
      </c>
      <c r="N29" s="56">
        <v>7214</v>
      </c>
      <c r="O29" s="56">
        <v>31173.253800000002</v>
      </c>
      <c r="P29" s="56">
        <v>0</v>
      </c>
      <c r="Q29" s="56">
        <v>0</v>
      </c>
      <c r="R29" s="56">
        <v>254</v>
      </c>
      <c r="S29" s="56">
        <v>964.8</v>
      </c>
      <c r="T29" s="56">
        <v>126257</v>
      </c>
      <c r="U29" s="56">
        <v>276987.75001000002</v>
      </c>
      <c r="V29" s="56">
        <v>5026</v>
      </c>
      <c r="W29" s="56">
        <v>11465.45427</v>
      </c>
      <c r="X29" s="56">
        <v>0</v>
      </c>
      <c r="Y29" s="56">
        <v>0</v>
      </c>
      <c r="Z29" s="56">
        <v>386286</v>
      </c>
      <c r="AA29" s="56">
        <v>1767633.4307000001</v>
      </c>
      <c r="AB29" s="56">
        <v>0</v>
      </c>
      <c r="AC29" s="56">
        <v>0</v>
      </c>
    </row>
    <row r="30" spans="2:29" x14ac:dyDescent="0.35">
      <c r="B30" s="92">
        <v>19</v>
      </c>
      <c r="C30" s="91" t="s">
        <v>20</v>
      </c>
      <c r="D30" s="33">
        <v>1778</v>
      </c>
      <c r="E30" s="33">
        <v>314</v>
      </c>
      <c r="F30" s="33">
        <v>22779</v>
      </c>
      <c r="G30" s="33">
        <v>0</v>
      </c>
      <c r="H30" s="33">
        <v>0</v>
      </c>
      <c r="I30" s="33">
        <v>5994434</v>
      </c>
      <c r="J30" s="33">
        <v>1262333</v>
      </c>
      <c r="K30" s="33">
        <v>14282752</v>
      </c>
      <c r="L30" s="56">
        <v>2964472</v>
      </c>
      <c r="M30" s="56">
        <v>7834916.8870000001</v>
      </c>
      <c r="N30" s="56">
        <v>1762058</v>
      </c>
      <c r="O30" s="56">
        <v>10062123.732319999</v>
      </c>
      <c r="P30" s="56">
        <v>0</v>
      </c>
      <c r="Q30" s="56">
        <v>0</v>
      </c>
      <c r="R30" s="56">
        <v>5383</v>
      </c>
      <c r="S30" s="56">
        <v>26484.1</v>
      </c>
      <c r="T30" s="56">
        <v>2616884</v>
      </c>
      <c r="U30" s="56">
        <v>7508867.0350000001</v>
      </c>
      <c r="V30" s="56">
        <v>1145970</v>
      </c>
      <c r="W30" s="56">
        <v>4094319.3429999999</v>
      </c>
      <c r="X30" s="56">
        <v>3031</v>
      </c>
      <c r="Y30" s="56">
        <v>39835.08</v>
      </c>
      <c r="Z30" s="56">
        <v>7115568</v>
      </c>
      <c r="AA30" s="56">
        <v>38869634.372000001</v>
      </c>
      <c r="AB30" s="56">
        <v>0</v>
      </c>
      <c r="AC30" s="56">
        <v>0</v>
      </c>
    </row>
    <row r="31" spans="2:29" x14ac:dyDescent="0.35">
      <c r="B31" s="92">
        <v>20</v>
      </c>
      <c r="C31" s="91" t="s">
        <v>7</v>
      </c>
      <c r="D31" s="33">
        <v>12798</v>
      </c>
      <c r="E31" s="33">
        <v>8603</v>
      </c>
      <c r="F31" s="33">
        <v>1811639</v>
      </c>
      <c r="G31" s="33">
        <v>2150</v>
      </c>
      <c r="H31" s="33">
        <v>2346798</v>
      </c>
      <c r="I31" s="33">
        <v>926453</v>
      </c>
      <c r="J31" s="33">
        <v>6</v>
      </c>
      <c r="K31" s="33">
        <v>60295192</v>
      </c>
      <c r="L31" s="56">
        <v>86801025</v>
      </c>
      <c r="M31" s="56">
        <v>189614639.49892002</v>
      </c>
      <c r="N31" s="56">
        <v>37724554</v>
      </c>
      <c r="O31" s="56">
        <v>327857379.98738003</v>
      </c>
      <c r="P31" s="56">
        <v>0</v>
      </c>
      <c r="Q31" s="56">
        <v>0</v>
      </c>
      <c r="R31" s="56">
        <v>161317</v>
      </c>
      <c r="S31" s="56">
        <v>1099575.38656</v>
      </c>
      <c r="T31" s="56">
        <v>8877198</v>
      </c>
      <c r="U31" s="56">
        <v>34749484.608199999</v>
      </c>
      <c r="V31" s="56">
        <v>6398706</v>
      </c>
      <c r="W31" s="56">
        <v>33521767.897060003</v>
      </c>
      <c r="X31" s="56">
        <v>48753</v>
      </c>
      <c r="Y31" s="56">
        <v>765011.58779000014</v>
      </c>
      <c r="Z31" s="56">
        <v>32375071</v>
      </c>
      <c r="AA31" s="56">
        <v>230415032.78099999</v>
      </c>
      <c r="AB31" s="56">
        <v>33</v>
      </c>
      <c r="AC31" s="56">
        <v>42.125999999999998</v>
      </c>
    </row>
    <row r="32" spans="2:29" x14ac:dyDescent="0.35">
      <c r="B32" s="92">
        <v>21</v>
      </c>
      <c r="C32" s="91" t="s">
        <v>10</v>
      </c>
      <c r="D32" s="33">
        <v>11371</v>
      </c>
      <c r="E32" s="33">
        <v>3751</v>
      </c>
      <c r="F32" s="33">
        <v>2117869</v>
      </c>
      <c r="G32" s="33">
        <v>6246</v>
      </c>
      <c r="H32" s="33">
        <v>602303</v>
      </c>
      <c r="I32" s="33">
        <v>3780316</v>
      </c>
      <c r="J32" s="33">
        <v>18268429</v>
      </c>
      <c r="K32" s="33">
        <v>31869091</v>
      </c>
      <c r="L32" s="56">
        <v>18504004</v>
      </c>
      <c r="M32" s="56">
        <v>99239439.659749657</v>
      </c>
      <c r="N32" s="56">
        <v>65795922</v>
      </c>
      <c r="O32" s="56">
        <v>245910279.37773818</v>
      </c>
      <c r="P32" s="56">
        <v>41</v>
      </c>
      <c r="Q32" s="56">
        <v>3054.143</v>
      </c>
      <c r="R32" s="56">
        <v>55083</v>
      </c>
      <c r="S32" s="56">
        <v>290967.348</v>
      </c>
      <c r="T32" s="56">
        <v>4829798</v>
      </c>
      <c r="U32" s="56">
        <v>21121759.332880024</v>
      </c>
      <c r="V32" s="56">
        <v>3079041</v>
      </c>
      <c r="W32" s="56">
        <v>19245218.742579918</v>
      </c>
      <c r="X32" s="56">
        <v>5474</v>
      </c>
      <c r="Y32" s="56">
        <v>117031.211</v>
      </c>
      <c r="Z32" s="56">
        <v>13499490</v>
      </c>
      <c r="AA32" s="56">
        <v>105275358.147</v>
      </c>
      <c r="AB32" s="56">
        <v>0</v>
      </c>
      <c r="AC32" s="56">
        <v>0</v>
      </c>
    </row>
    <row r="33" spans="2:29" x14ac:dyDescent="0.35">
      <c r="B33" s="92">
        <v>22</v>
      </c>
      <c r="C33" s="91" t="s">
        <v>38</v>
      </c>
      <c r="D33" s="33">
        <v>2368</v>
      </c>
      <c r="E33" s="33">
        <v>687</v>
      </c>
      <c r="F33" s="33">
        <v>13946</v>
      </c>
      <c r="G33" s="33">
        <v>1407</v>
      </c>
      <c r="H33" s="33">
        <v>0</v>
      </c>
      <c r="I33" s="33">
        <v>425754</v>
      </c>
      <c r="J33" s="33">
        <v>43577</v>
      </c>
      <c r="K33" s="33">
        <v>12197939</v>
      </c>
      <c r="L33" s="56">
        <v>79491</v>
      </c>
      <c r="M33" s="56">
        <v>366014.74819999997</v>
      </c>
      <c r="N33" s="56">
        <v>64042</v>
      </c>
      <c r="O33" s="56">
        <v>295830.87069999997</v>
      </c>
      <c r="P33" s="56">
        <v>0</v>
      </c>
      <c r="Q33" s="56">
        <v>0</v>
      </c>
      <c r="R33" s="56">
        <v>532</v>
      </c>
      <c r="S33" s="56">
        <v>3144.6586400000001</v>
      </c>
      <c r="T33" s="56">
        <v>1006644</v>
      </c>
      <c r="U33" s="56">
        <v>2481500.7182000261</v>
      </c>
      <c r="V33" s="56">
        <v>193923</v>
      </c>
      <c r="W33" s="56">
        <v>568131.79842000396</v>
      </c>
      <c r="X33" s="56">
        <v>0</v>
      </c>
      <c r="Y33" s="56">
        <v>0</v>
      </c>
      <c r="Z33" s="56">
        <v>4542869</v>
      </c>
      <c r="AA33" s="56">
        <v>24575681.346000001</v>
      </c>
      <c r="AB33" s="56">
        <v>87</v>
      </c>
      <c r="AC33" s="56">
        <v>30.484999999999999</v>
      </c>
    </row>
    <row r="34" spans="2:29" x14ac:dyDescent="0.35">
      <c r="B34" s="92">
        <v>23</v>
      </c>
      <c r="C34" s="91" t="s">
        <v>14</v>
      </c>
      <c r="D34" s="33">
        <v>734</v>
      </c>
      <c r="E34" s="33">
        <v>305</v>
      </c>
      <c r="F34" s="33">
        <v>40617</v>
      </c>
      <c r="G34" s="33">
        <v>7294</v>
      </c>
      <c r="H34" s="33">
        <v>0</v>
      </c>
      <c r="I34" s="33">
        <v>166061</v>
      </c>
      <c r="J34" s="33">
        <v>3704375</v>
      </c>
      <c r="K34" s="33">
        <v>6606865</v>
      </c>
      <c r="L34" s="56">
        <v>12875859</v>
      </c>
      <c r="M34" s="56">
        <v>22038808.182</v>
      </c>
      <c r="N34" s="56">
        <v>2573138</v>
      </c>
      <c r="O34" s="56">
        <v>17905998.352000002</v>
      </c>
      <c r="P34" s="56">
        <v>0</v>
      </c>
      <c r="Q34" s="56">
        <v>0</v>
      </c>
      <c r="R34" s="56">
        <v>22336</v>
      </c>
      <c r="S34" s="56">
        <v>114708.9</v>
      </c>
      <c r="T34" s="56">
        <v>588571</v>
      </c>
      <c r="U34" s="56">
        <v>2323514.39102</v>
      </c>
      <c r="V34" s="56">
        <v>298356</v>
      </c>
      <c r="W34" s="56">
        <v>3544779.1070900001</v>
      </c>
      <c r="X34" s="56">
        <v>0</v>
      </c>
      <c r="Y34" s="56">
        <v>0</v>
      </c>
      <c r="Z34" s="56">
        <v>3096836</v>
      </c>
      <c r="AA34" s="56">
        <v>18210601.359999999</v>
      </c>
      <c r="AB34" s="56">
        <v>0</v>
      </c>
      <c r="AC34" s="56">
        <v>0</v>
      </c>
    </row>
    <row r="35" spans="2:29" x14ac:dyDescent="0.35">
      <c r="B35" s="92">
        <v>24</v>
      </c>
      <c r="C35" s="91" t="s">
        <v>15</v>
      </c>
      <c r="D35" s="33">
        <v>2028</v>
      </c>
      <c r="E35" s="33">
        <v>1017</v>
      </c>
      <c r="F35" s="33">
        <v>197311</v>
      </c>
      <c r="G35" s="33">
        <v>0</v>
      </c>
      <c r="H35" s="33">
        <v>12338</v>
      </c>
      <c r="I35" s="33">
        <v>7671286</v>
      </c>
      <c r="J35" s="33">
        <v>3189282</v>
      </c>
      <c r="K35" s="33">
        <v>11123782</v>
      </c>
      <c r="L35" s="56">
        <v>4233910</v>
      </c>
      <c r="M35" s="56">
        <v>29990571.207289997</v>
      </c>
      <c r="N35" s="56">
        <v>9300065</v>
      </c>
      <c r="O35" s="56">
        <v>60835849.468000002</v>
      </c>
      <c r="P35" s="56">
        <v>0</v>
      </c>
      <c r="Q35" s="56">
        <v>0</v>
      </c>
      <c r="R35" s="56">
        <v>22763</v>
      </c>
      <c r="S35" s="56">
        <v>125411.57399999999</v>
      </c>
      <c r="T35" s="56">
        <v>610196</v>
      </c>
      <c r="U35" s="56">
        <v>1904182.6440000001</v>
      </c>
      <c r="V35" s="56">
        <v>472629</v>
      </c>
      <c r="W35" s="56">
        <v>2275583.38</v>
      </c>
      <c r="X35" s="56">
        <v>935</v>
      </c>
      <c r="Y35" s="56">
        <v>84706.0101</v>
      </c>
      <c r="Z35" s="56">
        <v>3541817</v>
      </c>
      <c r="AA35" s="56">
        <v>21706868.133207999</v>
      </c>
      <c r="AB35" s="56">
        <v>0</v>
      </c>
      <c r="AC35" s="56">
        <v>0</v>
      </c>
    </row>
    <row r="36" spans="2:29" x14ac:dyDescent="0.35">
      <c r="B36" s="92">
        <v>25</v>
      </c>
      <c r="C36" s="91" t="s">
        <v>34</v>
      </c>
      <c r="D36" s="33">
        <v>946</v>
      </c>
      <c r="E36" s="33">
        <v>636</v>
      </c>
      <c r="F36" s="33">
        <v>14475</v>
      </c>
      <c r="G36" s="33">
        <v>1245</v>
      </c>
      <c r="H36" s="33">
        <v>0</v>
      </c>
      <c r="I36" s="33">
        <v>628000</v>
      </c>
      <c r="J36" s="33">
        <v>130115</v>
      </c>
      <c r="K36" s="33">
        <v>4974263</v>
      </c>
      <c r="L36" s="56">
        <v>181841</v>
      </c>
      <c r="M36" s="56">
        <v>1680125.62577</v>
      </c>
      <c r="N36" s="56">
        <v>103672</v>
      </c>
      <c r="O36" s="56">
        <v>397548.37291000003</v>
      </c>
      <c r="P36" s="56">
        <v>0</v>
      </c>
      <c r="Q36" s="56">
        <v>0</v>
      </c>
      <c r="R36" s="56">
        <v>10344</v>
      </c>
      <c r="S36" s="56">
        <v>47715.422960000004</v>
      </c>
      <c r="T36" s="56">
        <v>623964</v>
      </c>
      <c r="U36" s="56">
        <v>1574564.54782</v>
      </c>
      <c r="V36" s="56">
        <v>729190</v>
      </c>
      <c r="W36" s="56">
        <v>489680.41125999996</v>
      </c>
      <c r="X36" s="56">
        <v>0</v>
      </c>
      <c r="Y36" s="56">
        <v>0</v>
      </c>
      <c r="Z36" s="56">
        <v>4696300</v>
      </c>
      <c r="AA36" s="56">
        <v>27716919.958999999</v>
      </c>
      <c r="AB36" s="56">
        <v>0</v>
      </c>
      <c r="AC36" s="56">
        <v>0</v>
      </c>
    </row>
    <row r="37" spans="2:29" x14ac:dyDescent="0.35">
      <c r="B37" s="92">
        <v>26</v>
      </c>
      <c r="C37" s="91" t="s">
        <v>53</v>
      </c>
      <c r="D37" s="33">
        <v>950</v>
      </c>
      <c r="E37" s="33">
        <v>545</v>
      </c>
      <c r="F37" s="33">
        <v>11217</v>
      </c>
      <c r="G37" s="33">
        <v>0</v>
      </c>
      <c r="H37" s="33">
        <v>0</v>
      </c>
      <c r="I37" s="33">
        <v>131489</v>
      </c>
      <c r="J37" s="33">
        <v>0</v>
      </c>
      <c r="K37" s="33">
        <v>5602206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694682</v>
      </c>
      <c r="U37" s="56">
        <v>1488594.7479999999</v>
      </c>
      <c r="V37" s="56">
        <v>48313</v>
      </c>
      <c r="W37" s="56">
        <v>156932.14785000001</v>
      </c>
      <c r="X37" s="56">
        <v>0</v>
      </c>
      <c r="Y37" s="56">
        <v>0</v>
      </c>
      <c r="Z37" s="56">
        <v>3440838</v>
      </c>
      <c r="AA37" s="56">
        <v>17505906.864</v>
      </c>
      <c r="AB37" s="56">
        <v>0</v>
      </c>
      <c r="AC37" s="56">
        <v>0</v>
      </c>
    </row>
    <row r="38" spans="2:29" x14ac:dyDescent="0.35">
      <c r="B38" s="92">
        <v>27</v>
      </c>
      <c r="C38" s="91" t="s">
        <v>43</v>
      </c>
      <c r="D38" s="33">
        <v>1545</v>
      </c>
      <c r="E38" s="33">
        <v>689</v>
      </c>
      <c r="F38" s="33">
        <v>1395</v>
      </c>
      <c r="G38" s="33">
        <v>0</v>
      </c>
      <c r="H38" s="33">
        <v>0</v>
      </c>
      <c r="I38" s="33">
        <v>45411</v>
      </c>
      <c r="J38" s="33">
        <v>10368</v>
      </c>
      <c r="K38" s="33">
        <v>5382607</v>
      </c>
      <c r="L38" s="56">
        <v>23693</v>
      </c>
      <c r="M38" s="56">
        <v>168944.59331</v>
      </c>
      <c r="N38" s="56">
        <v>7978</v>
      </c>
      <c r="O38" s="56">
        <v>122061.61502</v>
      </c>
      <c r="P38" s="56">
        <v>0</v>
      </c>
      <c r="Q38" s="56">
        <v>0</v>
      </c>
      <c r="R38" s="56">
        <v>390</v>
      </c>
      <c r="S38" s="56">
        <v>3073.3</v>
      </c>
      <c r="T38" s="56">
        <v>849433</v>
      </c>
      <c r="U38" s="56">
        <v>2397018.7231000005</v>
      </c>
      <c r="V38" s="56">
        <v>130042</v>
      </c>
      <c r="W38" s="56">
        <v>583339.64471999998</v>
      </c>
      <c r="X38" s="56">
        <v>0</v>
      </c>
      <c r="Y38" s="56">
        <v>0</v>
      </c>
      <c r="Z38" s="56">
        <v>3786335</v>
      </c>
      <c r="AA38" s="56">
        <v>19955580.477729999</v>
      </c>
      <c r="AB38" s="56">
        <v>0</v>
      </c>
      <c r="AC38" s="56">
        <v>0</v>
      </c>
    </row>
    <row r="39" spans="2:29" x14ac:dyDescent="0.35">
      <c r="B39" s="92">
        <v>28</v>
      </c>
      <c r="C39" s="91" t="s">
        <v>13</v>
      </c>
      <c r="D39" s="33">
        <v>1972</v>
      </c>
      <c r="E39" s="33">
        <v>1217</v>
      </c>
      <c r="F39" s="33">
        <v>75074</v>
      </c>
      <c r="G39" s="33">
        <v>0</v>
      </c>
      <c r="H39" s="33">
        <v>156854</v>
      </c>
      <c r="I39" s="33">
        <v>726428</v>
      </c>
      <c r="J39" s="33">
        <v>4866190</v>
      </c>
      <c r="K39" s="33">
        <v>35491965</v>
      </c>
      <c r="L39" s="56">
        <v>11836448</v>
      </c>
      <c r="M39" s="56">
        <v>25191343.533689998</v>
      </c>
      <c r="N39" s="56">
        <v>4305846</v>
      </c>
      <c r="O39" s="56">
        <v>37888242.30917</v>
      </c>
      <c r="P39" s="56">
        <v>0</v>
      </c>
      <c r="Q39" s="56">
        <v>0</v>
      </c>
      <c r="R39" s="56">
        <v>21828</v>
      </c>
      <c r="S39" s="56">
        <v>112006.2702</v>
      </c>
      <c r="T39" s="56">
        <v>1728166</v>
      </c>
      <c r="U39" s="56">
        <v>4566951.1830000002</v>
      </c>
      <c r="V39" s="56">
        <v>1509017</v>
      </c>
      <c r="W39" s="56">
        <v>4865244.9649999999</v>
      </c>
      <c r="X39" s="56">
        <v>0</v>
      </c>
      <c r="Y39" s="56">
        <v>0</v>
      </c>
      <c r="Z39" s="56">
        <v>9322496</v>
      </c>
      <c r="AA39" s="56">
        <v>50159877.834409982</v>
      </c>
      <c r="AB39" s="56">
        <v>0</v>
      </c>
      <c r="AC39" s="56">
        <v>0</v>
      </c>
    </row>
    <row r="40" spans="2:29" x14ac:dyDescent="0.35">
      <c r="B40" s="92">
        <v>29</v>
      </c>
      <c r="C40" s="91" t="s">
        <v>54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303243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12868</v>
      </c>
      <c r="U40" s="56">
        <v>26308.67944</v>
      </c>
      <c r="V40" s="56">
        <v>4104</v>
      </c>
      <c r="W40" s="56">
        <v>11151.285910000001</v>
      </c>
      <c r="X40" s="56">
        <v>0</v>
      </c>
      <c r="Y40" s="56">
        <v>0</v>
      </c>
      <c r="Z40" s="56">
        <v>60523</v>
      </c>
      <c r="AA40" s="56">
        <v>301192.2</v>
      </c>
      <c r="AB40" s="56">
        <v>0</v>
      </c>
      <c r="AC40" s="56">
        <v>0</v>
      </c>
    </row>
    <row r="41" spans="2:29" x14ac:dyDescent="0.35">
      <c r="B41" s="92">
        <v>30</v>
      </c>
      <c r="C41" s="91" t="s">
        <v>12</v>
      </c>
      <c r="D41" s="33">
        <v>378</v>
      </c>
      <c r="E41" s="33">
        <v>37</v>
      </c>
      <c r="F41" s="33">
        <v>2893565</v>
      </c>
      <c r="G41" s="33">
        <v>0</v>
      </c>
      <c r="H41" s="33">
        <v>1596</v>
      </c>
      <c r="I41" s="33">
        <v>140929</v>
      </c>
      <c r="J41" s="33">
        <v>4735288</v>
      </c>
      <c r="K41" s="33">
        <v>1634861</v>
      </c>
      <c r="L41" s="56">
        <v>4970659</v>
      </c>
      <c r="M41" s="56">
        <v>27525747.741289999</v>
      </c>
      <c r="N41" s="56">
        <v>5631609</v>
      </c>
      <c r="O41" s="56">
        <v>46788122.080140002</v>
      </c>
      <c r="P41" s="56">
        <v>0</v>
      </c>
      <c r="Q41" s="56">
        <v>0</v>
      </c>
      <c r="R41" s="56">
        <v>24913</v>
      </c>
      <c r="S41" s="56">
        <v>113671.00392</v>
      </c>
      <c r="T41" s="56">
        <v>118567</v>
      </c>
      <c r="U41" s="56">
        <v>405071.94603999984</v>
      </c>
      <c r="V41" s="56">
        <v>67511</v>
      </c>
      <c r="W41" s="56">
        <v>398086.07423999993</v>
      </c>
      <c r="X41" s="56">
        <v>57</v>
      </c>
      <c r="Y41" s="56">
        <v>1996.2360000000001</v>
      </c>
      <c r="Z41" s="56">
        <v>426672</v>
      </c>
      <c r="AA41" s="56">
        <v>2384595.9700199999</v>
      </c>
      <c r="AB41" s="56">
        <v>0</v>
      </c>
      <c r="AC41" s="56">
        <v>0</v>
      </c>
    </row>
    <row r="42" spans="2:29" x14ac:dyDescent="0.35">
      <c r="B42" s="92">
        <v>31</v>
      </c>
      <c r="C42" s="91" t="s">
        <v>30</v>
      </c>
      <c r="D42" s="33">
        <v>910</v>
      </c>
      <c r="E42" s="33">
        <v>366</v>
      </c>
      <c r="F42" s="33">
        <v>13873</v>
      </c>
      <c r="G42" s="33">
        <v>0</v>
      </c>
      <c r="H42" s="33">
        <v>36823</v>
      </c>
      <c r="I42" s="33">
        <v>104237</v>
      </c>
      <c r="J42" s="33">
        <v>372063</v>
      </c>
      <c r="K42" s="33">
        <v>3974122</v>
      </c>
      <c r="L42" s="56">
        <v>556716</v>
      </c>
      <c r="M42" s="56">
        <v>2258908.1449899999</v>
      </c>
      <c r="N42" s="56">
        <v>605852</v>
      </c>
      <c r="O42" s="56">
        <v>3982376.1558099999</v>
      </c>
      <c r="P42" s="56">
        <v>0</v>
      </c>
      <c r="Q42" s="56">
        <v>0</v>
      </c>
      <c r="R42" s="56">
        <v>0</v>
      </c>
      <c r="S42" s="56">
        <v>0</v>
      </c>
      <c r="T42" s="56">
        <v>915112</v>
      </c>
      <c r="U42" s="56">
        <v>2598562.6913000001</v>
      </c>
      <c r="V42" s="56">
        <v>161968</v>
      </c>
      <c r="W42" s="56">
        <v>793193.96238000004</v>
      </c>
      <c r="X42" s="56">
        <v>0</v>
      </c>
      <c r="Y42" s="56">
        <v>0</v>
      </c>
      <c r="Z42" s="56">
        <v>2563971</v>
      </c>
      <c r="AA42" s="56">
        <v>13809959.609999999</v>
      </c>
      <c r="AB42" s="56">
        <v>0</v>
      </c>
      <c r="AC42" s="56">
        <v>0</v>
      </c>
    </row>
    <row r="43" spans="2:29" x14ac:dyDescent="0.35">
      <c r="B43" s="92">
        <v>32</v>
      </c>
      <c r="C43" s="91" t="s">
        <v>39</v>
      </c>
      <c r="D43" s="33">
        <v>785</v>
      </c>
      <c r="E43" s="33">
        <v>745</v>
      </c>
      <c r="F43" s="33">
        <v>2350</v>
      </c>
      <c r="G43" s="33">
        <v>0</v>
      </c>
      <c r="H43" s="33">
        <v>0</v>
      </c>
      <c r="I43" s="33">
        <v>185214</v>
      </c>
      <c r="J43" s="33">
        <v>28607</v>
      </c>
      <c r="K43" s="33">
        <v>2483796</v>
      </c>
      <c r="L43" s="56">
        <v>42062</v>
      </c>
      <c r="M43" s="56">
        <v>189024.60914000002</v>
      </c>
      <c r="N43" s="56">
        <v>18328</v>
      </c>
      <c r="O43" s="56">
        <v>109981.54925999999</v>
      </c>
      <c r="P43" s="56">
        <v>0</v>
      </c>
      <c r="Q43" s="56">
        <v>0</v>
      </c>
      <c r="R43" s="56">
        <v>1897</v>
      </c>
      <c r="S43" s="56">
        <v>8055.8</v>
      </c>
      <c r="T43" s="56">
        <v>292089</v>
      </c>
      <c r="U43" s="56">
        <v>1061486.0419999999</v>
      </c>
      <c r="V43" s="56">
        <v>27914</v>
      </c>
      <c r="W43" s="56">
        <v>148969.50890000002</v>
      </c>
      <c r="X43" s="56">
        <v>76</v>
      </c>
      <c r="Y43" s="56">
        <v>233.51</v>
      </c>
      <c r="Z43" s="56">
        <v>4435782</v>
      </c>
      <c r="AA43" s="56">
        <v>22572292.199999999</v>
      </c>
      <c r="AB43" s="56">
        <v>0</v>
      </c>
      <c r="AC43" s="56">
        <v>0</v>
      </c>
    </row>
    <row r="44" spans="2:29" x14ac:dyDescent="0.35">
      <c r="B44" s="92">
        <v>33</v>
      </c>
      <c r="C44" s="91" t="s">
        <v>17</v>
      </c>
      <c r="D44" s="33">
        <v>1171</v>
      </c>
      <c r="E44" s="33">
        <v>158</v>
      </c>
      <c r="F44" s="33">
        <v>106262</v>
      </c>
      <c r="G44" s="33">
        <v>84394</v>
      </c>
      <c r="H44" s="33">
        <v>195764</v>
      </c>
      <c r="I44" s="33">
        <v>517173709</v>
      </c>
      <c r="J44" s="33">
        <v>2687571</v>
      </c>
      <c r="K44" s="33">
        <v>5147508</v>
      </c>
      <c r="L44" s="56">
        <v>10885712</v>
      </c>
      <c r="M44" s="56">
        <v>19565155.198479999</v>
      </c>
      <c r="N44" s="56">
        <v>1167604</v>
      </c>
      <c r="O44" s="56">
        <v>14425040.469900001</v>
      </c>
      <c r="P44" s="56">
        <v>0</v>
      </c>
      <c r="Q44" s="56">
        <v>0</v>
      </c>
      <c r="R44" s="56">
        <v>9096</v>
      </c>
      <c r="S44" s="56">
        <v>47193.7</v>
      </c>
      <c r="T44" s="56">
        <v>447358</v>
      </c>
      <c r="U44" s="56">
        <v>1372508.125</v>
      </c>
      <c r="V44" s="56">
        <v>127416</v>
      </c>
      <c r="W44" s="56">
        <v>791458.20700000005</v>
      </c>
      <c r="X44" s="56">
        <v>20</v>
      </c>
      <c r="Y44" s="56">
        <v>235.86799999999999</v>
      </c>
      <c r="Z44" s="56">
        <v>1855598</v>
      </c>
      <c r="AA44" s="56">
        <v>10733950.813999999</v>
      </c>
      <c r="AB44" s="56">
        <v>0</v>
      </c>
      <c r="AC44" s="56">
        <v>0</v>
      </c>
    </row>
    <row r="45" spans="2:29" x14ac:dyDescent="0.35">
      <c r="B45" s="111" t="s">
        <v>18</v>
      </c>
      <c r="C45" s="199"/>
      <c r="D45" s="58"/>
      <c r="E45" s="58"/>
      <c r="F45" s="58"/>
      <c r="G45" s="58"/>
      <c r="H45" s="58"/>
      <c r="I45" s="58"/>
      <c r="J45" s="58"/>
      <c r="K45" s="58"/>
      <c r="L45" s="53"/>
      <c r="M45" s="53"/>
      <c r="N45" s="53"/>
      <c r="O45" s="53"/>
      <c r="P45" s="53"/>
      <c r="Q45" s="53"/>
      <c r="R45" s="53"/>
      <c r="S45" s="53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 spans="2:29" x14ac:dyDescent="0.35">
      <c r="B46" s="92">
        <v>34</v>
      </c>
      <c r="C46" s="91" t="s">
        <v>19</v>
      </c>
      <c r="D46" s="33">
        <v>0</v>
      </c>
      <c r="E46" s="33">
        <v>0</v>
      </c>
      <c r="F46" s="33">
        <v>14730</v>
      </c>
      <c r="G46" s="33">
        <v>0</v>
      </c>
      <c r="H46" s="33">
        <v>0</v>
      </c>
      <c r="I46" s="33">
        <v>0</v>
      </c>
      <c r="J46" s="33">
        <v>1417026</v>
      </c>
      <c r="K46" s="33">
        <v>0</v>
      </c>
      <c r="L46" s="56">
        <v>1672180</v>
      </c>
      <c r="M46" s="56">
        <v>13567016.16</v>
      </c>
      <c r="N46" s="56">
        <v>4213087</v>
      </c>
      <c r="O46" s="56">
        <v>40419807.737999998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</row>
    <row r="47" spans="2:29" x14ac:dyDescent="0.35">
      <c r="B47" s="92">
        <v>35</v>
      </c>
      <c r="C47" s="91" t="s">
        <v>55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</row>
    <row r="48" spans="2:29" x14ac:dyDescent="0.35">
      <c r="B48" s="92">
        <v>36</v>
      </c>
      <c r="C48" s="91" t="s">
        <v>56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992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908</v>
      </c>
      <c r="U48" s="56">
        <v>2465.5669500000004</v>
      </c>
      <c r="V48" s="56">
        <v>0</v>
      </c>
      <c r="W48" s="56">
        <v>0</v>
      </c>
      <c r="X48" s="56">
        <v>0</v>
      </c>
      <c r="Y48" s="56">
        <v>0</v>
      </c>
      <c r="Z48" s="56">
        <v>1325</v>
      </c>
      <c r="AA48" s="56">
        <v>6876.1</v>
      </c>
      <c r="AB48" s="56">
        <v>0</v>
      </c>
      <c r="AC48" s="56">
        <v>0</v>
      </c>
    </row>
    <row r="49" spans="1:29" x14ac:dyDescent="0.35">
      <c r="B49" s="92">
        <v>37</v>
      </c>
      <c r="C49" s="91" t="s">
        <v>57</v>
      </c>
      <c r="D49" s="33">
        <v>0</v>
      </c>
      <c r="E49" s="33">
        <v>245</v>
      </c>
      <c r="F49" s="33">
        <v>0</v>
      </c>
      <c r="G49" s="33">
        <v>0</v>
      </c>
      <c r="H49" s="33">
        <v>1</v>
      </c>
      <c r="I49" s="33">
        <v>0</v>
      </c>
      <c r="J49" s="33">
        <v>0</v>
      </c>
      <c r="K49" s="33">
        <v>472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156</v>
      </c>
      <c r="U49" s="56">
        <v>552.94992999999999</v>
      </c>
      <c r="V49" s="56">
        <v>0</v>
      </c>
      <c r="W49" s="56">
        <v>0</v>
      </c>
      <c r="X49" s="56">
        <v>0</v>
      </c>
      <c r="Y49" s="56">
        <v>0</v>
      </c>
      <c r="Z49" s="56">
        <v>513</v>
      </c>
      <c r="AA49" s="56">
        <v>4685.7</v>
      </c>
      <c r="AB49" s="56">
        <v>0</v>
      </c>
      <c r="AC49" s="56">
        <v>0</v>
      </c>
    </row>
    <row r="50" spans="1:29" x14ac:dyDescent="0.35">
      <c r="B50" s="92">
        <v>38</v>
      </c>
      <c r="C50" s="91" t="s">
        <v>32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240148</v>
      </c>
      <c r="K50" s="33">
        <v>0</v>
      </c>
      <c r="L50" s="56">
        <v>155555</v>
      </c>
      <c r="M50" s="56">
        <v>923446.97713000095</v>
      </c>
      <c r="N50" s="56">
        <v>288624</v>
      </c>
      <c r="O50" s="56">
        <v>4792260.0710898414</v>
      </c>
      <c r="P50" s="56">
        <v>0</v>
      </c>
      <c r="Q50" s="56">
        <v>0</v>
      </c>
      <c r="R50" s="56">
        <v>430</v>
      </c>
      <c r="S50" s="56">
        <v>3634.3</v>
      </c>
      <c r="T50" s="56">
        <v>0</v>
      </c>
      <c r="U50" s="56">
        <v>0</v>
      </c>
      <c r="V50" s="56">
        <v>0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</row>
    <row r="51" spans="1:29" x14ac:dyDescent="0.35">
      <c r="B51" s="92">
        <v>39</v>
      </c>
      <c r="C51" s="91" t="s">
        <v>29</v>
      </c>
      <c r="D51" s="33">
        <v>416</v>
      </c>
      <c r="E51" s="33">
        <v>332</v>
      </c>
      <c r="F51" s="33">
        <v>663</v>
      </c>
      <c r="G51" s="33">
        <v>90</v>
      </c>
      <c r="H51" s="33">
        <v>0</v>
      </c>
      <c r="I51" s="33">
        <v>8444</v>
      </c>
      <c r="J51" s="33">
        <v>444996</v>
      </c>
      <c r="K51" s="33">
        <v>1653926</v>
      </c>
      <c r="L51" s="56">
        <v>443556</v>
      </c>
      <c r="M51" s="56">
        <v>2058889.9232600001</v>
      </c>
      <c r="N51" s="56">
        <v>296333</v>
      </c>
      <c r="O51" s="56">
        <v>2494035.7427099999</v>
      </c>
      <c r="P51" s="56">
        <v>0</v>
      </c>
      <c r="Q51" s="56">
        <v>0</v>
      </c>
      <c r="R51" s="56">
        <v>1661</v>
      </c>
      <c r="S51" s="56">
        <v>5211.8</v>
      </c>
      <c r="T51" s="56">
        <v>171630</v>
      </c>
      <c r="U51" s="56">
        <v>453393.46123999963</v>
      </c>
      <c r="V51" s="56">
        <v>72972</v>
      </c>
      <c r="W51" s="56">
        <v>245123.37195999932</v>
      </c>
      <c r="X51" s="56">
        <v>0</v>
      </c>
      <c r="Y51" s="56">
        <v>0</v>
      </c>
      <c r="Z51" s="56">
        <v>672313</v>
      </c>
      <c r="AA51" s="56">
        <v>3857313.3250000831</v>
      </c>
      <c r="AB51" s="56">
        <v>0</v>
      </c>
      <c r="AC51" s="56">
        <v>0</v>
      </c>
    </row>
    <row r="52" spans="1:29" x14ac:dyDescent="0.35">
      <c r="B52" s="92">
        <v>40</v>
      </c>
      <c r="C52" s="91" t="s">
        <v>58</v>
      </c>
      <c r="D52" s="33">
        <v>13</v>
      </c>
      <c r="E52" s="33">
        <v>2</v>
      </c>
      <c r="F52" s="33">
        <v>0</v>
      </c>
      <c r="G52" s="33">
        <v>0</v>
      </c>
      <c r="H52" s="33">
        <v>0</v>
      </c>
      <c r="I52" s="33">
        <v>1</v>
      </c>
      <c r="J52" s="33">
        <v>0</v>
      </c>
      <c r="K52" s="33">
        <v>102940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22646</v>
      </c>
      <c r="U52" s="56">
        <v>75558.754940000057</v>
      </c>
      <c r="V52" s="56">
        <v>13789</v>
      </c>
      <c r="W52" s="56">
        <v>51498.316759999972</v>
      </c>
      <c r="X52" s="56">
        <v>0</v>
      </c>
      <c r="Y52" s="56">
        <v>0</v>
      </c>
      <c r="Z52" s="56">
        <v>25187</v>
      </c>
      <c r="AA52" s="56">
        <v>162963.99900000001</v>
      </c>
      <c r="AB52" s="56">
        <v>0</v>
      </c>
      <c r="AC52" s="56">
        <v>0</v>
      </c>
    </row>
    <row r="53" spans="1:29" x14ac:dyDescent="0.35">
      <c r="B53" s="92">
        <v>41</v>
      </c>
      <c r="C53" s="91" t="s">
        <v>59</v>
      </c>
      <c r="D53" s="33">
        <v>2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23054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0</v>
      </c>
      <c r="S53" s="56">
        <v>0</v>
      </c>
      <c r="T53" s="56">
        <v>571</v>
      </c>
      <c r="U53" s="56">
        <v>1979.1908100000001</v>
      </c>
      <c r="V53" s="56">
        <v>153</v>
      </c>
      <c r="W53" s="56">
        <v>521.64419999999996</v>
      </c>
      <c r="X53" s="56">
        <v>0</v>
      </c>
      <c r="Y53" s="56">
        <v>0</v>
      </c>
      <c r="Z53" s="56">
        <v>1541</v>
      </c>
      <c r="AA53" s="56">
        <v>8873.1</v>
      </c>
      <c r="AB53" s="56">
        <v>0</v>
      </c>
      <c r="AC53" s="56">
        <v>0</v>
      </c>
    </row>
    <row r="54" spans="1:29" x14ac:dyDescent="0.35">
      <c r="B54" s="92">
        <v>42</v>
      </c>
      <c r="C54" s="91" t="s">
        <v>25</v>
      </c>
      <c r="D54" s="201">
        <v>46</v>
      </c>
      <c r="E54" s="33">
        <v>25</v>
      </c>
      <c r="F54" s="33">
        <v>0</v>
      </c>
      <c r="G54" s="33">
        <v>0</v>
      </c>
      <c r="H54" s="33">
        <v>0</v>
      </c>
      <c r="I54" s="33">
        <v>0</v>
      </c>
      <c r="J54" s="33">
        <v>915980</v>
      </c>
      <c r="K54" s="33">
        <v>805504</v>
      </c>
      <c r="L54" s="56">
        <v>1107630</v>
      </c>
      <c r="M54" s="56">
        <v>4120547.0196500365</v>
      </c>
      <c r="N54" s="56">
        <v>1861112</v>
      </c>
      <c r="O54" s="56">
        <v>15730087.86806095</v>
      </c>
      <c r="P54" s="56">
        <v>0</v>
      </c>
      <c r="Q54" s="56">
        <v>0</v>
      </c>
      <c r="R54" s="56">
        <v>2923</v>
      </c>
      <c r="S54" s="56">
        <v>22241.749460000006</v>
      </c>
      <c r="T54" s="56">
        <v>275782</v>
      </c>
      <c r="U54" s="56">
        <v>1319519.88705</v>
      </c>
      <c r="V54" s="56">
        <v>0</v>
      </c>
      <c r="W54" s="56">
        <v>0</v>
      </c>
      <c r="X54" s="56">
        <v>0</v>
      </c>
      <c r="Y54" s="56">
        <v>0</v>
      </c>
      <c r="Z54" s="56">
        <v>245393</v>
      </c>
      <c r="AA54" s="56">
        <v>1547355.3807000001</v>
      </c>
      <c r="AB54" s="56">
        <v>0</v>
      </c>
      <c r="AC54" s="56">
        <v>0</v>
      </c>
    </row>
    <row r="55" spans="1:29" x14ac:dyDescent="0.35">
      <c r="B55" s="92">
        <v>43</v>
      </c>
      <c r="C55" s="91" t="s">
        <v>60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1706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1464</v>
      </c>
      <c r="U55" s="56">
        <v>4540.7370000000001</v>
      </c>
      <c r="V55" s="56">
        <v>204</v>
      </c>
      <c r="W55" s="56">
        <v>458.18299999999999</v>
      </c>
      <c r="X55" s="56">
        <v>0</v>
      </c>
      <c r="Y55" s="56">
        <v>0</v>
      </c>
      <c r="Z55" s="56">
        <v>269</v>
      </c>
      <c r="AA55" s="56">
        <v>1736.5</v>
      </c>
      <c r="AB55" s="56">
        <v>0</v>
      </c>
      <c r="AC55" s="56">
        <v>0</v>
      </c>
    </row>
    <row r="56" spans="1:29" x14ac:dyDescent="0.35">
      <c r="B56" s="92">
        <v>44</v>
      </c>
      <c r="C56" s="91" t="s">
        <v>61</v>
      </c>
      <c r="D56" s="33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561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550</v>
      </c>
      <c r="U56" s="56">
        <v>1678.0391299999999</v>
      </c>
      <c r="V56" s="56">
        <v>202</v>
      </c>
      <c r="W56" s="56">
        <v>528.12833000000001</v>
      </c>
      <c r="X56" s="56">
        <v>0</v>
      </c>
      <c r="Y56" s="56">
        <v>0</v>
      </c>
      <c r="Z56" s="56">
        <v>98</v>
      </c>
      <c r="AA56" s="56">
        <v>631</v>
      </c>
      <c r="AB56" s="56">
        <v>0</v>
      </c>
      <c r="AC56" s="56">
        <v>0</v>
      </c>
    </row>
    <row r="57" spans="1:29" x14ac:dyDescent="0.35">
      <c r="A57" s="133" t="s">
        <v>159</v>
      </c>
      <c r="B57" s="92">
        <v>45</v>
      </c>
      <c r="C57" s="91" t="s">
        <v>26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6</v>
      </c>
      <c r="J57" s="33">
        <v>714708</v>
      </c>
      <c r="K57" s="33">
        <v>845542</v>
      </c>
      <c r="L57" s="56">
        <v>155096</v>
      </c>
      <c r="M57" s="56">
        <v>209157.13151999968</v>
      </c>
      <c r="N57" s="56">
        <v>322592</v>
      </c>
      <c r="O57" s="56">
        <v>429695.30329999962</v>
      </c>
      <c r="P57" s="56">
        <v>0</v>
      </c>
      <c r="Q57" s="56">
        <v>0</v>
      </c>
      <c r="R57" s="56">
        <v>1450</v>
      </c>
      <c r="S57" s="56">
        <v>4091.7718799999998</v>
      </c>
      <c r="T57" s="56">
        <v>8062</v>
      </c>
      <c r="U57" s="56">
        <v>22183.873529999997</v>
      </c>
      <c r="V57" s="56">
        <v>8223</v>
      </c>
      <c r="W57" s="56">
        <v>30141.996719999999</v>
      </c>
      <c r="X57" s="56">
        <v>0</v>
      </c>
      <c r="Y57" s="56">
        <v>0</v>
      </c>
      <c r="Z57" s="56">
        <v>24911</v>
      </c>
      <c r="AA57" s="56">
        <v>84303.260049999997</v>
      </c>
      <c r="AB57" s="56">
        <v>0</v>
      </c>
      <c r="AC57" s="56">
        <v>0</v>
      </c>
    </row>
    <row r="58" spans="1:29" x14ac:dyDescent="0.35">
      <c r="B58" s="92">
        <v>46</v>
      </c>
      <c r="C58" s="199" t="s">
        <v>24</v>
      </c>
      <c r="D58" s="33">
        <v>106</v>
      </c>
      <c r="E58" s="33">
        <v>41</v>
      </c>
      <c r="F58" s="33">
        <v>0</v>
      </c>
      <c r="G58" s="33">
        <v>0</v>
      </c>
      <c r="H58" s="33">
        <v>0</v>
      </c>
      <c r="I58" s="33">
        <v>0</v>
      </c>
      <c r="J58" s="33">
        <v>823827</v>
      </c>
      <c r="K58" s="33">
        <v>905486</v>
      </c>
      <c r="L58" s="56">
        <v>877685</v>
      </c>
      <c r="M58" s="56">
        <v>3338738.2638200382</v>
      </c>
      <c r="N58" s="56">
        <v>1029314</v>
      </c>
      <c r="O58" s="56">
        <v>5590308.9519303991</v>
      </c>
      <c r="P58" s="56">
        <v>0</v>
      </c>
      <c r="Q58" s="56">
        <v>0</v>
      </c>
      <c r="R58" s="56">
        <v>1575</v>
      </c>
      <c r="S58" s="56">
        <v>11269.846910000002</v>
      </c>
      <c r="T58" s="56">
        <v>259747</v>
      </c>
      <c r="U58" s="56">
        <v>948001.33783999283</v>
      </c>
      <c r="V58" s="56">
        <v>127677</v>
      </c>
      <c r="W58" s="56">
        <v>488379.37899000401</v>
      </c>
      <c r="X58" s="56">
        <v>21</v>
      </c>
      <c r="Y58" s="56">
        <v>346.036</v>
      </c>
      <c r="Z58" s="56">
        <v>507516</v>
      </c>
      <c r="AA58" s="56">
        <v>2925272.5593900001</v>
      </c>
      <c r="AB58" s="56">
        <v>0</v>
      </c>
      <c r="AC58" s="56">
        <v>0</v>
      </c>
    </row>
    <row r="59" spans="1:29" x14ac:dyDescent="0.35">
      <c r="B59" s="92">
        <v>47</v>
      </c>
      <c r="C59" s="199" t="s">
        <v>62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1373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1577</v>
      </c>
      <c r="U59" s="56">
        <v>5994.1340799999989</v>
      </c>
      <c r="V59" s="56">
        <v>704</v>
      </c>
      <c r="W59" s="56">
        <v>1629.648550000001</v>
      </c>
      <c r="X59" s="56">
        <v>0</v>
      </c>
      <c r="Y59" s="56">
        <v>0</v>
      </c>
      <c r="Z59" s="56">
        <v>600</v>
      </c>
      <c r="AA59" s="56">
        <v>4969.6000000000004</v>
      </c>
      <c r="AB59" s="56">
        <v>0</v>
      </c>
      <c r="AC59" s="56">
        <v>0</v>
      </c>
    </row>
    <row r="60" spans="1:29" x14ac:dyDescent="0.35">
      <c r="B60" s="111" t="s">
        <v>63</v>
      </c>
      <c r="C60" s="199"/>
      <c r="D60" s="33"/>
      <c r="E60" s="33"/>
      <c r="F60" s="33"/>
      <c r="G60" s="33"/>
      <c r="H60" s="33"/>
      <c r="I60" s="33"/>
      <c r="J60" s="33"/>
      <c r="K60" s="33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</row>
    <row r="61" spans="1:29" s="138" customFormat="1" x14ac:dyDescent="0.35">
      <c r="A61" s="140"/>
      <c r="B61" s="96">
        <v>48</v>
      </c>
      <c r="C61" s="99" t="s">
        <v>64</v>
      </c>
      <c r="D61" s="62">
        <v>0</v>
      </c>
      <c r="E61" s="62">
        <v>0</v>
      </c>
      <c r="F61" s="62">
        <v>0</v>
      </c>
      <c r="G61" s="62">
        <v>150594</v>
      </c>
      <c r="H61" s="62">
        <v>0</v>
      </c>
      <c r="I61" s="62">
        <v>1183942</v>
      </c>
      <c r="J61" s="62">
        <v>0</v>
      </c>
      <c r="K61" s="62">
        <v>6560119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93367</v>
      </c>
      <c r="U61" s="60">
        <v>41414.071629999999</v>
      </c>
      <c r="V61" s="60">
        <v>39751</v>
      </c>
      <c r="W61" s="60">
        <v>64479.974950000003</v>
      </c>
      <c r="X61" s="60">
        <v>0</v>
      </c>
      <c r="Y61" s="60">
        <v>0</v>
      </c>
      <c r="Z61" s="60">
        <v>436568</v>
      </c>
      <c r="AA61" s="60">
        <v>1728330.16224</v>
      </c>
      <c r="AB61" s="60">
        <v>0</v>
      </c>
      <c r="AC61" s="60">
        <v>0</v>
      </c>
    </row>
    <row r="62" spans="1:29" s="138" customFormat="1" x14ac:dyDescent="0.35">
      <c r="A62" s="140"/>
      <c r="B62" s="96">
        <v>49</v>
      </c>
      <c r="C62" s="99" t="s">
        <v>65</v>
      </c>
      <c r="D62" s="62">
        <v>0</v>
      </c>
      <c r="E62" s="62">
        <v>0</v>
      </c>
      <c r="F62" s="62">
        <v>0</v>
      </c>
      <c r="G62" s="62">
        <v>455998</v>
      </c>
      <c r="H62" s="62">
        <v>0</v>
      </c>
      <c r="I62" s="62">
        <v>11088</v>
      </c>
      <c r="J62" s="62">
        <v>0</v>
      </c>
      <c r="K62" s="62">
        <v>10572119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129994</v>
      </c>
      <c r="U62" s="60">
        <v>336204.00524000003</v>
      </c>
      <c r="V62" s="60">
        <v>3442</v>
      </c>
      <c r="W62" s="60">
        <v>7632.6861799999997</v>
      </c>
      <c r="X62" s="60">
        <v>0</v>
      </c>
      <c r="Y62" s="60">
        <v>0</v>
      </c>
      <c r="Z62" s="60">
        <v>2148568</v>
      </c>
      <c r="AA62" s="60">
        <v>7544248.0300000003</v>
      </c>
      <c r="AB62" s="60">
        <v>1</v>
      </c>
      <c r="AC62" s="60">
        <v>1</v>
      </c>
    </row>
    <row r="63" spans="1:29" s="138" customFormat="1" x14ac:dyDescent="0.35">
      <c r="A63" s="140"/>
      <c r="B63" s="96">
        <v>50</v>
      </c>
      <c r="C63" s="99" t="s">
        <v>66</v>
      </c>
      <c r="D63" s="62">
        <v>0</v>
      </c>
      <c r="E63" s="62">
        <v>0</v>
      </c>
      <c r="F63" s="62">
        <v>0</v>
      </c>
      <c r="G63" s="62">
        <v>194607</v>
      </c>
      <c r="H63" s="62">
        <v>0</v>
      </c>
      <c r="I63" s="62">
        <v>2537439</v>
      </c>
      <c r="J63" s="62">
        <v>0</v>
      </c>
      <c r="K63" s="62">
        <v>25067886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214070</v>
      </c>
      <c r="W63" s="60">
        <v>105355.68929000001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</row>
    <row r="64" spans="1:29" s="138" customFormat="1" x14ac:dyDescent="0.35">
      <c r="A64" s="140"/>
      <c r="B64" s="96">
        <v>51</v>
      </c>
      <c r="C64" s="99" t="s">
        <v>67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124003</v>
      </c>
      <c r="J64" s="62">
        <v>0</v>
      </c>
      <c r="K64" s="62">
        <v>781310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14409</v>
      </c>
      <c r="U64" s="60">
        <v>20412.53571</v>
      </c>
      <c r="V64" s="60">
        <v>25398</v>
      </c>
      <c r="W64" s="60">
        <v>86746.714030000003</v>
      </c>
      <c r="X64" s="60">
        <v>1911</v>
      </c>
      <c r="Y64" s="60">
        <v>1047.4136700000001</v>
      </c>
      <c r="Z64" s="60">
        <v>79736</v>
      </c>
      <c r="AA64" s="60">
        <v>384903.21</v>
      </c>
      <c r="AB64" s="60">
        <v>0</v>
      </c>
      <c r="AC64" s="60">
        <v>0</v>
      </c>
    </row>
    <row r="65" spans="1:29" s="138" customFormat="1" x14ac:dyDescent="0.35">
      <c r="A65" s="140"/>
      <c r="B65" s="96">
        <v>52</v>
      </c>
      <c r="C65" s="99" t="s">
        <v>68</v>
      </c>
      <c r="D65" s="62">
        <v>0</v>
      </c>
      <c r="E65" s="62">
        <v>0</v>
      </c>
      <c r="F65" s="62">
        <v>0</v>
      </c>
      <c r="G65" s="62">
        <v>301781</v>
      </c>
      <c r="H65" s="62">
        <v>0</v>
      </c>
      <c r="I65" s="62">
        <v>0</v>
      </c>
      <c r="J65" s="62">
        <v>0</v>
      </c>
      <c r="K65" s="62">
        <v>736461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14795</v>
      </c>
      <c r="U65" s="60">
        <v>18234.177180000002</v>
      </c>
      <c r="V65" s="60">
        <v>11245</v>
      </c>
      <c r="W65" s="60">
        <v>21618.50143</v>
      </c>
      <c r="X65" s="60">
        <v>0</v>
      </c>
      <c r="Y65" s="60">
        <v>0</v>
      </c>
      <c r="Z65" s="60">
        <v>393780</v>
      </c>
      <c r="AA65" s="60">
        <v>1028527.97</v>
      </c>
      <c r="AB65" s="60">
        <v>0</v>
      </c>
      <c r="AC65" s="60">
        <v>0</v>
      </c>
    </row>
    <row r="66" spans="1:29" s="138" customFormat="1" x14ac:dyDescent="0.35">
      <c r="A66" s="140"/>
      <c r="B66" s="96">
        <v>53</v>
      </c>
      <c r="C66" s="200" t="s">
        <v>69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30591221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84</v>
      </c>
      <c r="U66" s="60">
        <v>27.547000000000001</v>
      </c>
      <c r="V66" s="60">
        <v>356</v>
      </c>
      <c r="W66" s="60">
        <v>45.375999999999998</v>
      </c>
      <c r="X66" s="60">
        <v>0</v>
      </c>
      <c r="Y66" s="60">
        <v>0</v>
      </c>
      <c r="Z66" s="60">
        <v>59</v>
      </c>
      <c r="AA66" s="60">
        <v>112.7</v>
      </c>
      <c r="AB66" s="60">
        <v>0</v>
      </c>
      <c r="AC66" s="60">
        <v>0</v>
      </c>
    </row>
    <row r="67" spans="1:29" x14ac:dyDescent="0.35">
      <c r="B67" s="111" t="s">
        <v>21</v>
      </c>
      <c r="C67" s="199"/>
      <c r="D67" s="58"/>
      <c r="E67" s="58"/>
      <c r="F67" s="58"/>
      <c r="G67" s="58"/>
      <c r="H67" s="58"/>
      <c r="I67" s="58"/>
      <c r="J67" s="58"/>
      <c r="K67" s="58"/>
      <c r="L67" s="53"/>
      <c r="M67" s="53"/>
      <c r="N67" s="53"/>
      <c r="O67" s="53"/>
      <c r="P67" s="53"/>
      <c r="Q67" s="53"/>
      <c r="R67" s="53"/>
      <c r="S67" s="53"/>
      <c r="T67" s="56"/>
      <c r="U67" s="56"/>
      <c r="V67" s="56"/>
      <c r="W67" s="56"/>
      <c r="X67" s="56"/>
      <c r="Y67" s="56"/>
      <c r="Z67" s="56"/>
      <c r="AA67" s="56"/>
      <c r="AB67" s="56"/>
      <c r="AC67" s="56"/>
    </row>
    <row r="68" spans="1:29" x14ac:dyDescent="0.35">
      <c r="B68" s="92">
        <v>54</v>
      </c>
      <c r="C68" s="91" t="s">
        <v>22</v>
      </c>
      <c r="D68" s="33">
        <v>671</v>
      </c>
      <c r="E68" s="33">
        <v>6</v>
      </c>
      <c r="F68" s="33">
        <v>0</v>
      </c>
      <c r="G68" s="33">
        <v>851</v>
      </c>
      <c r="H68" s="33">
        <v>0</v>
      </c>
      <c r="I68" s="33">
        <v>347319</v>
      </c>
      <c r="J68" s="33">
        <v>990149</v>
      </c>
      <c r="K68" s="33">
        <v>8845897</v>
      </c>
      <c r="L68" s="56">
        <v>893027</v>
      </c>
      <c r="M68" s="56">
        <v>4623796.99682</v>
      </c>
      <c r="N68" s="56">
        <v>2219032</v>
      </c>
      <c r="O68" s="56">
        <v>5089649.5816599997</v>
      </c>
      <c r="P68" s="56">
        <v>309</v>
      </c>
      <c r="Q68" s="56">
        <v>144.99100000000001</v>
      </c>
      <c r="R68" s="56">
        <v>2414</v>
      </c>
      <c r="S68" s="56">
        <v>12948.4</v>
      </c>
      <c r="T68" s="56">
        <v>168350</v>
      </c>
      <c r="U68" s="56">
        <v>457797.46029999899</v>
      </c>
      <c r="V68" s="56">
        <v>158245</v>
      </c>
      <c r="W68" s="56">
        <v>635499.89076001092</v>
      </c>
      <c r="X68" s="56">
        <v>140</v>
      </c>
      <c r="Y68" s="56">
        <v>1713.876</v>
      </c>
      <c r="Z68" s="56">
        <v>1317850</v>
      </c>
      <c r="AA68" s="56">
        <v>6954572.3890000004</v>
      </c>
      <c r="AB68" s="56">
        <v>0</v>
      </c>
      <c r="AC68" s="56">
        <v>0</v>
      </c>
    </row>
    <row r="69" spans="1:29" x14ac:dyDescent="0.35">
      <c r="B69" s="92">
        <v>55</v>
      </c>
      <c r="C69" s="91" t="s">
        <v>70</v>
      </c>
      <c r="D69" s="33">
        <v>194</v>
      </c>
      <c r="E69" s="33">
        <v>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237355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23358</v>
      </c>
      <c r="U69" s="56">
        <v>85419.604269999996</v>
      </c>
      <c r="V69" s="56">
        <v>2544</v>
      </c>
      <c r="W69" s="56">
        <v>16482.862000000001</v>
      </c>
      <c r="X69" s="56">
        <v>0</v>
      </c>
      <c r="Y69" s="56">
        <v>0</v>
      </c>
      <c r="Z69" s="56">
        <v>108162</v>
      </c>
      <c r="AA69" s="56">
        <v>652809.68500000006</v>
      </c>
      <c r="AB69" s="56">
        <v>0</v>
      </c>
      <c r="AC69" s="56">
        <v>0</v>
      </c>
    </row>
    <row r="70" spans="1:29" x14ac:dyDescent="0.35">
      <c r="B70" s="92">
        <v>56</v>
      </c>
      <c r="C70" s="91" t="s">
        <v>47</v>
      </c>
      <c r="D70" s="33">
        <v>372</v>
      </c>
      <c r="E70" s="33">
        <v>4</v>
      </c>
      <c r="F70" s="33">
        <v>2511</v>
      </c>
      <c r="G70" s="33">
        <v>336</v>
      </c>
      <c r="H70" s="33">
        <v>60099</v>
      </c>
      <c r="I70" s="33">
        <v>0</v>
      </c>
      <c r="J70" s="33">
        <v>808</v>
      </c>
      <c r="K70" s="33">
        <v>1329407</v>
      </c>
      <c r="L70" s="56">
        <v>2999</v>
      </c>
      <c r="M70" s="56">
        <v>14606.531170000004</v>
      </c>
      <c r="N70" s="56">
        <v>1135</v>
      </c>
      <c r="O70" s="56">
        <v>9199.8363999999947</v>
      </c>
      <c r="P70" s="56">
        <v>0</v>
      </c>
      <c r="Q70" s="56">
        <v>0</v>
      </c>
      <c r="R70" s="56">
        <v>42</v>
      </c>
      <c r="S70" s="56">
        <v>225.4</v>
      </c>
      <c r="T70" s="56">
        <v>96045</v>
      </c>
      <c r="U70" s="56">
        <v>238243.73192000002</v>
      </c>
      <c r="V70" s="56">
        <v>22482</v>
      </c>
      <c r="W70" s="56">
        <v>111506.22595000001</v>
      </c>
      <c r="X70" s="56">
        <v>0</v>
      </c>
      <c r="Y70" s="56">
        <v>0</v>
      </c>
      <c r="Z70" s="56">
        <v>2010302</v>
      </c>
      <c r="AA70" s="56">
        <v>5923992.9929999998</v>
      </c>
      <c r="AB70" s="56">
        <v>0</v>
      </c>
      <c r="AC70" s="56">
        <v>0</v>
      </c>
    </row>
    <row r="71" spans="1:29" x14ac:dyDescent="0.35">
      <c r="B71" s="92">
        <v>57</v>
      </c>
      <c r="C71" s="91" t="s">
        <v>44</v>
      </c>
      <c r="D71" s="33">
        <v>712</v>
      </c>
      <c r="E71" s="33">
        <v>3</v>
      </c>
      <c r="F71" s="33">
        <v>0</v>
      </c>
      <c r="G71" s="33">
        <v>4802</v>
      </c>
      <c r="H71" s="33">
        <v>0</v>
      </c>
      <c r="I71" s="33">
        <v>0</v>
      </c>
      <c r="J71" s="33">
        <v>1814</v>
      </c>
      <c r="K71" s="33">
        <v>5838026</v>
      </c>
      <c r="L71" s="56">
        <v>1772</v>
      </c>
      <c r="M71" s="56">
        <v>4770.8980200000051</v>
      </c>
      <c r="N71" s="56">
        <v>8743</v>
      </c>
      <c r="O71" s="56">
        <v>4388.8818600000041</v>
      </c>
      <c r="P71" s="56">
        <v>0</v>
      </c>
      <c r="Q71" s="56">
        <v>0</v>
      </c>
      <c r="R71" s="56">
        <v>1</v>
      </c>
      <c r="S71" s="56">
        <v>3</v>
      </c>
      <c r="T71" s="56">
        <v>133190</v>
      </c>
      <c r="U71" s="56">
        <v>279718.72663999995</v>
      </c>
      <c r="V71" s="56">
        <v>9546</v>
      </c>
      <c r="W71" s="56">
        <v>33898.745000000003</v>
      </c>
      <c r="X71" s="56">
        <v>0</v>
      </c>
      <c r="Y71" s="56">
        <v>0</v>
      </c>
      <c r="Z71" s="56">
        <v>724499</v>
      </c>
      <c r="AA71" s="56">
        <v>3596256.355</v>
      </c>
      <c r="AB71" s="56">
        <v>0</v>
      </c>
      <c r="AC71" s="56">
        <v>0</v>
      </c>
    </row>
    <row r="72" spans="1:29" x14ac:dyDescent="0.35">
      <c r="B72" s="92">
        <v>58</v>
      </c>
      <c r="C72" s="91" t="s">
        <v>71</v>
      </c>
      <c r="D72" s="33">
        <v>58</v>
      </c>
      <c r="E72" s="33">
        <v>3</v>
      </c>
      <c r="F72" s="33">
        <v>0</v>
      </c>
      <c r="G72" s="33">
        <v>173</v>
      </c>
      <c r="H72" s="33">
        <v>0</v>
      </c>
      <c r="I72" s="33">
        <v>508539</v>
      </c>
      <c r="J72" s="33">
        <v>0</v>
      </c>
      <c r="K72" s="33">
        <v>3922347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38156</v>
      </c>
      <c r="U72" s="56">
        <v>90060.151930000007</v>
      </c>
      <c r="V72" s="56">
        <v>6411</v>
      </c>
      <c r="W72" s="56">
        <v>25845.950980000001</v>
      </c>
      <c r="X72" s="56">
        <v>0</v>
      </c>
      <c r="Y72" s="56">
        <v>0</v>
      </c>
      <c r="Z72" s="56">
        <v>422128</v>
      </c>
      <c r="AA72" s="56">
        <v>1796104.7632899999</v>
      </c>
      <c r="AB72" s="56">
        <v>0</v>
      </c>
      <c r="AC72" s="56">
        <v>0</v>
      </c>
    </row>
    <row r="73" spans="1:29" x14ac:dyDescent="0.35">
      <c r="B73" s="92">
        <v>59</v>
      </c>
      <c r="C73" s="91" t="s">
        <v>356</v>
      </c>
      <c r="D73" s="33">
        <v>15</v>
      </c>
      <c r="E73" s="33">
        <v>1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1160984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3978</v>
      </c>
      <c r="U73" s="56">
        <v>7521.2524899999999</v>
      </c>
      <c r="V73" s="56">
        <v>13553</v>
      </c>
      <c r="W73" s="56">
        <v>65836.532290000003</v>
      </c>
      <c r="X73" s="56">
        <v>0</v>
      </c>
      <c r="Y73" s="56">
        <v>0</v>
      </c>
      <c r="Z73" s="56">
        <v>183015</v>
      </c>
      <c r="AA73" s="56">
        <v>364521.1</v>
      </c>
      <c r="AB73" s="56">
        <v>108</v>
      </c>
      <c r="AC73" s="56">
        <v>262.93619999999999</v>
      </c>
    </row>
    <row r="74" spans="1:29" x14ac:dyDescent="0.35">
      <c r="B74" s="92">
        <v>60</v>
      </c>
      <c r="C74" s="91" t="s">
        <v>73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43097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2568</v>
      </c>
      <c r="U74" s="56">
        <v>7003.0490499999996</v>
      </c>
      <c r="V74" s="56">
        <v>1956</v>
      </c>
      <c r="W74" s="56">
        <v>9104.9443799999972</v>
      </c>
      <c r="X74" s="56">
        <v>0</v>
      </c>
      <c r="Y74" s="56">
        <v>0</v>
      </c>
      <c r="Z74" s="56">
        <v>22658</v>
      </c>
      <c r="AA74" s="56">
        <v>120542.14</v>
      </c>
      <c r="AB74" s="56">
        <v>0</v>
      </c>
      <c r="AC74" s="56">
        <v>0</v>
      </c>
    </row>
    <row r="75" spans="1:29" x14ac:dyDescent="0.35">
      <c r="B75" s="92">
        <v>61</v>
      </c>
      <c r="C75" s="91" t="s">
        <v>46</v>
      </c>
      <c r="D75" s="33">
        <v>0</v>
      </c>
      <c r="E75" s="33">
        <v>0</v>
      </c>
      <c r="F75" s="33">
        <v>0</v>
      </c>
      <c r="G75" s="33">
        <v>67</v>
      </c>
      <c r="H75" s="33">
        <v>0</v>
      </c>
      <c r="I75" s="33">
        <v>0</v>
      </c>
      <c r="J75" s="33">
        <v>1207</v>
      </c>
      <c r="K75" s="33">
        <v>874126</v>
      </c>
      <c r="L75" s="56">
        <v>320</v>
      </c>
      <c r="M75" s="56">
        <v>825.53593000000012</v>
      </c>
      <c r="N75" s="56">
        <v>2072</v>
      </c>
      <c r="O75" s="56">
        <v>2062.8991499999997</v>
      </c>
      <c r="P75" s="56">
        <v>0</v>
      </c>
      <c r="Q75" s="56">
        <v>0</v>
      </c>
      <c r="R75" s="56">
        <v>0</v>
      </c>
      <c r="S75" s="56">
        <v>0</v>
      </c>
      <c r="T75" s="56">
        <v>7398</v>
      </c>
      <c r="U75" s="56">
        <v>14219.634</v>
      </c>
      <c r="V75" s="56">
        <v>1267</v>
      </c>
      <c r="W75" s="56">
        <v>8822.7009999999991</v>
      </c>
      <c r="X75" s="56">
        <v>0</v>
      </c>
      <c r="Y75" s="56">
        <v>0</v>
      </c>
      <c r="Z75" s="56">
        <v>65183</v>
      </c>
      <c r="AA75" s="56">
        <v>298916.75799999997</v>
      </c>
      <c r="AB75" s="56">
        <v>0</v>
      </c>
      <c r="AC75" s="56">
        <v>0</v>
      </c>
    </row>
    <row r="76" spans="1:29" x14ac:dyDescent="0.35">
      <c r="B76" s="92">
        <v>62</v>
      </c>
      <c r="C76" s="91" t="s">
        <v>74</v>
      </c>
      <c r="D76" s="33">
        <v>609</v>
      </c>
      <c r="E76" s="33">
        <v>4</v>
      </c>
      <c r="F76" s="33">
        <v>0</v>
      </c>
      <c r="G76" s="33">
        <v>0</v>
      </c>
      <c r="H76" s="33">
        <v>0</v>
      </c>
      <c r="I76" s="33">
        <v>554535</v>
      </c>
      <c r="J76" s="33">
        <v>0</v>
      </c>
      <c r="K76" s="33">
        <v>7003918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135144</v>
      </c>
      <c r="U76" s="56">
        <v>296703.61290000001</v>
      </c>
      <c r="V76" s="56">
        <v>33181</v>
      </c>
      <c r="W76" s="56">
        <v>121707.96193999999</v>
      </c>
      <c r="X76" s="56">
        <v>0</v>
      </c>
      <c r="Y76" s="56">
        <v>0</v>
      </c>
      <c r="Z76" s="56">
        <v>2929177</v>
      </c>
      <c r="AA76" s="56">
        <v>12128678.776000001</v>
      </c>
      <c r="AB76" s="56">
        <v>4</v>
      </c>
      <c r="AC76" s="56">
        <v>4.5999999999999996</v>
      </c>
    </row>
    <row r="77" spans="1:29" x14ac:dyDescent="0.35">
      <c r="B77" s="92">
        <v>63</v>
      </c>
      <c r="C77" s="91" t="s">
        <v>75</v>
      </c>
      <c r="D77" s="33">
        <v>192</v>
      </c>
      <c r="E77" s="33">
        <v>0</v>
      </c>
      <c r="F77" s="33">
        <v>0</v>
      </c>
      <c r="G77" s="33">
        <v>0</v>
      </c>
      <c r="H77" s="33">
        <v>0</v>
      </c>
      <c r="I77" s="33">
        <v>0</v>
      </c>
      <c r="J77" s="33">
        <v>2042</v>
      </c>
      <c r="K77" s="33">
        <v>90356</v>
      </c>
      <c r="L77" s="56">
        <v>680</v>
      </c>
      <c r="M77" s="56">
        <v>5198.1636399999998</v>
      </c>
      <c r="N77" s="56">
        <v>1185</v>
      </c>
      <c r="O77" s="56">
        <v>12525.210720000001</v>
      </c>
      <c r="P77" s="56">
        <v>0</v>
      </c>
      <c r="Q77" s="56">
        <v>0</v>
      </c>
      <c r="R77" s="56">
        <v>0</v>
      </c>
      <c r="S77" s="56">
        <v>8.8000000000000007</v>
      </c>
      <c r="T77" s="56">
        <v>8326</v>
      </c>
      <c r="U77" s="56">
        <v>17533.957490000015</v>
      </c>
      <c r="V77" s="56">
        <v>1061</v>
      </c>
      <c r="W77" s="56">
        <v>5011.470800000001</v>
      </c>
      <c r="X77" s="56">
        <v>0</v>
      </c>
      <c r="Y77" s="56">
        <v>0</v>
      </c>
      <c r="Z77" s="56">
        <v>34421</v>
      </c>
      <c r="AA77" s="56">
        <v>156863.82</v>
      </c>
      <c r="AB77" s="56">
        <v>0</v>
      </c>
      <c r="AC77" s="56">
        <v>0</v>
      </c>
    </row>
    <row r="78" spans="1:29" x14ac:dyDescent="0.35">
      <c r="B78" s="92">
        <v>64</v>
      </c>
      <c r="C78" s="91" t="s">
        <v>36</v>
      </c>
      <c r="D78" s="33">
        <v>361</v>
      </c>
      <c r="E78" s="33">
        <v>7</v>
      </c>
      <c r="F78" s="33">
        <v>0</v>
      </c>
      <c r="G78" s="33">
        <v>772</v>
      </c>
      <c r="H78" s="33">
        <v>0</v>
      </c>
      <c r="I78" s="33">
        <v>40159</v>
      </c>
      <c r="J78" s="33">
        <v>127276</v>
      </c>
      <c r="K78" s="33">
        <v>1711820</v>
      </c>
      <c r="L78" s="56">
        <v>10548</v>
      </c>
      <c r="M78" s="56">
        <v>13693.86735</v>
      </c>
      <c r="N78" s="56">
        <v>44410</v>
      </c>
      <c r="O78" s="56">
        <v>40432.43952</v>
      </c>
      <c r="P78" s="56">
        <v>1033321</v>
      </c>
      <c r="Q78" s="56">
        <v>186230.99900000001</v>
      </c>
      <c r="R78" s="56">
        <v>348</v>
      </c>
      <c r="S78" s="56">
        <v>442.8</v>
      </c>
      <c r="T78" s="56">
        <v>14344</v>
      </c>
      <c r="U78" s="56">
        <v>43445.743590000005</v>
      </c>
      <c r="V78" s="56">
        <v>5008</v>
      </c>
      <c r="W78" s="56">
        <v>22892.24523</v>
      </c>
      <c r="X78" s="56">
        <v>0</v>
      </c>
      <c r="Y78" s="56">
        <v>0</v>
      </c>
      <c r="Z78" s="56">
        <v>125988</v>
      </c>
      <c r="AA78" s="56">
        <v>719135.33200000005</v>
      </c>
      <c r="AB78" s="56">
        <v>0</v>
      </c>
      <c r="AC78" s="56">
        <v>0</v>
      </c>
    </row>
    <row r="79" spans="1:29" s="132" customFormat="1" x14ac:dyDescent="0.35">
      <c r="A79" s="137"/>
      <c r="B79" s="117" t="s">
        <v>76</v>
      </c>
      <c r="C79" s="199"/>
      <c r="D79" s="11">
        <f>SUM(D11:D78)</f>
        <v>134809</v>
      </c>
      <c r="E79" s="11">
        <f>SUM(E11:E78)</f>
        <v>81162</v>
      </c>
      <c r="F79" s="11">
        <f t="shared" ref="F79:AC79" si="0">SUM(F11:F78)</f>
        <v>11589378</v>
      </c>
      <c r="G79" s="11">
        <f t="shared" si="0"/>
        <v>1478043</v>
      </c>
      <c r="H79" s="11">
        <f t="shared" si="0"/>
        <v>6663511</v>
      </c>
      <c r="I79" s="11">
        <f t="shared" si="0"/>
        <v>669820082</v>
      </c>
      <c r="J79" s="11">
        <f t="shared" si="0"/>
        <v>86921366</v>
      </c>
      <c r="K79" s="11">
        <f t="shared" si="0"/>
        <v>1000369817</v>
      </c>
      <c r="L79" s="11">
        <f t="shared" si="0"/>
        <v>235914154</v>
      </c>
      <c r="M79" s="11">
        <f t="shared" si="0"/>
        <v>696074160.48351991</v>
      </c>
      <c r="N79" s="11">
        <f t="shared" si="0"/>
        <v>230745664</v>
      </c>
      <c r="O79" s="11">
        <f t="shared" si="0"/>
        <v>1202052736.0140886</v>
      </c>
      <c r="P79" s="11">
        <f t="shared" si="0"/>
        <v>1033673</v>
      </c>
      <c r="Q79" s="11">
        <f t="shared" si="0"/>
        <v>189531.77800000002</v>
      </c>
      <c r="R79" s="11">
        <f t="shared" si="0"/>
        <v>670129</v>
      </c>
      <c r="S79" s="11">
        <f t="shared" si="0"/>
        <v>3701259.9449199997</v>
      </c>
      <c r="T79" s="11">
        <f t="shared" si="0"/>
        <v>86156629</v>
      </c>
      <c r="U79" s="11">
        <f t="shared" si="0"/>
        <v>247354380.78033006</v>
      </c>
      <c r="V79" s="11">
        <f t="shared" si="0"/>
        <v>28805524</v>
      </c>
      <c r="W79" s="11">
        <f t="shared" si="0"/>
        <v>120964648.05768999</v>
      </c>
      <c r="X79" s="11">
        <f t="shared" si="0"/>
        <v>84674</v>
      </c>
      <c r="Y79" s="11">
        <f t="shared" si="0"/>
        <v>1465297.0460100002</v>
      </c>
      <c r="Z79" s="11">
        <f t="shared" si="0"/>
        <v>457987566</v>
      </c>
      <c r="AA79" s="11">
        <f t="shared" si="0"/>
        <v>2449449083.287087</v>
      </c>
      <c r="AB79" s="11">
        <f t="shared" si="0"/>
        <v>12800</v>
      </c>
      <c r="AC79" s="11">
        <f t="shared" si="0"/>
        <v>12621.420320000005</v>
      </c>
    </row>
    <row r="80" spans="1:29" s="132" customFormat="1" x14ac:dyDescent="0.35">
      <c r="A80" s="137"/>
      <c r="B80" s="376"/>
      <c r="C80" s="377"/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8"/>
      <c r="P80" s="378"/>
      <c r="Q80" s="378"/>
      <c r="R80" s="378"/>
      <c r="S80" s="378"/>
      <c r="T80" s="378"/>
      <c r="U80" s="378"/>
      <c r="V80" s="378"/>
      <c r="W80" s="378"/>
      <c r="X80" s="378"/>
      <c r="Y80" s="378"/>
      <c r="Z80" s="378"/>
      <c r="AA80" s="378"/>
      <c r="AB80" s="378"/>
      <c r="AC80" s="378"/>
    </row>
    <row r="81" spans="1:30" x14ac:dyDescent="0.35">
      <c r="A81" s="106" t="s">
        <v>235</v>
      </c>
      <c r="B81" s="436" t="s">
        <v>236</v>
      </c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  <c r="AB81" s="436"/>
      <c r="AC81" s="436"/>
    </row>
    <row r="82" spans="1:30" x14ac:dyDescent="0.35">
      <c r="A82" s="135">
        <v>1</v>
      </c>
      <c r="B82" s="436" t="s">
        <v>314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  <c r="AB82" s="436"/>
      <c r="AC82" s="436"/>
    </row>
    <row r="83" spans="1:30" x14ac:dyDescent="0.35">
      <c r="A83" s="135">
        <v>2</v>
      </c>
      <c r="B83" s="436" t="s">
        <v>315</v>
      </c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  <c r="AB83" s="436"/>
      <c r="AC83" s="436"/>
    </row>
    <row r="84" spans="1:30" s="134" customFormat="1" x14ac:dyDescent="0.35">
      <c r="A84" s="135">
        <v>3</v>
      </c>
      <c r="B84" s="436" t="s">
        <v>239</v>
      </c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  <c r="AB84" s="436"/>
      <c r="AC84" s="436"/>
    </row>
    <row r="85" spans="1:30" s="134" customFormat="1" x14ac:dyDescent="0.35">
      <c r="A85" s="135">
        <v>4</v>
      </c>
      <c r="B85" s="436" t="s">
        <v>240</v>
      </c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  <c r="AB85" s="436"/>
      <c r="AC85" s="436"/>
    </row>
    <row r="86" spans="1:30" s="134" customFormat="1" x14ac:dyDescent="0.35">
      <c r="A86" s="135">
        <v>5</v>
      </c>
      <c r="B86" s="436" t="s">
        <v>241</v>
      </c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  <c r="AB86" s="436"/>
      <c r="AC86" s="436"/>
    </row>
    <row r="87" spans="1:30" s="134" customFormat="1" x14ac:dyDescent="0.35">
      <c r="A87" s="135">
        <v>6</v>
      </c>
      <c r="B87" s="436" t="s">
        <v>242</v>
      </c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  <c r="AB87" s="436"/>
      <c r="AC87" s="436"/>
    </row>
    <row r="88" spans="1:30" s="134" customFormat="1" x14ac:dyDescent="0.35">
      <c r="A88" s="135">
        <v>7</v>
      </c>
      <c r="B88" s="436" t="s">
        <v>243</v>
      </c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  <c r="AB88" s="436"/>
      <c r="AC88" s="436"/>
    </row>
    <row r="89" spans="1:30" s="134" customFormat="1" x14ac:dyDescent="0.35">
      <c r="A89" s="135">
        <v>8</v>
      </c>
      <c r="B89" s="436" t="s">
        <v>244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</row>
    <row r="90" spans="1:30" s="134" customFormat="1" x14ac:dyDescent="0.35">
      <c r="A90" s="135">
        <v>9</v>
      </c>
      <c r="B90" s="436" t="s">
        <v>245</v>
      </c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  <c r="AD90" s="46"/>
    </row>
    <row r="91" spans="1:30" s="134" customFormat="1" x14ac:dyDescent="0.35">
      <c r="A91" s="135">
        <v>10</v>
      </c>
      <c r="B91" s="436" t="s">
        <v>246</v>
      </c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</row>
    <row r="92" spans="1:30" s="134" customFormat="1" x14ac:dyDescent="0.35">
      <c r="A92" s="135">
        <v>11</v>
      </c>
      <c r="B92" s="436" t="s">
        <v>247</v>
      </c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  <c r="AB92" s="436"/>
      <c r="AC92" s="436"/>
      <c r="AD92" s="46"/>
    </row>
    <row r="93" spans="1:30" s="134" customFormat="1" x14ac:dyDescent="0.35">
      <c r="A93" s="135">
        <v>12</v>
      </c>
      <c r="B93" s="436" t="s">
        <v>248</v>
      </c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  <c r="AB93" s="436"/>
      <c r="AC93" s="436"/>
    </row>
    <row r="94" spans="1:30" s="134" customFormat="1" x14ac:dyDescent="0.35">
      <c r="A94" s="135">
        <v>13</v>
      </c>
      <c r="B94" s="436" t="s">
        <v>249</v>
      </c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  <c r="AB94" s="436"/>
      <c r="AC94" s="436"/>
    </row>
    <row r="95" spans="1:30" s="134" customFormat="1" x14ac:dyDescent="0.35">
      <c r="A95" s="135">
        <v>14</v>
      </c>
      <c r="B95" s="436" t="s">
        <v>250</v>
      </c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  <c r="AB95" s="436"/>
      <c r="AC95" s="436"/>
    </row>
    <row r="96" spans="1:30" s="134" customFormat="1" x14ac:dyDescent="0.35">
      <c r="A96" s="135">
        <v>15</v>
      </c>
      <c r="B96" s="436" t="s">
        <v>251</v>
      </c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  <c r="AB96" s="436"/>
      <c r="AC96" s="436"/>
    </row>
    <row r="97" spans="1:31" s="134" customFormat="1" x14ac:dyDescent="0.35">
      <c r="A97" s="135">
        <v>16</v>
      </c>
      <c r="B97" s="436" t="s">
        <v>252</v>
      </c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  <c r="AB97" s="436"/>
      <c r="AC97" s="436"/>
    </row>
    <row r="98" spans="1:31" s="134" customFormat="1" x14ac:dyDescent="0.35">
      <c r="A98" s="135">
        <v>17</v>
      </c>
      <c r="B98" s="436" t="s">
        <v>253</v>
      </c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  <c r="AB98" s="436"/>
      <c r="AC98" s="436"/>
    </row>
    <row r="99" spans="1:31" s="134" customFormat="1" x14ac:dyDescent="0.35">
      <c r="A99" s="135">
        <v>18</v>
      </c>
      <c r="B99" s="436" t="s">
        <v>254</v>
      </c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  <c r="AB99" s="436"/>
      <c r="AC99" s="436"/>
    </row>
    <row r="100" spans="1:31" s="134" customFormat="1" x14ac:dyDescent="0.35">
      <c r="A100" s="135">
        <v>19</v>
      </c>
      <c r="B100" s="436" t="s">
        <v>255</v>
      </c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  <c r="AB100" s="436"/>
      <c r="AC100" s="436"/>
    </row>
    <row r="101" spans="1:31" s="134" customFormat="1" x14ac:dyDescent="0.35">
      <c r="A101" s="127">
        <v>20</v>
      </c>
      <c r="B101" s="436" t="s">
        <v>256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  <c r="AB101" s="436"/>
      <c r="AC101" s="436"/>
      <c r="AD101" s="44"/>
      <c r="AE101" s="44"/>
    </row>
    <row r="102" spans="1:31" s="134" customFormat="1" x14ac:dyDescent="0.35">
      <c r="A102" s="135">
        <v>21</v>
      </c>
      <c r="B102" s="436" t="s">
        <v>257</v>
      </c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  <c r="AB102" s="436"/>
      <c r="AC102" s="436"/>
    </row>
    <row r="103" spans="1:31" s="134" customFormat="1" x14ac:dyDescent="0.35">
      <c r="A103" s="135">
        <v>22</v>
      </c>
      <c r="B103" s="436" t="s">
        <v>258</v>
      </c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  <c r="AB103" s="436"/>
      <c r="AC103" s="436"/>
    </row>
    <row r="104" spans="1:31" s="134" customFormat="1" x14ac:dyDescent="0.35">
      <c r="A104" s="135">
        <v>23</v>
      </c>
      <c r="B104" s="436" t="s">
        <v>259</v>
      </c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  <c r="AB104" s="436"/>
      <c r="AC104" s="436"/>
    </row>
    <row r="105" spans="1:31" s="134" customFormat="1" x14ac:dyDescent="0.35">
      <c r="A105" s="135">
        <v>24</v>
      </c>
      <c r="B105" s="436" t="s">
        <v>260</v>
      </c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  <c r="AB105" s="436"/>
      <c r="AC105" s="436"/>
    </row>
    <row r="106" spans="1:31" s="134" customFormat="1" x14ac:dyDescent="0.35">
      <c r="A106" s="135">
        <v>25</v>
      </c>
      <c r="B106" s="436" t="s">
        <v>261</v>
      </c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  <c r="AB106" s="436"/>
      <c r="AC106" s="436"/>
    </row>
    <row r="107" spans="1:31" s="134" customFormat="1" x14ac:dyDescent="0.35">
      <c r="A107" s="135">
        <v>26</v>
      </c>
      <c r="B107" s="436" t="s">
        <v>262</v>
      </c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  <c r="AB107" s="436"/>
      <c r="AC107" s="436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N6:O6"/>
    <mergeCell ref="P6:Q6"/>
    <mergeCell ref="B85:AC85"/>
    <mergeCell ref="B86:AC86"/>
    <mergeCell ref="B87:AC87"/>
    <mergeCell ref="B88:AC88"/>
    <mergeCell ref="R6:S6"/>
    <mergeCell ref="T6:U6"/>
    <mergeCell ref="V6:W6"/>
    <mergeCell ref="X6:Y6"/>
    <mergeCell ref="B84:AC84"/>
    <mergeCell ref="G5:G7"/>
    <mergeCell ref="H5:H7"/>
    <mergeCell ref="I5:I7"/>
    <mergeCell ref="J5:J7"/>
    <mergeCell ref="K5:K7"/>
    <mergeCell ref="L5:Q5"/>
    <mergeCell ref="Z6:AA6"/>
    <mergeCell ref="AB6:AC6"/>
    <mergeCell ref="B81:AC81"/>
    <mergeCell ref="B82:AC82"/>
    <mergeCell ref="B83:AC83"/>
    <mergeCell ref="B89:AC89"/>
    <mergeCell ref="B102:AC102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90:AC90"/>
    <mergeCell ref="B103:AC103"/>
    <mergeCell ref="B104:AC104"/>
    <mergeCell ref="B105:AC105"/>
    <mergeCell ref="B106:AC106"/>
    <mergeCell ref="B107:AC10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acd909-9214-40e9-9763-2c4211223f0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2D25CBEA666F429C1FA6A9AB81DD6F" ma:contentTypeVersion="10" ma:contentTypeDescription="Create a new document." ma:contentTypeScope="" ma:versionID="7f18cc9de3bc5eb3fe1a6193ffb590f0">
  <xsd:schema xmlns:xsd="http://www.w3.org/2001/XMLSchema" xmlns:xs="http://www.w3.org/2001/XMLSchema" xmlns:p="http://schemas.microsoft.com/office/2006/metadata/properties" xmlns:ns3="16acd909-9214-40e9-9763-2c4211223f02" targetNamespace="http://schemas.microsoft.com/office/2006/metadata/properties" ma:root="true" ma:fieldsID="06088f3ded9deb99a0ad460644a35d8c" ns3:_="">
    <xsd:import namespace="16acd909-9214-40e9-9763-2c4211223f0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cd909-9214-40e9-9763-2c4211223f0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B8D5A5-E76A-4A45-B656-1CD9958E71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265645-0BB5-4E76-9366-E17206AA946A}">
  <ds:schemaRefs>
    <ds:schemaRef ds:uri="http://schemas.microsoft.com/office/2006/metadata/properties"/>
    <ds:schemaRef ds:uri="http://schemas.microsoft.com/office/infopath/2007/PartnerControls"/>
    <ds:schemaRef ds:uri="16acd909-9214-40e9-9763-2c4211223f02"/>
  </ds:schemaRefs>
</ds:datastoreItem>
</file>

<file path=customXml/itemProps3.xml><?xml version="1.0" encoding="utf-8"?>
<ds:datastoreItem xmlns:ds="http://schemas.openxmlformats.org/officeDocument/2006/customXml" ds:itemID="{3243BAFE-2BF6-4CD1-9AAB-EE32EF33BA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acd909-9214-40e9-9763-2c4211223f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Summary CC Vol</vt:lpstr>
      <vt:lpstr>Summary DC Vol</vt:lpstr>
      <vt:lpstr>Summary DC (2)</vt:lpstr>
      <vt:lpstr>Summary CC (2)</vt:lpstr>
      <vt:lpstr>Summary DC</vt:lpstr>
      <vt:lpstr>Summary CC</vt:lpstr>
      <vt:lpstr>Chart Data</vt:lpstr>
      <vt:lpstr>X1</vt:lpstr>
      <vt:lpstr>X2</vt:lpstr>
      <vt:lpstr>X3</vt:lpstr>
      <vt:lpstr>X4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Surya Meduri</dc:creator>
  <cp:keywords/>
  <dc:description/>
  <cp:lastModifiedBy>Rahul Sharma</cp:lastModifiedBy>
  <cp:revision/>
  <dcterms:created xsi:type="dcterms:W3CDTF">2024-11-09T18:32:56Z</dcterms:created>
  <dcterms:modified xsi:type="dcterms:W3CDTF">2026-02-27T08:24:11Z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0x010100542D25CBEA666F429C1FA6A9AB81DD6F</vt:lpwstr>
  </property>
</Properties>
</file>