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F3EB4F4-DB66-468F-A79E-2E4DB3B09D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Вводимые параметры" sheetId="1" r:id="rId1"/>
    <sheet name="Рама буфер всех чертежей" sheetId="2" r:id="rId2"/>
    <sheet name="Буфер" sheetId="4" r:id="rId3"/>
    <sheet name="Хлам" sheetId="6" r:id="rId4"/>
    <sheet name="Лист1" sheetId="7" r:id="rId5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" i="2" l="1"/>
  <c r="G143" i="2"/>
  <c r="G144" i="2"/>
  <c r="G145" i="2"/>
  <c r="G146" i="2"/>
  <c r="G147" i="2"/>
  <c r="G279" i="2" l="1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41" i="2"/>
  <c r="G242" i="2"/>
  <c r="G243" i="2"/>
  <c r="G244" i="2"/>
  <c r="G245" i="2"/>
  <c r="G240" i="2"/>
  <c r="K57" i="1" l="1"/>
  <c r="N57" i="1"/>
  <c r="N9" i="1"/>
  <c r="G233" i="2" l="1"/>
  <c r="G234" i="2"/>
  <c r="G235" i="2"/>
  <c r="G236" i="2"/>
  <c r="G237" i="2"/>
  <c r="G238" i="2"/>
  <c r="G239" i="2"/>
  <c r="G223" i="2"/>
  <c r="G211" i="2"/>
  <c r="G199" i="2"/>
  <c r="G187" i="2"/>
  <c r="G175" i="2"/>
  <c r="G163" i="2"/>
  <c r="G37" i="2"/>
  <c r="G84" i="2"/>
  <c r="G83" i="2"/>
  <c r="G82" i="2"/>
  <c r="G81" i="2"/>
  <c r="G64" i="2"/>
  <c r="L71" i="2"/>
  <c r="G71" i="2"/>
  <c r="L76" i="2"/>
  <c r="L68" i="2"/>
  <c r="L69" i="2"/>
  <c r="L70" i="2"/>
  <c r="L72" i="2"/>
  <c r="L73" i="2"/>
  <c r="L74" i="2"/>
  <c r="L75" i="2"/>
  <c r="L77" i="2"/>
  <c r="L78" i="2"/>
  <c r="L79" i="2"/>
  <c r="L80" i="2"/>
  <c r="L67" i="2"/>
  <c r="G73" i="2"/>
  <c r="G74" i="2"/>
  <c r="G75" i="2"/>
  <c r="G77" i="2"/>
  <c r="G78" i="2"/>
  <c r="G79" i="2"/>
  <c r="G80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4" i="2"/>
  <c r="G165" i="2"/>
  <c r="G166" i="2"/>
  <c r="G167" i="2"/>
  <c r="G168" i="2"/>
  <c r="G169" i="2"/>
  <c r="G170" i="2"/>
  <c r="G171" i="2"/>
  <c r="G172" i="2"/>
  <c r="G173" i="2"/>
  <c r="G174" i="2"/>
  <c r="G176" i="2"/>
  <c r="G177" i="2"/>
  <c r="G178" i="2"/>
  <c r="G179" i="2"/>
  <c r="G180" i="2"/>
  <c r="G181" i="2"/>
  <c r="G182" i="2"/>
  <c r="G183" i="2"/>
  <c r="G184" i="2"/>
  <c r="G185" i="2"/>
  <c r="G186" i="2"/>
  <c r="G188" i="2"/>
  <c r="G189" i="2"/>
  <c r="G190" i="2"/>
  <c r="G191" i="2"/>
  <c r="G192" i="2"/>
  <c r="G193" i="2"/>
  <c r="G194" i="2"/>
  <c r="G195" i="2"/>
  <c r="G196" i="2"/>
  <c r="G197" i="2"/>
  <c r="G198" i="2"/>
  <c r="G200" i="2"/>
  <c r="G201" i="2"/>
  <c r="G202" i="2"/>
  <c r="G203" i="2"/>
  <c r="G204" i="2"/>
  <c r="G205" i="2"/>
  <c r="G206" i="2"/>
  <c r="G207" i="2"/>
  <c r="G208" i="2"/>
  <c r="G209" i="2"/>
  <c r="G210" i="2"/>
  <c r="G212" i="2"/>
  <c r="G213" i="2"/>
  <c r="G214" i="2"/>
  <c r="G215" i="2"/>
  <c r="G216" i="2"/>
  <c r="G217" i="2"/>
  <c r="G218" i="2"/>
  <c r="G219" i="2"/>
  <c r="G220" i="2"/>
  <c r="G221" i="2"/>
  <c r="G222" i="2"/>
  <c r="G224" i="2"/>
  <c r="G225" i="2"/>
  <c r="G226" i="2"/>
  <c r="G227" i="2"/>
  <c r="G228" i="2"/>
  <c r="G229" i="2"/>
  <c r="G230" i="2"/>
  <c r="G231" i="2"/>
  <c r="G232" i="2"/>
  <c r="G76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2" i="2"/>
  <c r="G41" i="2"/>
  <c r="C8" i="4" l="1"/>
  <c r="C7" i="4"/>
  <c r="C6" i="4"/>
  <c r="C10" i="4"/>
  <c r="D10" i="4" s="1"/>
  <c r="H7" i="4" l="1"/>
  <c r="H8" i="4"/>
  <c r="H6" i="4"/>
  <c r="T3" i="2"/>
  <c r="U5" i="2"/>
  <c r="G3" i="2"/>
  <c r="G2" i="2"/>
  <c r="G4" i="2"/>
  <c r="G5" i="2"/>
  <c r="G47" i="2" l="1"/>
  <c r="G48" i="2"/>
  <c r="G49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C9" i="4" l="1"/>
  <c r="I7" i="4" l="1" a="1"/>
  <c r="I7" i="4" s="1"/>
  <c r="I8" i="4" a="1"/>
  <c r="I8" i="4" s="1"/>
  <c r="I6" i="4" a="1"/>
  <c r="I6" i="4" s="1"/>
  <c r="F19" i="6" l="1"/>
  <c r="F18" i="6"/>
  <c r="F17" i="6"/>
  <c r="F15" i="6"/>
  <c r="F14" i="6"/>
  <c r="F13" i="6"/>
  <c r="F12" i="6"/>
  <c r="I12" i="4" l="1"/>
  <c r="I10" i="4"/>
  <c r="I16" i="4"/>
  <c r="I11" i="4"/>
  <c r="I15" i="4"/>
  <c r="I14" i="4"/>
  <c r="I13" i="4"/>
  <c r="D8" i="4" l="1"/>
  <c r="D7" i="4"/>
  <c r="D12" i="4" s="1"/>
  <c r="S5" i="2" s="1"/>
  <c r="Q5" i="2" l="1"/>
  <c r="E8" i="4"/>
  <c r="E7" i="4"/>
  <c r="K4" i="6"/>
  <c r="T5" i="2" l="1"/>
  <c r="R3" i="2"/>
  <c r="K27" i="6"/>
  <c r="J27" i="6"/>
  <c r="I27" i="6"/>
  <c r="H27" i="6"/>
  <c r="G27" i="6"/>
  <c r="F27" i="6"/>
  <c r="E27" i="6"/>
  <c r="O7" i="4" l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H18" i="4" l="1" a="1"/>
  <c r="H18" i="4" s="1"/>
  <c r="E6" i="4" s="1"/>
  <c r="S3" i="2" s="1"/>
  <c r="V3" i="2" l="1"/>
  <c r="P5" i="2"/>
  <c r="Q3" i="2" s="1"/>
  <c r="R5" i="2"/>
  <c r="V5" i="2"/>
  <c r="L12" i="1"/>
  <c r="C10" i="1"/>
  <c r="C13" i="1" l="1"/>
  <c r="P3" i="2"/>
  <c r="M143" i="2" s="1"/>
  <c r="M145" i="2" l="1"/>
  <c r="M144" i="2"/>
  <c r="M147" i="2"/>
  <c r="M146" i="2"/>
  <c r="M142" i="2"/>
  <c r="M268" i="2"/>
  <c r="M269" i="2"/>
  <c r="M270" i="2"/>
  <c r="M271" i="2"/>
  <c r="M272" i="2"/>
  <c r="M256" i="2"/>
  <c r="M257" i="2"/>
  <c r="M273" i="2"/>
  <c r="M262" i="2"/>
  <c r="M263" i="2"/>
  <c r="M275" i="2"/>
  <c r="M259" i="2"/>
  <c r="M274" i="2"/>
  <c r="M264" i="2"/>
  <c r="M276" i="2"/>
  <c r="M260" i="2"/>
  <c r="M258" i="2"/>
  <c r="M265" i="2"/>
  <c r="M277" i="2"/>
  <c r="M261" i="2"/>
  <c r="M240" i="2"/>
  <c r="M266" i="2"/>
  <c r="M278" i="2"/>
  <c r="M279" i="2"/>
  <c r="M267" i="2"/>
  <c r="Q7" i="2"/>
  <c r="M176" i="2" l="1"/>
  <c r="M3" i="2"/>
  <c r="M151" i="2"/>
  <c r="M28" i="2"/>
  <c r="M201" i="2"/>
  <c r="M124" i="2"/>
  <c r="M31" i="2"/>
  <c r="M179" i="2"/>
  <c r="M78" i="2"/>
  <c r="M228" i="2"/>
  <c r="M103" i="2"/>
  <c r="M253" i="2"/>
  <c r="M116" i="2"/>
  <c r="M11" i="2"/>
  <c r="M159" i="2"/>
  <c r="M82" i="2"/>
  <c r="M232" i="2"/>
  <c r="M131" i="2"/>
  <c r="M38" i="2"/>
  <c r="M186" i="2"/>
  <c r="M13" i="2"/>
  <c r="M161" i="2"/>
  <c r="M25" i="2"/>
  <c r="M71" i="2"/>
  <c r="M36" i="2"/>
  <c r="M9" i="2"/>
  <c r="M16" i="2"/>
  <c r="M26" i="2"/>
  <c r="M15" i="2"/>
  <c r="M163" i="2"/>
  <c r="M40" i="2"/>
  <c r="M188" i="2"/>
  <c r="M65" i="2"/>
  <c r="M249" i="2"/>
  <c r="M136" i="2"/>
  <c r="M43" i="2"/>
  <c r="M191" i="2"/>
  <c r="M90" i="2"/>
  <c r="M115" i="2"/>
  <c r="M254" i="2"/>
  <c r="M128" i="2"/>
  <c r="M23" i="2"/>
  <c r="M171" i="2"/>
  <c r="M94" i="2"/>
  <c r="M244" i="2"/>
  <c r="M149" i="2"/>
  <c r="M50" i="2"/>
  <c r="M198" i="2"/>
  <c r="M106" i="2"/>
  <c r="M62" i="2"/>
  <c r="M173" i="2"/>
  <c r="M222" i="2"/>
  <c r="M120" i="2"/>
  <c r="M83" i="2"/>
  <c r="M245" i="2"/>
  <c r="M112" i="2"/>
  <c r="M70" i="2"/>
  <c r="M27" i="2"/>
  <c r="M175" i="2"/>
  <c r="M52" i="2"/>
  <c r="M200" i="2"/>
  <c r="M75" i="2"/>
  <c r="M4" i="2"/>
  <c r="M154" i="2"/>
  <c r="M55" i="2"/>
  <c r="M203" i="2"/>
  <c r="M102" i="2"/>
  <c r="M252" i="2"/>
  <c r="M127" i="2"/>
  <c r="M255" i="2"/>
  <c r="M140" i="2"/>
  <c r="M35" i="2"/>
  <c r="M183" i="2"/>
  <c r="M210" i="2"/>
  <c r="M14" i="2"/>
  <c r="M243" i="2"/>
  <c r="M39" i="2"/>
  <c r="M187" i="2"/>
  <c r="M64" i="2"/>
  <c r="M212" i="2"/>
  <c r="M87" i="2"/>
  <c r="M18" i="2"/>
  <c r="M166" i="2"/>
  <c r="M215" i="2"/>
  <c r="M114" i="2"/>
  <c r="M219" i="2"/>
  <c r="M139" i="2"/>
  <c r="M10" i="2"/>
  <c r="M158" i="2"/>
  <c r="M47" i="2"/>
  <c r="M195" i="2"/>
  <c r="M118" i="2"/>
  <c r="M72" i="2"/>
  <c r="M162" i="2"/>
  <c r="M216" i="2"/>
  <c r="M174" i="2"/>
  <c r="M51" i="2"/>
  <c r="M199" i="2"/>
  <c r="M74" i="2"/>
  <c r="M224" i="2"/>
  <c r="M99" i="2"/>
  <c r="M30" i="2"/>
  <c r="M178" i="2"/>
  <c r="M77" i="2"/>
  <c r="M227" i="2"/>
  <c r="M126" i="2"/>
  <c r="M8" i="2"/>
  <c r="M157" i="2"/>
  <c r="M22" i="2"/>
  <c r="M170" i="2"/>
  <c r="M59" i="2"/>
  <c r="M207" i="2"/>
  <c r="M130" i="2"/>
  <c r="M37" i="2"/>
  <c r="M185" i="2"/>
  <c r="M84" i="2"/>
  <c r="M234" i="2"/>
  <c r="M148" i="2"/>
  <c r="M197" i="2"/>
  <c r="M93" i="2"/>
  <c r="M184" i="2"/>
  <c r="M95" i="2"/>
  <c r="M164" i="2"/>
  <c r="M141" i="2"/>
  <c r="M63" i="2"/>
  <c r="M211" i="2"/>
  <c r="M86" i="2"/>
  <c r="M236" i="2"/>
  <c r="M111" i="2"/>
  <c r="M42" i="2"/>
  <c r="M190" i="2"/>
  <c r="M89" i="2"/>
  <c r="M239" i="2"/>
  <c r="M138" i="2"/>
  <c r="M21" i="2"/>
  <c r="M169" i="2"/>
  <c r="M34" i="2"/>
  <c r="M182" i="2"/>
  <c r="M69" i="2"/>
  <c r="M231" i="2"/>
  <c r="M49" i="2"/>
  <c r="M96" i="2"/>
  <c r="M246" i="2"/>
  <c r="M237" i="2"/>
  <c r="M24" i="2"/>
  <c r="M251" i="2"/>
  <c r="M233" i="2"/>
  <c r="M150" i="2"/>
  <c r="M41" i="2"/>
  <c r="M73" i="2"/>
  <c r="M223" i="2"/>
  <c r="M98" i="2"/>
  <c r="M248" i="2"/>
  <c r="M123" i="2"/>
  <c r="M54" i="2"/>
  <c r="M202" i="2"/>
  <c r="M101" i="2"/>
  <c r="M7" i="2"/>
  <c r="M156" i="2"/>
  <c r="M33" i="2"/>
  <c r="M181" i="2"/>
  <c r="M46" i="2"/>
  <c r="M194" i="2"/>
  <c r="M81" i="2"/>
  <c r="M12" i="2"/>
  <c r="M160" i="2"/>
  <c r="M61" i="2"/>
  <c r="M209" i="2"/>
  <c r="M108" i="2"/>
  <c r="M172" i="2"/>
  <c r="M105" i="2"/>
  <c r="M132" i="2"/>
  <c r="M133" i="2"/>
  <c r="M220" i="2"/>
  <c r="M85" i="2"/>
  <c r="M235" i="2"/>
  <c r="M110" i="2"/>
  <c r="M213" i="2"/>
  <c r="M135" i="2"/>
  <c r="M66" i="2"/>
  <c r="M214" i="2"/>
  <c r="M113" i="2"/>
  <c r="M20" i="2"/>
  <c r="M168" i="2"/>
  <c r="M45" i="2"/>
  <c r="M193" i="2"/>
  <c r="M58" i="2"/>
  <c r="M206" i="2"/>
  <c r="M221" i="2"/>
  <c r="M189" i="2"/>
  <c r="M119" i="2"/>
  <c r="M97" i="2"/>
  <c r="M247" i="2"/>
  <c r="M122" i="2"/>
  <c r="M2" i="2"/>
  <c r="M153" i="2"/>
  <c r="M76" i="2"/>
  <c r="M226" i="2"/>
  <c r="M125" i="2"/>
  <c r="M32" i="2"/>
  <c r="M180" i="2"/>
  <c r="M57" i="2"/>
  <c r="M205" i="2"/>
  <c r="M68" i="2"/>
  <c r="M218" i="2"/>
  <c r="M167" i="2"/>
  <c r="M241" i="2"/>
  <c r="M109" i="2"/>
  <c r="M225" i="2"/>
  <c r="M134" i="2"/>
  <c r="M17" i="2"/>
  <c r="M165" i="2"/>
  <c r="M88" i="2"/>
  <c r="M238" i="2"/>
  <c r="M137" i="2"/>
  <c r="M44" i="2"/>
  <c r="M192" i="2"/>
  <c r="M67" i="2"/>
  <c r="M217" i="2"/>
  <c r="M80" i="2"/>
  <c r="M230" i="2"/>
  <c r="M117" i="2"/>
  <c r="M48" i="2"/>
  <c r="M196" i="2"/>
  <c r="M6" i="2"/>
  <c r="M104" i="2"/>
  <c r="M121" i="2"/>
  <c r="M250" i="2"/>
  <c r="M152" i="2"/>
  <c r="M29" i="2"/>
  <c r="M177" i="2"/>
  <c r="M100" i="2"/>
  <c r="M5" i="2"/>
  <c r="M155" i="2"/>
  <c r="M56" i="2"/>
  <c r="M204" i="2"/>
  <c r="M79" i="2"/>
  <c r="M229" i="2"/>
  <c r="M92" i="2"/>
  <c r="M242" i="2"/>
  <c r="M129" i="2"/>
  <c r="M60" i="2"/>
  <c r="M208" i="2"/>
  <c r="M107" i="2"/>
  <c r="M19" i="2"/>
  <c r="M91" i="2"/>
  <c r="M53" i="2" l="1"/>
  <c r="B74" i="1" s="1" a="1"/>
  <c r="B74" i="1" s="1"/>
  <c r="C58" i="1" l="1" a="1"/>
  <c r="C58" i="1" s="1"/>
  <c r="C73" i="1" a="1"/>
  <c r="C73" i="1" s="1"/>
  <c r="D56" i="1" a="1"/>
  <c r="D56" i="1" s="1"/>
  <c r="C61" i="1" a="1"/>
  <c r="C61" i="1" s="1"/>
  <c r="B55" i="1" a="1"/>
  <c r="B55" i="1" s="1"/>
  <c r="B88" i="1" a="1"/>
  <c r="B88" i="1" s="1"/>
  <c r="D79" i="1" a="1"/>
  <c r="D79" i="1" s="1"/>
  <c r="C68" i="1" a="1"/>
  <c r="C68" i="1" s="1"/>
  <c r="P16" i="2" a="1"/>
  <c r="P16" i="2" s="1"/>
  <c r="D77" i="1" a="1"/>
  <c r="D77" i="1" s="1"/>
  <c r="C19" i="1" a="1"/>
  <c r="C19" i="1" s="1"/>
  <c r="D100" i="1" a="1"/>
  <c r="D100" i="1" s="1"/>
  <c r="D85" i="1" a="1"/>
  <c r="D85" i="1" s="1"/>
  <c r="C79" i="1" a="1"/>
  <c r="C79" i="1" s="1"/>
  <c r="B54" i="1" a="1"/>
  <c r="B54" i="1" s="1"/>
  <c r="P18" i="2" a="1"/>
  <c r="P18" i="2" s="1"/>
  <c r="B84" i="1" a="1"/>
  <c r="B84" i="1" s="1"/>
  <c r="B46" i="1" a="1"/>
  <c r="B46" i="1" s="1"/>
  <c r="C52" i="1" a="1"/>
  <c r="C52" i="1" s="1"/>
  <c r="P42" i="2" a="1"/>
  <c r="P42" i="2" s="1"/>
  <c r="C82" i="1" a="1"/>
  <c r="C82" i="1" s="1"/>
  <c r="D67" i="1" a="1"/>
  <c r="D67" i="1" s="1"/>
  <c r="B14" i="1" a="1"/>
  <c r="B14" i="1" s="1"/>
  <c r="D70" i="1" a="1"/>
  <c r="D70" i="1" s="1"/>
  <c r="D29" i="1" a="1"/>
  <c r="D29" i="1" s="1"/>
  <c r="C84" i="1" a="1"/>
  <c r="C84" i="1" s="1"/>
  <c r="B29" i="1" a="1"/>
  <c r="B29" i="1" s="1"/>
  <c r="B31" i="1" a="1"/>
  <c r="B31" i="1" s="1"/>
  <c r="R52" i="2" a="1"/>
  <c r="R52" i="2" s="1"/>
  <c r="C63" i="1" a="1"/>
  <c r="C63" i="1" s="1"/>
  <c r="P57" i="2" a="1"/>
  <c r="P57" i="2" s="1"/>
  <c r="D72" i="1" a="1"/>
  <c r="D72" i="1" s="1"/>
  <c r="D54" i="1" a="1"/>
  <c r="D54" i="1" s="1"/>
  <c r="B62" i="1" a="1"/>
  <c r="B62" i="1" s="1"/>
  <c r="B85" i="1" a="1"/>
  <c r="B85" i="1" s="1"/>
  <c r="C83" i="1" a="1"/>
  <c r="C83" i="1" s="1"/>
  <c r="P44" i="2" a="1"/>
  <c r="P44" i="2" s="1"/>
  <c r="D15" i="1" a="1"/>
  <c r="D15" i="1" s="1"/>
  <c r="C95" i="1" a="1"/>
  <c r="C95" i="1" s="1"/>
  <c r="D14" i="1" a="1"/>
  <c r="D14" i="1" s="1"/>
  <c r="B63" i="1" a="1"/>
  <c r="B63" i="1" s="1"/>
  <c r="P37" i="2" a="1"/>
  <c r="P37" i="2" s="1"/>
  <c r="B100" i="1" a="1"/>
  <c r="B100" i="1" s="1"/>
  <c r="B102" i="1" a="1"/>
  <c r="B102" i="1" s="1"/>
  <c r="C28" i="1" a="1"/>
  <c r="C28" i="1" s="1"/>
  <c r="D94" i="1" a="1"/>
  <c r="D94" i="1" s="1"/>
  <c r="D42" i="1" a="1"/>
  <c r="D42" i="1" s="1"/>
  <c r="C100" i="1" a="1"/>
  <c r="C100" i="1" s="1"/>
  <c r="P45" i="2" a="1"/>
  <c r="P45" i="2" s="1"/>
  <c r="D89" i="1" a="1"/>
  <c r="D89" i="1" s="1"/>
  <c r="C64" i="1" a="1"/>
  <c r="C64" i="1" s="1"/>
  <c r="B17" i="1" a="1"/>
  <c r="B17" i="1" s="1"/>
  <c r="B71" i="1" a="1"/>
  <c r="B71" i="1" s="1"/>
  <c r="P24" i="2" a="1"/>
  <c r="P24" i="2" s="1"/>
  <c r="C81" i="1" a="1"/>
  <c r="C81" i="1" s="1"/>
  <c r="B19" i="1" a="1"/>
  <c r="B19" i="1" s="1"/>
  <c r="D92" i="1" a="1"/>
  <c r="D92" i="1" s="1"/>
  <c r="R28" i="2" a="1"/>
  <c r="R28" i="2" s="1"/>
  <c r="D96" i="1" a="1"/>
  <c r="D96" i="1" s="1"/>
  <c r="P14" i="2" a="1"/>
  <c r="P14" i="2" s="1"/>
  <c r="P53" i="2" a="1"/>
  <c r="P53" i="2" s="1"/>
  <c r="B37" i="1" a="1"/>
  <c r="B37" i="1" s="1"/>
  <c r="P59" i="2" a="1"/>
  <c r="P59" i="2" s="1"/>
  <c r="D64" i="1" a="1"/>
  <c r="D64" i="1" s="1"/>
  <c r="B87" i="1" a="1"/>
  <c r="B87" i="1" s="1"/>
  <c r="P47" i="2" a="1"/>
  <c r="P47" i="2" s="1"/>
  <c r="C65" i="1" a="1"/>
  <c r="C65" i="1" s="1"/>
  <c r="B58" i="1" a="1"/>
  <c r="B58" i="1" s="1"/>
  <c r="C23" i="1" a="1"/>
  <c r="C23" i="1" s="1"/>
  <c r="D66" i="1" a="1"/>
  <c r="D66" i="1" s="1"/>
  <c r="B38" i="1" a="1"/>
  <c r="B38" i="1" s="1"/>
  <c r="D103" i="1" a="1"/>
  <c r="D103" i="1" s="1"/>
  <c r="C75" i="1" a="1"/>
  <c r="C75" i="1" s="1"/>
  <c r="P22" i="2" a="1"/>
  <c r="P22" i="2" s="1"/>
  <c r="B57" i="1" a="1"/>
  <c r="B57" i="1" s="1"/>
  <c r="P35" i="2" a="1"/>
  <c r="P35" i="2" s="1"/>
  <c r="D83" i="1" a="1"/>
  <c r="D83" i="1" s="1"/>
  <c r="D40" i="1" a="1"/>
  <c r="D40" i="1" s="1"/>
  <c r="D55" i="1" a="1"/>
  <c r="D55" i="1" s="1"/>
  <c r="P63" i="2" a="1"/>
  <c r="P63" i="2" s="1"/>
  <c r="P29" i="2" a="1"/>
  <c r="P29" i="2" s="1"/>
  <c r="C71" i="1" a="1"/>
  <c r="C71" i="1" s="1"/>
  <c r="B48" i="1" a="1"/>
  <c r="B48" i="1" s="1"/>
  <c r="B78" i="1" a="1"/>
  <c r="B78" i="1" s="1"/>
  <c r="C14" i="1" a="1"/>
  <c r="C14" i="1" s="1"/>
  <c r="P43" i="2" a="1"/>
  <c r="P43" i="2" s="1"/>
  <c r="R27" i="2" a="1"/>
  <c r="R27" i="2" s="1"/>
  <c r="D98" i="1" a="1"/>
  <c r="D98" i="1" s="1"/>
  <c r="B103" i="1" a="1"/>
  <c r="B103" i="1" s="1"/>
  <c r="D76" i="1" a="1"/>
  <c r="D76" i="1" s="1"/>
  <c r="D41" i="1" a="1"/>
  <c r="D41" i="1" s="1"/>
  <c r="B76" i="1" a="1"/>
  <c r="B76" i="1" s="1"/>
  <c r="D61" i="1" a="1"/>
  <c r="D61" i="1" s="1"/>
  <c r="B56" i="1" a="1"/>
  <c r="B56" i="1" s="1"/>
  <c r="B45" i="1" a="1"/>
  <c r="B45" i="1" s="1"/>
  <c r="B69" i="1" a="1"/>
  <c r="B69" i="1" s="1"/>
  <c r="D71" i="1" a="1"/>
  <c r="D71" i="1" s="1"/>
  <c r="D19" i="1" a="1"/>
  <c r="D19" i="1" s="1"/>
  <c r="P61" i="2" a="1"/>
  <c r="P61" i="2" s="1"/>
  <c r="D34" i="1" a="1"/>
  <c r="D34" i="1" s="1"/>
  <c r="D93" i="1" a="1"/>
  <c r="D93" i="1" s="1"/>
  <c r="C78" i="1" a="1"/>
  <c r="C78" i="1" s="1"/>
  <c r="P19" i="2" a="1"/>
  <c r="P19" i="2" s="1"/>
  <c r="D60" i="1" a="1"/>
  <c r="D60" i="1" s="1"/>
  <c r="P36" i="2" a="1"/>
  <c r="P36" i="2" s="1"/>
  <c r="B77" i="1" a="1"/>
  <c r="B77" i="1" s="1"/>
  <c r="C41" i="1" a="1"/>
  <c r="C41" i="1" s="1"/>
  <c r="C59" i="1" a="1"/>
  <c r="C59" i="1" s="1"/>
  <c r="P64" i="2" a="1"/>
  <c r="P64" i="2" s="1"/>
  <c r="C89" i="1" a="1"/>
  <c r="C89" i="1" s="1"/>
  <c r="P69" i="2" a="1"/>
  <c r="P69" i="2" s="1"/>
  <c r="C55" i="1" a="1"/>
  <c r="C55" i="1" s="1"/>
  <c r="B99" i="1" a="1"/>
  <c r="B99" i="1" s="1"/>
  <c r="C22" i="1" a="1"/>
  <c r="C22" i="1" s="1"/>
  <c r="C92" i="1" a="1"/>
  <c r="C92" i="1" s="1"/>
  <c r="Q16" i="2" a="1"/>
  <c r="Q16" i="2" s="1"/>
  <c r="B26" i="1" a="1"/>
  <c r="B26" i="1" s="1"/>
  <c r="C43" i="1" a="1"/>
  <c r="C43" i="1" s="1"/>
  <c r="C17" i="1" a="1"/>
  <c r="C17" i="1" s="1"/>
  <c r="C49" i="1" a="1"/>
  <c r="C49" i="1" s="1"/>
  <c r="C42" i="1" a="1"/>
  <c r="C42" i="1" s="1"/>
  <c r="C76" i="1" a="1"/>
  <c r="C76" i="1" s="1"/>
  <c r="B41" i="1" a="1"/>
  <c r="B41" i="1" s="1"/>
  <c r="C56" i="1" a="1"/>
  <c r="C56" i="1" s="1"/>
  <c r="P38" i="2" a="1"/>
  <c r="P38" i="2" s="1"/>
  <c r="C86" i="1" a="1"/>
  <c r="C86" i="1" s="1"/>
  <c r="D78" i="1" a="1"/>
  <c r="D78" i="1" s="1"/>
  <c r="D22" i="1" a="1"/>
  <c r="D22" i="1" s="1"/>
  <c r="C77" i="1" a="1"/>
  <c r="C77" i="1" s="1"/>
  <c r="C39" i="1" a="1"/>
  <c r="C39" i="1" s="1"/>
  <c r="C104" i="1" a="1"/>
  <c r="C104" i="1" s="1"/>
  <c r="P58" i="2" a="1"/>
  <c r="P58" i="2" s="1"/>
  <c r="D75" i="1" a="1"/>
  <c r="D75" i="1" s="1"/>
  <c r="D57" i="1" a="1"/>
  <c r="D57" i="1" s="1"/>
  <c r="B15" i="1" a="1"/>
  <c r="B15" i="1" s="1"/>
  <c r="D87" i="1" a="1"/>
  <c r="D87" i="1" s="1"/>
  <c r="B47" i="1" a="1"/>
  <c r="B47" i="1" s="1"/>
  <c r="B104" i="1" a="1"/>
  <c r="B104" i="1" s="1"/>
  <c r="D95" i="1" a="1"/>
  <c r="D95" i="1" s="1"/>
  <c r="B93" i="1" a="1"/>
  <c r="B93" i="1" s="1"/>
  <c r="C102" i="1" a="1"/>
  <c r="C102" i="1" s="1"/>
  <c r="C103" i="1" a="1"/>
  <c r="C103" i="1" s="1"/>
  <c r="C54" i="1" a="1"/>
  <c r="C54" i="1" s="1"/>
  <c r="D17" i="1" a="1"/>
  <c r="D17" i="1" s="1"/>
  <c r="P41" i="2" a="1"/>
  <c r="P41" i="2" s="1"/>
  <c r="R38" i="2" a="1"/>
  <c r="R38" i="2" s="1"/>
  <c r="D63" i="1" a="1"/>
  <c r="D63" i="1" s="1"/>
  <c r="B79" i="1" a="1"/>
  <c r="B79" i="1" s="1"/>
  <c r="B80" i="1" a="1"/>
  <c r="B80" i="1" s="1"/>
  <c r="P33" i="2" a="1"/>
  <c r="P33" i="2" s="1"/>
  <c r="D104" i="1" a="1"/>
  <c r="D104" i="1" s="1"/>
  <c r="C47" i="1" a="1"/>
  <c r="C47" i="1" s="1"/>
  <c r="B83" i="1" a="1"/>
  <c r="B83" i="1" s="1"/>
  <c r="P49" i="2" a="1"/>
  <c r="P49" i="2" s="1"/>
  <c r="D25" i="1" a="1"/>
  <c r="D25" i="1" s="1"/>
  <c r="B81" i="1" a="1"/>
  <c r="B81" i="1" s="1"/>
  <c r="B44" i="1" a="1"/>
  <c r="B44" i="1" s="1"/>
  <c r="C66" i="1" a="1"/>
  <c r="C66" i="1" s="1"/>
  <c r="D32" i="1" a="1"/>
  <c r="D32" i="1" s="1"/>
  <c r="D82" i="1" a="1"/>
  <c r="D82" i="1" s="1"/>
  <c r="P51" i="2" a="1"/>
  <c r="P51" i="2" s="1"/>
  <c r="D28" i="1" a="1"/>
  <c r="D28" i="1" s="1"/>
  <c r="B98" i="1" a="1"/>
  <c r="B98" i="1" s="1"/>
  <c r="D46" i="1" a="1"/>
  <c r="D46" i="1" s="1"/>
  <c r="C98" i="1" a="1"/>
  <c r="C98" i="1" s="1"/>
  <c r="D44" i="1" a="1"/>
  <c r="D44" i="1" s="1"/>
  <c r="B59" i="1" a="1"/>
  <c r="B59" i="1" s="1"/>
  <c r="D45" i="1" a="1"/>
  <c r="D45" i="1" s="1"/>
  <c r="C69" i="1" a="1"/>
  <c r="C69" i="1" s="1"/>
  <c r="P48" i="2" a="1"/>
  <c r="P48" i="2" s="1"/>
  <c r="B24" i="1" a="1"/>
  <c r="B24" i="1" s="1"/>
  <c r="D18" i="1" a="1"/>
  <c r="D18" i="1" s="1"/>
  <c r="Q45" i="2" a="1"/>
  <c r="Q45" i="2" s="1"/>
  <c r="B28" i="1" a="1"/>
  <c r="B28" i="1" s="1"/>
  <c r="D49" i="1" a="1"/>
  <c r="D49" i="1" s="1"/>
  <c r="D97" i="1" a="1"/>
  <c r="D97" i="1" s="1"/>
  <c r="B22" i="1" a="1"/>
  <c r="B22" i="1" s="1"/>
  <c r="D52" i="1" a="1"/>
  <c r="D52" i="1" s="1"/>
  <c r="C46" i="1" a="1"/>
  <c r="C46" i="1" s="1"/>
  <c r="B67" i="1" a="1"/>
  <c r="B67" i="1" s="1"/>
  <c r="P40" i="2" a="1"/>
  <c r="P40" i="2" s="1"/>
  <c r="D86" i="1" a="1"/>
  <c r="D86" i="1" s="1"/>
  <c r="P31" i="2" a="1"/>
  <c r="P31" i="2" s="1"/>
  <c r="D30" i="1" a="1"/>
  <c r="D30" i="1" s="1"/>
  <c r="B50" i="1" a="1"/>
  <c r="B50" i="1" s="1"/>
  <c r="P17" i="2" a="1"/>
  <c r="P17" i="2" s="1"/>
  <c r="B70" i="1" a="1"/>
  <c r="B70" i="1" s="1"/>
  <c r="C33" i="1" a="1"/>
  <c r="C33" i="1" s="1"/>
  <c r="D48" i="1" a="1"/>
  <c r="D48" i="1" s="1"/>
  <c r="B82" i="1" a="1"/>
  <c r="B82" i="1" s="1"/>
  <c r="B21" i="1" a="1"/>
  <c r="B21" i="1" s="1"/>
  <c r="C60" i="1" a="1"/>
  <c r="C60" i="1" s="1"/>
  <c r="C32" i="1" a="1"/>
  <c r="C32" i="1" s="1"/>
  <c r="C97" i="1" a="1"/>
  <c r="C97" i="1" s="1"/>
  <c r="P34" i="2" a="1"/>
  <c r="P34" i="2" s="1"/>
  <c r="D62" i="1" a="1"/>
  <c r="D62" i="1" s="1"/>
  <c r="D39" i="1" a="1"/>
  <c r="D39" i="1" s="1"/>
  <c r="D69" i="1" a="1"/>
  <c r="D69" i="1" s="1"/>
  <c r="P46" i="2" a="1"/>
  <c r="P46" i="2" s="1"/>
  <c r="D21" i="1" a="1"/>
  <c r="D21" i="1" s="1"/>
  <c r="C24" i="1" a="1"/>
  <c r="C24" i="1" s="1"/>
  <c r="R47" i="2" a="1"/>
  <c r="R47" i="2" s="1"/>
  <c r="P39" i="2" a="1"/>
  <c r="P39" i="2" s="1"/>
  <c r="B91" i="1" a="1"/>
  <c r="B91" i="1" s="1"/>
  <c r="B60" i="1" a="1"/>
  <c r="B60" i="1" s="1"/>
  <c r="B25" i="1" a="1"/>
  <c r="B25" i="1" s="1"/>
  <c r="B53" i="1" a="1"/>
  <c r="B53" i="1" s="1"/>
  <c r="B32" i="1" a="1"/>
  <c r="B32" i="1" s="1"/>
  <c r="B96" i="1" a="1"/>
  <c r="B96" i="1" s="1"/>
  <c r="B36" i="1" a="1"/>
  <c r="B36" i="1" s="1"/>
  <c r="C90" i="1" a="1"/>
  <c r="C90" i="1" s="1"/>
  <c r="P32" i="2" a="1"/>
  <c r="P32" i="2" s="1"/>
  <c r="D68" i="1" a="1"/>
  <c r="D68" i="1" s="1"/>
  <c r="C50" i="1" a="1"/>
  <c r="C50" i="1" s="1"/>
  <c r="B20" i="1" a="1"/>
  <c r="B20" i="1" s="1"/>
  <c r="P67" i="2" a="1"/>
  <c r="P67" i="2" s="1"/>
  <c r="B42" i="1" a="1"/>
  <c r="B42" i="1" s="1"/>
  <c r="B49" i="1" a="1"/>
  <c r="B49" i="1" s="1"/>
  <c r="C85" i="1" a="1"/>
  <c r="C85" i="1" s="1"/>
  <c r="B27" i="1" a="1"/>
  <c r="B27" i="1" s="1"/>
  <c r="B64" i="1" a="1"/>
  <c r="B64" i="1" s="1"/>
  <c r="P27" i="2" a="1"/>
  <c r="P27" i="2" s="1"/>
  <c r="C80" i="1" a="1"/>
  <c r="C80" i="1" s="1"/>
  <c r="D35" i="1" a="1"/>
  <c r="D35" i="1" s="1"/>
  <c r="P54" i="2" a="1"/>
  <c r="P54" i="2" s="1"/>
  <c r="C40" i="1" a="1"/>
  <c r="C40" i="1" s="1"/>
  <c r="P66" i="2" a="1"/>
  <c r="P66" i="2" s="1"/>
  <c r="B33" i="1" a="1"/>
  <c r="B33" i="1" s="1"/>
  <c r="B92" i="1" a="1"/>
  <c r="B92" i="1" s="1"/>
  <c r="D33" i="1" a="1"/>
  <c r="D33" i="1" s="1"/>
  <c r="R22" i="2" a="1"/>
  <c r="R22" i="2" s="1"/>
  <c r="D101" i="1" a="1"/>
  <c r="D101" i="1" s="1"/>
  <c r="C91" i="1" a="1"/>
  <c r="C91" i="1" s="1"/>
  <c r="B43" i="1" a="1"/>
  <c r="B43" i="1" s="1"/>
  <c r="D105" i="1" a="1"/>
  <c r="D105" i="1" s="1"/>
  <c r="P21" i="2" a="1"/>
  <c r="P21" i="2" s="1"/>
  <c r="B101" i="1" a="1"/>
  <c r="B101" i="1" s="1"/>
  <c r="D31" i="1" a="1"/>
  <c r="D31" i="1" s="1"/>
  <c r="C99" i="1" a="1"/>
  <c r="C99" i="1" s="1"/>
  <c r="C15" i="1" a="1"/>
  <c r="C15" i="1" s="1"/>
  <c r="D59" i="1" a="1"/>
  <c r="D59" i="1" s="1"/>
  <c r="B34" i="1" a="1"/>
  <c r="B34" i="1" s="1"/>
  <c r="C72" i="1" a="1"/>
  <c r="C72" i="1" s="1"/>
  <c r="D50" i="1" a="1"/>
  <c r="D50" i="1" s="1"/>
  <c r="C26" i="1" a="1"/>
  <c r="C26" i="1" s="1"/>
  <c r="D80" i="1" a="1"/>
  <c r="D80" i="1" s="1"/>
  <c r="D38" i="1" a="1"/>
  <c r="D38" i="1" s="1"/>
  <c r="B97" i="1" a="1"/>
  <c r="B97" i="1" s="1"/>
  <c r="D99" i="1" a="1"/>
  <c r="D99" i="1" s="1"/>
  <c r="B30" i="1" a="1"/>
  <c r="B30" i="1" s="1"/>
  <c r="B61" i="1" a="1"/>
  <c r="B61" i="1" s="1"/>
  <c r="C27" i="1" a="1"/>
  <c r="C27" i="1" s="1"/>
  <c r="P52" i="2" a="1"/>
  <c r="P52" i="2" s="1"/>
  <c r="C36" i="1" a="1"/>
  <c r="C36" i="1" s="1"/>
  <c r="C87" i="1" a="1"/>
  <c r="C87" i="1" s="1"/>
  <c r="D20" i="1" a="1"/>
  <c r="D20" i="1" s="1"/>
  <c r="B94" i="1" a="1"/>
  <c r="B94" i="1" s="1"/>
  <c r="D37" i="1" a="1"/>
  <c r="D37" i="1" s="1"/>
  <c r="D58" i="1" a="1"/>
  <c r="D58" i="1" s="1"/>
  <c r="C29" i="1" a="1"/>
  <c r="C29" i="1" s="1"/>
  <c r="Q32" i="2" a="1"/>
  <c r="Q32" i="2" s="1"/>
  <c r="R67" i="2" a="1"/>
  <c r="R67" i="2" s="1"/>
  <c r="D24" i="1" a="1"/>
  <c r="D24" i="1" s="1"/>
  <c r="D23" i="1" a="1"/>
  <c r="D23" i="1" s="1"/>
  <c r="D84" i="1" a="1"/>
  <c r="D84" i="1" s="1"/>
  <c r="C20" i="1" a="1"/>
  <c r="C20" i="1" s="1"/>
  <c r="D102" i="1" a="1"/>
  <c r="D102" i="1" s="1"/>
  <c r="D65" i="1" a="1"/>
  <c r="D65" i="1" s="1"/>
  <c r="C51" i="1" a="1"/>
  <c r="C51" i="1" s="1"/>
  <c r="P23" i="2" a="1"/>
  <c r="P23" i="2" s="1"/>
  <c r="P55" i="2" a="1"/>
  <c r="P55" i="2" s="1"/>
  <c r="C35" i="1" a="1"/>
  <c r="C35" i="1" s="1"/>
  <c r="C93" i="1" a="1"/>
  <c r="C93" i="1" s="1"/>
  <c r="B65" i="1" a="1"/>
  <c r="B65" i="1" s="1"/>
  <c r="C25" i="1" a="1"/>
  <c r="C25" i="1" s="1"/>
  <c r="D53" i="1" a="1"/>
  <c r="D53" i="1" s="1"/>
  <c r="C45" i="1" a="1"/>
  <c r="C45" i="1" s="1"/>
  <c r="D73" i="1" a="1"/>
  <c r="D73" i="1" s="1"/>
  <c r="D36" i="1" a="1"/>
  <c r="D36" i="1" s="1"/>
  <c r="B86" i="1" a="1"/>
  <c r="B86" i="1" s="1"/>
  <c r="B89" i="1" a="1"/>
  <c r="B89" i="1" s="1"/>
  <c r="P28" i="2" a="1"/>
  <c r="P28" i="2" s="1"/>
  <c r="C105" i="1" a="1"/>
  <c r="C105" i="1" s="1"/>
  <c r="B16" i="1" a="1"/>
  <c r="B16" i="1" s="1"/>
  <c r="C94" i="1" a="1"/>
  <c r="C94" i="1" s="1"/>
  <c r="C30" i="1" a="1"/>
  <c r="C30" i="1" s="1"/>
  <c r="B105" i="1" a="1"/>
  <c r="B105" i="1" s="1"/>
  <c r="B39" i="1" a="1"/>
  <c r="B39" i="1" s="1"/>
  <c r="B66" i="1" a="1"/>
  <c r="B66" i="1" s="1"/>
  <c r="R49" i="2" a="1"/>
  <c r="R49" i="2" s="1"/>
  <c r="Q60" i="2" a="1"/>
  <c r="Q60" i="2" s="1"/>
  <c r="C88" i="1" a="1"/>
  <c r="C88" i="1" s="1"/>
  <c r="P50" i="2" a="1"/>
  <c r="P50" i="2" s="1"/>
  <c r="C38" i="1" a="1"/>
  <c r="C38" i="1" s="1"/>
  <c r="D81" i="1" a="1"/>
  <c r="D81" i="1" s="1"/>
  <c r="D26" i="1" a="1"/>
  <c r="D26" i="1" s="1"/>
  <c r="P68" i="2" a="1"/>
  <c r="P68" i="2" s="1"/>
  <c r="P65" i="2" a="1"/>
  <c r="P65" i="2" s="1"/>
  <c r="B68" i="1" a="1"/>
  <c r="B68" i="1" s="1"/>
  <c r="B23" i="1" a="1"/>
  <c r="B23" i="1" s="1"/>
  <c r="C70" i="1" a="1"/>
  <c r="C70" i="1" s="1"/>
  <c r="B40" i="1" a="1"/>
  <c r="B40" i="1" s="1"/>
  <c r="B90" i="1" a="1"/>
  <c r="B90" i="1" s="1"/>
  <c r="B75" i="1" a="1"/>
  <c r="B75" i="1" s="1"/>
  <c r="B72" i="1" a="1"/>
  <c r="B72" i="1" s="1"/>
  <c r="C57" i="1" a="1"/>
  <c r="C57" i="1" s="1"/>
  <c r="P26" i="2" a="1"/>
  <c r="P26" i="2" s="1"/>
  <c r="D91" i="1" a="1"/>
  <c r="D91" i="1" s="1"/>
  <c r="C37" i="1" a="1"/>
  <c r="C37" i="1" s="1"/>
  <c r="B52" i="1" a="1"/>
  <c r="B52" i="1" s="1"/>
  <c r="D88" i="1" a="1"/>
  <c r="D88" i="1" s="1"/>
  <c r="D16" i="1" a="1"/>
  <c r="D16" i="1" s="1"/>
  <c r="C67" i="1" a="1"/>
  <c r="C67" i="1" s="1"/>
  <c r="C16" i="1" a="1"/>
  <c r="C16" i="1" s="1"/>
  <c r="P56" i="2" a="1"/>
  <c r="P56" i="2" s="1"/>
  <c r="C18" i="1" a="1"/>
  <c r="C18" i="1" s="1"/>
  <c r="B95" i="1" a="1"/>
  <c r="B95" i="1" s="1"/>
  <c r="D47" i="1" a="1"/>
  <c r="D47" i="1" s="1"/>
  <c r="P60" i="2" a="1"/>
  <c r="P60" i="2" s="1"/>
  <c r="R54" i="2" a="1"/>
  <c r="R54" i="2" s="1"/>
  <c r="R17" i="2" a="1"/>
  <c r="R17" i="2" s="1"/>
  <c r="R63" i="2" a="1"/>
  <c r="R63" i="2" s="1"/>
  <c r="Q67" i="2" a="1"/>
  <c r="Q67" i="2" s="1"/>
  <c r="R48" i="2" a="1"/>
  <c r="R48" i="2" s="1"/>
  <c r="Q64" i="2" a="1"/>
  <c r="Q64" i="2" s="1"/>
  <c r="Q43" i="2" a="1"/>
  <c r="Q43" i="2" s="1"/>
  <c r="R56" i="2" a="1"/>
  <c r="R56" i="2" s="1"/>
  <c r="R31" i="2" a="1"/>
  <c r="R31" i="2" s="1"/>
  <c r="Q29" i="2" a="1"/>
  <c r="Q29" i="2" s="1"/>
  <c r="Q49" i="2" a="1"/>
  <c r="Q49" i="2" s="1"/>
  <c r="R51" i="2" a="1"/>
  <c r="R51" i="2" s="1"/>
  <c r="Q46" i="2" a="1"/>
  <c r="Q46" i="2" s="1"/>
  <c r="R24" i="2" a="1"/>
  <c r="R24" i="2" s="1"/>
  <c r="Q54" i="2" a="1"/>
  <c r="Q54" i="2" s="1"/>
  <c r="Q22" i="2" a="1"/>
  <c r="Q22" i="2" s="1"/>
  <c r="R44" i="2" a="1"/>
  <c r="R44" i="2" s="1"/>
  <c r="R19" i="2" a="1"/>
  <c r="R19" i="2" s="1"/>
  <c r="Q19" i="2" a="1"/>
  <c r="Q19" i="2" s="1"/>
  <c r="Q28" i="2" a="1"/>
  <c r="Q28" i="2" s="1"/>
  <c r="R39" i="2" a="1"/>
  <c r="R39" i="2" s="1"/>
  <c r="Q36" i="2" a="1"/>
  <c r="Q36" i="2" s="1"/>
  <c r="Q65" i="2" a="1"/>
  <c r="Q65" i="2" s="1"/>
  <c r="Q44" i="2" a="1"/>
  <c r="Q44" i="2" s="1"/>
  <c r="R69" i="2" a="1"/>
  <c r="R69" i="2" s="1"/>
  <c r="T69" i="2" s="1" a="1"/>
  <c r="T69" i="2" s="1"/>
  <c r="K73" i="1" s="1"/>
  <c r="R32" i="2" a="1"/>
  <c r="R32" i="2" s="1"/>
  <c r="Q61" i="2" a="1"/>
  <c r="Q61" i="2" s="1"/>
  <c r="R60" i="2" a="1"/>
  <c r="R60" i="2" s="1"/>
  <c r="Q18" i="2" a="1"/>
  <c r="Q18" i="2" s="1"/>
  <c r="Q26" i="2" a="1"/>
  <c r="Q26" i="2" s="1"/>
  <c r="Q55" i="2" a="1"/>
  <c r="Q55" i="2" s="1"/>
  <c r="Q33" i="2" a="1"/>
  <c r="Q33" i="2" s="1"/>
  <c r="R57" i="2" a="1"/>
  <c r="R57" i="2" s="1"/>
  <c r="R20" i="2" a="1"/>
  <c r="R20" i="2" s="1"/>
  <c r="Q40" i="2" a="1"/>
  <c r="Q40" i="2" s="1"/>
  <c r="R30" i="2" a="1"/>
  <c r="R30" i="2" s="1"/>
  <c r="R66" i="2" a="1"/>
  <c r="R66" i="2" s="1"/>
  <c r="C21" i="1" a="1"/>
  <c r="C21" i="1" s="1"/>
  <c r="R15" i="2" a="1"/>
  <c r="R15" i="2" s="1"/>
  <c r="Q15" i="2" a="1"/>
  <c r="Q15" i="2" s="1"/>
  <c r="Q34" i="2" a="1"/>
  <c r="Q34" i="2" s="1"/>
  <c r="Q23" i="2" a="1"/>
  <c r="Q23" i="2" s="1"/>
  <c r="R45" i="2" a="1"/>
  <c r="R45" i="2" s="1"/>
  <c r="Q62" i="2" a="1"/>
  <c r="Q62" i="2" s="1"/>
  <c r="Q30" i="2" a="1"/>
  <c r="Q30" i="2" s="1"/>
  <c r="R18" i="2" a="1"/>
  <c r="R18" i="2" s="1"/>
  <c r="R64" i="2" a="1"/>
  <c r="R64" i="2" s="1"/>
  <c r="Q68" i="2" a="1"/>
  <c r="Q68" i="2" s="1"/>
  <c r="R50" i="2" a="1"/>
  <c r="R50" i="2" s="1"/>
  <c r="Q24" i="2" a="1"/>
  <c r="Q24" i="2" s="1"/>
  <c r="R14" i="2" a="1"/>
  <c r="R14" i="2" s="1"/>
  <c r="R33" i="2" a="1"/>
  <c r="R33" i="2" s="1"/>
  <c r="Q51" i="2" a="1"/>
  <c r="Q51" i="2" s="1"/>
  <c r="Q20" i="2" a="1"/>
  <c r="Q20" i="2" s="1"/>
  <c r="R65" i="2" a="1"/>
  <c r="R65" i="2" s="1"/>
  <c r="R40" i="2" a="1"/>
  <c r="R40" i="2" s="1"/>
  <c r="C96" i="1" a="1"/>
  <c r="C96" i="1" s="1"/>
  <c r="Q57" i="2" a="1"/>
  <c r="Q57" i="2" s="1"/>
  <c r="R25" i="2" a="1"/>
  <c r="R25" i="2" s="1"/>
  <c r="R61" i="2" a="1"/>
  <c r="R61" i="2" s="1"/>
  <c r="R58" i="2" a="1"/>
  <c r="R58" i="2" s="1"/>
  <c r="R21" i="2" a="1"/>
  <c r="R21" i="2" s="1"/>
  <c r="Q41" i="2" a="1"/>
  <c r="Q41" i="2" s="1"/>
  <c r="R37" i="2" a="1"/>
  <c r="R37" i="2" s="1"/>
  <c r="R53" i="2" a="1"/>
  <c r="R53" i="2" s="1"/>
  <c r="R16" i="2" a="1"/>
  <c r="R16" i="2" s="1"/>
  <c r="Q47" i="2" a="1"/>
  <c r="Q47" i="2" s="1"/>
  <c r="Q66" i="2" a="1"/>
  <c r="Q66" i="2" s="1"/>
  <c r="R36" i="2" a="1"/>
  <c r="R36" i="2" s="1"/>
  <c r="R46" i="2" a="1"/>
  <c r="R46" i="2" s="1"/>
  <c r="Q52" i="2" a="1"/>
  <c r="Q52" i="2" s="1"/>
  <c r="Q31" i="2" a="1"/>
  <c r="Q31" i="2" s="1"/>
  <c r="R42" i="2" a="1"/>
  <c r="R42" i="2" s="1"/>
  <c r="R41" i="2" a="1"/>
  <c r="R41" i="2" s="1"/>
  <c r="Q58" i="2" a="1"/>
  <c r="Q58" i="2" s="1"/>
  <c r="Q37" i="2" a="1"/>
  <c r="Q37" i="2" s="1"/>
  <c r="Q56" i="2" a="1"/>
  <c r="Q56" i="2" s="1"/>
  <c r="R59" i="2" a="1"/>
  <c r="R59" i="2" s="1"/>
  <c r="R34" i="2" a="1"/>
  <c r="R34" i="2" s="1"/>
  <c r="Q42" i="2" a="1"/>
  <c r="Q42" i="2" s="1"/>
  <c r="R62" i="2" a="1"/>
  <c r="R62" i="2" s="1"/>
  <c r="Q14" i="2" a="1"/>
  <c r="Q14" i="2" s="1"/>
  <c r="R29" i="2" a="1"/>
  <c r="R29" i="2" s="1"/>
  <c r="Q48" i="2" a="1"/>
  <c r="Q48" i="2" s="1"/>
  <c r="Q38" i="2" a="1"/>
  <c r="Q38" i="2" s="1"/>
  <c r="Q35" i="2" a="1"/>
  <c r="Q35" i="2" s="1"/>
  <c r="R35" i="2" a="1"/>
  <c r="R35" i="2" s="1"/>
  <c r="Q63" i="2" a="1"/>
  <c r="Q63" i="2" s="1"/>
  <c r="Q21" i="2" a="1"/>
  <c r="Q21" i="2" s="1"/>
  <c r="R55" i="2" a="1"/>
  <c r="R55" i="2" s="1"/>
  <c r="Q50" i="2" a="1"/>
  <c r="Q50" i="2" s="1"/>
  <c r="Q69" i="2" a="1"/>
  <c r="Q69" i="2" s="1"/>
  <c r="Q27" i="2" a="1"/>
  <c r="Q27" i="2" s="1"/>
  <c r="R26" i="2" a="1"/>
  <c r="R26" i="2" s="1"/>
  <c r="Q25" i="2" a="1"/>
  <c r="Q25" i="2" s="1"/>
  <c r="R23" i="2" a="1"/>
  <c r="R23" i="2" s="1"/>
  <c r="Q53" i="2" a="1"/>
  <c r="Q53" i="2" s="1"/>
  <c r="R68" i="2" a="1"/>
  <c r="R68" i="2" s="1"/>
  <c r="R43" i="2" a="1"/>
  <c r="R43" i="2" s="1"/>
  <c r="Q39" i="2" a="1"/>
  <c r="Q39" i="2" s="1"/>
  <c r="Q59" i="2" a="1"/>
  <c r="Q59" i="2" s="1"/>
  <c r="Q17" i="2" a="1"/>
  <c r="Q17" i="2" s="1"/>
  <c r="D90" i="1" a="1"/>
  <c r="D90" i="1" s="1"/>
  <c r="C31" i="1" a="1"/>
  <c r="C31" i="1" s="1"/>
  <c r="B35" i="1" a="1"/>
  <c r="B35" i="1" s="1"/>
  <c r="D51" i="1" a="1"/>
  <c r="D51" i="1" s="1"/>
  <c r="P62" i="2" a="1"/>
  <c r="P62" i="2" s="1"/>
  <c r="P25" i="2" a="1"/>
  <c r="P25" i="2" s="1"/>
  <c r="P30" i="2" a="1"/>
  <c r="P30" i="2" s="1"/>
  <c r="P15" i="2" a="1"/>
  <c r="P15" i="2" s="1"/>
  <c r="B51" i="1" a="1"/>
  <c r="B51" i="1" s="1"/>
  <c r="D74" i="1" a="1"/>
  <c r="D74" i="1" s="1"/>
  <c r="D43" i="1" a="1"/>
  <c r="D43" i="1" s="1"/>
  <c r="B73" i="1" a="1"/>
  <c r="B73" i="1" s="1"/>
  <c r="D27" i="1" a="1"/>
  <c r="D27" i="1" s="1"/>
  <c r="P20" i="2" a="1"/>
  <c r="P20" i="2" s="1"/>
  <c r="C48" i="1" a="1"/>
  <c r="C48" i="1" s="1"/>
  <c r="C53" i="1" a="1"/>
  <c r="C53" i="1" s="1"/>
  <c r="C74" i="1" a="1"/>
  <c r="C74" i="1" s="1"/>
  <c r="C34" i="1" a="1"/>
  <c r="C34" i="1" s="1"/>
  <c r="C44" i="1" a="1"/>
  <c r="C44" i="1" s="1"/>
  <c r="C101" i="1" a="1"/>
  <c r="C101" i="1" s="1"/>
  <c r="B18" i="1" a="1"/>
  <c r="B18" i="1" s="1"/>
  <c r="C62" i="1" a="1"/>
  <c r="C62" i="1" s="1"/>
  <c r="T67" i="2" l="1" a="1"/>
  <c r="T67" i="2" s="1"/>
  <c r="K71" i="1" s="1"/>
  <c r="X21" i="2" a="1"/>
  <c r="X21" i="2" s="1"/>
  <c r="O25" i="1" s="1"/>
  <c r="X32" i="2" a="1"/>
  <c r="X32" i="2" s="1"/>
  <c r="O36" i="1" s="1"/>
  <c r="X42" i="2" a="1"/>
  <c r="X42" i="2" s="1"/>
  <c r="O46" i="1" s="1"/>
  <c r="T16" i="2" a="1"/>
  <c r="T16" i="2" s="1"/>
  <c r="K20" i="1" s="1"/>
  <c r="T28" i="2" a="1"/>
  <c r="T28" i="2" s="1"/>
  <c r="K32" i="1" s="1"/>
  <c r="T40" i="2" a="1"/>
  <c r="T40" i="2" s="1"/>
  <c r="K44" i="1" s="1"/>
  <c r="X22" i="2" a="1"/>
  <c r="X22" i="2" s="1"/>
  <c r="O26" i="1" s="1"/>
  <c r="X43" i="2" a="1"/>
  <c r="X43" i="2" s="1"/>
  <c r="O47" i="1" s="1"/>
  <c r="T17" i="2" a="1"/>
  <c r="T17" i="2" s="1"/>
  <c r="K21" i="1" s="1"/>
  <c r="T29" i="2" a="1"/>
  <c r="T29" i="2" s="1"/>
  <c r="K33" i="1" s="1"/>
  <c r="T41" i="2" a="1"/>
  <c r="T41" i="2" s="1"/>
  <c r="K45" i="1" s="1"/>
  <c r="T48" i="2" a="1"/>
  <c r="T48" i="2" s="1"/>
  <c r="K52" i="1" s="1"/>
  <c r="X23" i="2" a="1"/>
  <c r="X23" i="2" s="1"/>
  <c r="O27" i="1" s="1"/>
  <c r="X33" i="2" a="1"/>
  <c r="X33" i="2" s="1"/>
  <c r="O37" i="1" s="1"/>
  <c r="X44" i="2" a="1"/>
  <c r="X44" i="2" s="1"/>
  <c r="O48" i="1" s="1"/>
  <c r="T18" i="2" a="1"/>
  <c r="T18" i="2" s="1"/>
  <c r="K22" i="1" s="1"/>
  <c r="T30" i="2" a="1"/>
  <c r="T30" i="2" s="1"/>
  <c r="K34" i="1" s="1"/>
  <c r="T42" i="2" a="1"/>
  <c r="T42" i="2" s="1"/>
  <c r="K46" i="1" s="1"/>
  <c r="T50" i="2" a="1"/>
  <c r="T50" i="2" s="1"/>
  <c r="K54" i="1" s="1"/>
  <c r="X24" i="2" a="1"/>
  <c r="X24" i="2" s="1"/>
  <c r="O28" i="1" s="1"/>
  <c r="X34" i="2" a="1"/>
  <c r="X34" i="2" s="1"/>
  <c r="O38" i="1" s="1"/>
  <c r="X45" i="2" a="1"/>
  <c r="X45" i="2" s="1"/>
  <c r="O49" i="1" s="1"/>
  <c r="T19" i="2" a="1"/>
  <c r="T19" i="2" s="1"/>
  <c r="K23" i="1" s="1"/>
  <c r="T31" i="2" a="1"/>
  <c r="T31" i="2" s="1"/>
  <c r="K35" i="1" s="1"/>
  <c r="T43" i="2" a="1"/>
  <c r="T43" i="2" s="1"/>
  <c r="K47" i="1" s="1"/>
  <c r="T45" i="2" a="1"/>
  <c r="T45" i="2" s="1"/>
  <c r="K49" i="1" s="1"/>
  <c r="X30" i="2" a="1"/>
  <c r="X30" i="2" s="1"/>
  <c r="O34" i="1" s="1"/>
  <c r="X25" i="2" a="1"/>
  <c r="X25" i="2" s="1"/>
  <c r="O29" i="1" s="1"/>
  <c r="X35" i="2" a="1"/>
  <c r="X35" i="2" s="1"/>
  <c r="O39" i="1" s="1"/>
  <c r="X46" i="2" a="1"/>
  <c r="X46" i="2" s="1"/>
  <c r="O50" i="1" s="1"/>
  <c r="T20" i="2" a="1"/>
  <c r="T20" i="2" s="1"/>
  <c r="K24" i="1" s="1"/>
  <c r="T32" i="2" a="1"/>
  <c r="T32" i="2" s="1"/>
  <c r="K36" i="1" s="1"/>
  <c r="T44" i="2" a="1"/>
  <c r="T44" i="2" s="1"/>
  <c r="K48" i="1" s="1"/>
  <c r="T46" i="2" a="1"/>
  <c r="T46" i="2" s="1"/>
  <c r="K50" i="1" s="1"/>
  <c r="X40" i="2" a="1"/>
  <c r="X40" i="2" s="1"/>
  <c r="O44" i="1" s="1"/>
  <c r="X15" i="2" a="1"/>
  <c r="X15" i="2" s="1"/>
  <c r="O19" i="1" s="1"/>
  <c r="X26" i="2" a="1"/>
  <c r="X26" i="2" s="1"/>
  <c r="O30" i="1" s="1"/>
  <c r="X36" i="2" a="1"/>
  <c r="X36" i="2" s="1"/>
  <c r="O40" i="1" s="1"/>
  <c r="X47" i="2" a="1"/>
  <c r="X47" i="2" s="1"/>
  <c r="O51" i="1" s="1"/>
  <c r="T21" i="2" a="1"/>
  <c r="T21" i="2" s="1"/>
  <c r="K25" i="1" s="1"/>
  <c r="T33" i="2" a="1"/>
  <c r="T33" i="2" s="1"/>
  <c r="K37" i="1" s="1"/>
  <c r="T47" i="2" a="1"/>
  <c r="T47" i="2" s="1"/>
  <c r="K51" i="1" s="1"/>
  <c r="T38" i="2" a="1"/>
  <c r="T38" i="2" s="1"/>
  <c r="K42" i="1" s="1"/>
  <c r="X16" i="2" a="1"/>
  <c r="X16" i="2" s="1"/>
  <c r="O20" i="1" s="1"/>
  <c r="X37" i="2" a="1"/>
  <c r="X37" i="2" s="1"/>
  <c r="O41" i="1" s="1"/>
  <c r="X48" i="2" a="1"/>
  <c r="X48" i="2" s="1"/>
  <c r="O52" i="1" s="1"/>
  <c r="T22" i="2" a="1"/>
  <c r="T22" i="2" s="1"/>
  <c r="K26" i="1" s="1"/>
  <c r="T34" i="2" a="1"/>
  <c r="T34" i="2" s="1"/>
  <c r="K38" i="1" s="1"/>
  <c r="T35" i="2" a="1"/>
  <c r="T35" i="2" s="1"/>
  <c r="K39" i="1" s="1"/>
  <c r="T14" i="2" a="1"/>
  <c r="T14" i="2" s="1"/>
  <c r="K18" i="1" s="1"/>
  <c r="X17" i="2" a="1"/>
  <c r="X17" i="2" s="1"/>
  <c r="O21" i="1" s="1"/>
  <c r="X27" i="2" a="1"/>
  <c r="X27" i="2" s="1"/>
  <c r="O31" i="1" s="1"/>
  <c r="X38" i="2" a="1"/>
  <c r="X38" i="2" s="1"/>
  <c r="O42" i="1" s="1"/>
  <c r="X49" i="2" a="1"/>
  <c r="X49" i="2" s="1"/>
  <c r="O53" i="1" s="1"/>
  <c r="T23" i="2" a="1"/>
  <c r="T23" i="2" s="1"/>
  <c r="K27" i="1" s="1"/>
  <c r="X20" i="2" a="1"/>
  <c r="X20" i="2" s="1"/>
  <c r="O24" i="1" s="1"/>
  <c r="X18" i="2" a="1"/>
  <c r="X18" i="2" s="1"/>
  <c r="O22" i="1" s="1"/>
  <c r="X28" i="2" a="1"/>
  <c r="X28" i="2" s="1"/>
  <c r="O32" i="1" s="1"/>
  <c r="X50" i="2" a="1"/>
  <c r="X50" i="2" s="1"/>
  <c r="O54" i="1" s="1"/>
  <c r="T24" i="2" a="1"/>
  <c r="T24" i="2" s="1"/>
  <c r="K28" i="1" s="1"/>
  <c r="T36" i="2" a="1"/>
  <c r="T36" i="2" s="1"/>
  <c r="K40" i="1" s="1"/>
  <c r="X14" i="2" a="1"/>
  <c r="X14" i="2" s="1"/>
  <c r="O18" i="1" s="1"/>
  <c r="X19" i="2" a="1"/>
  <c r="X19" i="2" s="1"/>
  <c r="O23" i="1" s="1"/>
  <c r="X29" i="2" a="1"/>
  <c r="X29" i="2" s="1"/>
  <c r="O33" i="1" s="1"/>
  <c r="X39" i="2" a="1"/>
  <c r="X39" i="2" s="1"/>
  <c r="O43" i="1" s="1"/>
  <c r="X51" i="2" a="1"/>
  <c r="X51" i="2" s="1"/>
  <c r="O55" i="1" s="1"/>
  <c r="T25" i="2" a="1"/>
  <c r="T25" i="2" s="1"/>
  <c r="K29" i="1" s="1"/>
  <c r="T37" i="2" a="1"/>
  <c r="T37" i="2" s="1"/>
  <c r="K41" i="1" s="1"/>
  <c r="T49" i="2" a="1"/>
  <c r="T49" i="2" s="1"/>
  <c r="K53" i="1" s="1"/>
  <c r="T26" i="2" a="1"/>
  <c r="T26" i="2" s="1"/>
  <c r="K30" i="1" s="1"/>
  <c r="X31" i="2" a="1"/>
  <c r="X31" i="2" s="1"/>
  <c r="O35" i="1" s="1"/>
  <c r="X41" i="2" a="1"/>
  <c r="X41" i="2" s="1"/>
  <c r="O45" i="1" s="1"/>
  <c r="T15" i="2" a="1"/>
  <c r="T15" i="2" s="1"/>
  <c r="K19" i="1" s="1"/>
  <c r="T27" i="2" a="1"/>
  <c r="T27" i="2" s="1"/>
  <c r="K31" i="1" s="1"/>
  <c r="T39" i="2" a="1"/>
  <c r="T39" i="2" s="1"/>
  <c r="K43" i="1" s="1"/>
  <c r="T51" i="2" a="1"/>
  <c r="T51" i="2" s="1"/>
  <c r="K55" i="1" s="1"/>
  <c r="V38" i="2" a="1"/>
  <c r="V38" i="2" s="1"/>
  <c r="T61" i="2" a="1"/>
  <c r="T61" i="2" s="1"/>
  <c r="K65" i="1" s="1"/>
  <c r="T62" i="2" a="1"/>
  <c r="T62" i="2" s="1"/>
  <c r="K66" i="1" s="1"/>
  <c r="V50" i="2" a="1"/>
  <c r="V50" i="2" s="1"/>
  <c r="V46" i="2" a="1"/>
  <c r="V46" i="2" s="1"/>
  <c r="T64" i="2" a="1"/>
  <c r="T64" i="2" s="1"/>
  <c r="K68" i="1" s="1"/>
  <c r="T66" i="2" a="1"/>
  <c r="T66" i="2" s="1"/>
  <c r="K70" i="1" s="1"/>
  <c r="V39" i="2" a="1"/>
  <c r="V39" i="2" s="1"/>
  <c r="V43" i="2" a="1"/>
  <c r="V43" i="2" s="1"/>
  <c r="V40" i="2" a="1"/>
  <c r="V40" i="2" s="1"/>
  <c r="T68" i="2" a="1"/>
  <c r="T68" i="2" s="1"/>
  <c r="K72" i="1" s="1"/>
  <c r="T65" i="2" a="1"/>
  <c r="T65" i="2" s="1"/>
  <c r="K69" i="1" s="1"/>
  <c r="V45" i="2" a="1"/>
  <c r="V45" i="2" s="1"/>
  <c r="V49" i="2" a="1"/>
  <c r="V49" i="2" s="1"/>
  <c r="V44" i="2" a="1"/>
  <c r="V44" i="2" s="1"/>
  <c r="V48" i="2" a="1"/>
  <c r="V48" i="2" s="1"/>
  <c r="V41" i="2" a="1"/>
  <c r="V41" i="2" s="1"/>
  <c r="X63" i="2" a="1"/>
  <c r="X63" i="2" s="1"/>
  <c r="O67" i="1" s="1"/>
  <c r="W57" i="2" a="1"/>
  <c r="W57" i="2" s="1"/>
  <c r="N61" i="1" s="1"/>
  <c r="W69" i="2" a="1"/>
  <c r="W69" i="2" s="1"/>
  <c r="N73" i="1" s="1"/>
  <c r="U64" i="2" a="1"/>
  <c r="U64" i="2" s="1"/>
  <c r="L68" i="1" s="1"/>
  <c r="T60" i="2" a="1"/>
  <c r="T60" i="2" s="1"/>
  <c r="K64" i="1" s="1"/>
  <c r="U23" i="2" a="1"/>
  <c r="U23" i="2" s="1"/>
  <c r="L27" i="1" s="1"/>
  <c r="U33" i="2" a="1"/>
  <c r="U33" i="2" s="1"/>
  <c r="L37" i="1" s="1"/>
  <c r="U44" i="2" a="1"/>
  <c r="U44" i="2" s="1"/>
  <c r="L48" i="1" s="1"/>
  <c r="W41" i="2" a="1"/>
  <c r="W41" i="2" s="1"/>
  <c r="N45" i="1" s="1"/>
  <c r="W35" i="2" a="1"/>
  <c r="W35" i="2" s="1"/>
  <c r="N39" i="1" s="1"/>
  <c r="W21" i="2" a="1"/>
  <c r="W21" i="2" s="1"/>
  <c r="N25" i="1" s="1"/>
  <c r="W14" i="2" a="1"/>
  <c r="W14" i="2" s="1"/>
  <c r="N18" i="1" s="1"/>
  <c r="X64" i="2" a="1"/>
  <c r="X64" i="2" s="1"/>
  <c r="O68" i="1" s="1"/>
  <c r="W58" i="2" a="1"/>
  <c r="W58" i="2" s="1"/>
  <c r="N62" i="1" s="1"/>
  <c r="W54" i="2" a="1"/>
  <c r="W54" i="2" s="1"/>
  <c r="N58" i="1" s="1"/>
  <c r="U65" i="2" a="1"/>
  <c r="U65" i="2" s="1"/>
  <c r="L69" i="1" s="1"/>
  <c r="U24" i="2" a="1"/>
  <c r="U24" i="2" s="1"/>
  <c r="L28" i="1" s="1"/>
  <c r="U34" i="2" a="1"/>
  <c r="U34" i="2" s="1"/>
  <c r="L38" i="1" s="1"/>
  <c r="W36" i="2" a="1"/>
  <c r="W36" i="2" s="1"/>
  <c r="N40" i="1" s="1"/>
  <c r="X55" i="2" a="1"/>
  <c r="X55" i="2" s="1"/>
  <c r="O59" i="1" s="1"/>
  <c r="W59" i="2" a="1"/>
  <c r="W59" i="2" s="1"/>
  <c r="N63" i="1" s="1"/>
  <c r="U55" i="2" a="1"/>
  <c r="U55" i="2" s="1"/>
  <c r="L59" i="1" s="1"/>
  <c r="U66" i="2" a="1"/>
  <c r="U66" i="2" s="1"/>
  <c r="L70" i="1" s="1"/>
  <c r="T54" i="2" a="1"/>
  <c r="T54" i="2" s="1"/>
  <c r="K58" i="1" s="1"/>
  <c r="U25" i="2" a="1"/>
  <c r="U25" i="2" s="1"/>
  <c r="L29" i="1" s="1"/>
  <c r="U35" i="2" a="1"/>
  <c r="U35" i="2" s="1"/>
  <c r="L39" i="1" s="1"/>
  <c r="U45" i="2" a="1"/>
  <c r="U45" i="2" s="1"/>
  <c r="L49" i="1" s="1"/>
  <c r="W46" i="2" a="1"/>
  <c r="W46" i="2" s="1"/>
  <c r="N50" i="1" s="1"/>
  <c r="W42" i="2" a="1"/>
  <c r="W42" i="2" s="1"/>
  <c r="N46" i="1" s="1"/>
  <c r="W37" i="2" a="1"/>
  <c r="W37" i="2" s="1"/>
  <c r="N41" i="1" s="1"/>
  <c r="W22" i="2" a="1"/>
  <c r="W22" i="2" s="1"/>
  <c r="N26" i="1" s="1"/>
  <c r="X56" i="2" a="1"/>
  <c r="X56" i="2" s="1"/>
  <c r="O60" i="1" s="1"/>
  <c r="X65" i="2" a="1"/>
  <c r="X65" i="2" s="1"/>
  <c r="O69" i="1" s="1"/>
  <c r="W60" i="2" a="1"/>
  <c r="W60" i="2" s="1"/>
  <c r="N64" i="1" s="1"/>
  <c r="U56" i="2" a="1"/>
  <c r="U56" i="2" s="1"/>
  <c r="L60" i="1" s="1"/>
  <c r="U67" i="2" a="1"/>
  <c r="U67" i="2" s="1"/>
  <c r="L71" i="1" s="1"/>
  <c r="U15" i="2" a="1"/>
  <c r="U15" i="2" s="1"/>
  <c r="L19" i="1" s="1"/>
  <c r="U26" i="2" a="1"/>
  <c r="U26" i="2" s="1"/>
  <c r="L30" i="1" s="1"/>
  <c r="U36" i="2" a="1"/>
  <c r="U36" i="2" s="1"/>
  <c r="L40" i="1" s="1"/>
  <c r="U46" i="2" a="1"/>
  <c r="U46" i="2" s="1"/>
  <c r="L50" i="1" s="1"/>
  <c r="W47" i="2" a="1"/>
  <c r="W47" i="2" s="1"/>
  <c r="N51" i="1" s="1"/>
  <c r="W43" i="2" a="1"/>
  <c r="W43" i="2" s="1"/>
  <c r="N47" i="1" s="1"/>
  <c r="W15" i="2" a="1"/>
  <c r="W15" i="2" s="1"/>
  <c r="N19" i="1" s="1"/>
  <c r="W23" i="2" a="1"/>
  <c r="W23" i="2" s="1"/>
  <c r="N27" i="1" s="1"/>
  <c r="X57" i="2" a="1"/>
  <c r="X57" i="2" s="1"/>
  <c r="O61" i="1" s="1"/>
  <c r="X66" i="2" a="1"/>
  <c r="X66" i="2" s="1"/>
  <c r="O70" i="1" s="1"/>
  <c r="W61" i="2" a="1"/>
  <c r="W61" i="2" s="1"/>
  <c r="N65" i="1" s="1"/>
  <c r="U57" i="2" a="1"/>
  <c r="U57" i="2" s="1"/>
  <c r="L61" i="1" s="1"/>
  <c r="U68" i="2" a="1"/>
  <c r="U68" i="2" s="1"/>
  <c r="L72" i="1" s="1"/>
  <c r="U16" i="2" a="1"/>
  <c r="U16" i="2" s="1"/>
  <c r="L20" i="1" s="1"/>
  <c r="U37" i="2" a="1"/>
  <c r="U37" i="2" s="1"/>
  <c r="L41" i="1" s="1"/>
  <c r="U47" i="2" a="1"/>
  <c r="U47" i="2" s="1"/>
  <c r="L51" i="1" s="1"/>
  <c r="W48" i="2" a="1"/>
  <c r="W48" i="2" s="1"/>
  <c r="N52" i="1" s="1"/>
  <c r="X58" i="2" a="1"/>
  <c r="X58" i="2" s="1"/>
  <c r="O62" i="1" s="1"/>
  <c r="W62" i="2" a="1"/>
  <c r="W62" i="2" s="1"/>
  <c r="N66" i="1" s="1"/>
  <c r="U58" i="2" a="1"/>
  <c r="U58" i="2" s="1"/>
  <c r="L62" i="1" s="1"/>
  <c r="U69" i="2" a="1"/>
  <c r="U69" i="2" s="1"/>
  <c r="L73" i="1" s="1"/>
  <c r="U17" i="2" a="1"/>
  <c r="U17" i="2" s="1"/>
  <c r="L21" i="1" s="1"/>
  <c r="U27" i="2" a="1"/>
  <c r="U27" i="2" s="1"/>
  <c r="L31" i="1" s="1"/>
  <c r="U38" i="2" a="1"/>
  <c r="U38" i="2" s="1"/>
  <c r="L42" i="1" s="1"/>
  <c r="U48" i="2" a="1"/>
  <c r="U48" i="2" s="1"/>
  <c r="L52" i="1" s="1"/>
  <c r="W49" i="2" a="1"/>
  <c r="W49" i="2" s="1"/>
  <c r="N53" i="1" s="1"/>
  <c r="W44" i="2" a="1"/>
  <c r="W44" i="2" s="1"/>
  <c r="N48" i="1" s="1"/>
  <c r="W16" i="2" a="1"/>
  <c r="W16" i="2" s="1"/>
  <c r="N20" i="1" s="1"/>
  <c r="W24" i="2" a="1"/>
  <c r="W24" i="2" s="1"/>
  <c r="N28" i="1" s="1"/>
  <c r="X67" i="2" a="1"/>
  <c r="X67" i="2" s="1"/>
  <c r="O71" i="1" s="1"/>
  <c r="W63" i="2" a="1"/>
  <c r="W63" i="2" s="1"/>
  <c r="N67" i="1" s="1"/>
  <c r="U59" i="2" a="1"/>
  <c r="U59" i="2" s="1"/>
  <c r="L63" i="1" s="1"/>
  <c r="U54" i="2" a="1"/>
  <c r="U54" i="2" s="1"/>
  <c r="L58" i="1" s="1"/>
  <c r="U18" i="2" a="1"/>
  <c r="U18" i="2" s="1"/>
  <c r="L22" i="1" s="1"/>
  <c r="U28" i="2" a="1"/>
  <c r="U28" i="2" s="1"/>
  <c r="L32" i="1" s="1"/>
  <c r="U49" i="2" a="1"/>
  <c r="U49" i="2" s="1"/>
  <c r="L53" i="1" s="1"/>
  <c r="W50" i="2" a="1"/>
  <c r="W50" i="2" s="1"/>
  <c r="N54" i="1" s="1"/>
  <c r="W45" i="2" a="1"/>
  <c r="W45" i="2" s="1"/>
  <c r="N49" i="1" s="1"/>
  <c r="W17" i="2" a="1"/>
  <c r="W17" i="2" s="1"/>
  <c r="N21" i="1" s="1"/>
  <c r="X59" i="2" a="1"/>
  <c r="X59" i="2" s="1"/>
  <c r="O63" i="1" s="1"/>
  <c r="X68" i="2" a="1"/>
  <c r="X68" i="2" s="1"/>
  <c r="O72" i="1" s="1"/>
  <c r="W64" i="2" a="1"/>
  <c r="W64" i="2" s="1"/>
  <c r="N68" i="1" s="1"/>
  <c r="U60" i="2" a="1"/>
  <c r="U60" i="2" s="1"/>
  <c r="L64" i="1" s="1"/>
  <c r="T55" i="2" a="1"/>
  <c r="T55" i="2" s="1"/>
  <c r="K59" i="1" s="1"/>
  <c r="U19" i="2" a="1"/>
  <c r="U19" i="2" s="1"/>
  <c r="L23" i="1" s="1"/>
  <c r="U29" i="2" a="1"/>
  <c r="U29" i="2" s="1"/>
  <c r="L33" i="1" s="1"/>
  <c r="U39" i="2" a="1"/>
  <c r="U39" i="2" s="1"/>
  <c r="L43" i="1" s="1"/>
  <c r="U50" i="2" a="1"/>
  <c r="U50" i="2" s="1"/>
  <c r="L54" i="1" s="1"/>
  <c r="W51" i="2" a="1"/>
  <c r="W51" i="2" s="1"/>
  <c r="N55" i="1" s="1"/>
  <c r="W30" i="2" a="1"/>
  <c r="W30" i="2" s="1"/>
  <c r="N34" i="1" s="1"/>
  <c r="W25" i="2" a="1"/>
  <c r="W25" i="2" s="1"/>
  <c r="N29" i="1" s="1"/>
  <c r="X60" i="2" a="1"/>
  <c r="X60" i="2" s="1"/>
  <c r="O64" i="1" s="1"/>
  <c r="X69" i="2" a="1"/>
  <c r="X69" i="2" s="1"/>
  <c r="O73" i="1" s="1"/>
  <c r="W65" i="2" a="1"/>
  <c r="W65" i="2" s="1"/>
  <c r="N69" i="1" s="1"/>
  <c r="T56" i="2" a="1"/>
  <c r="T56" i="2" s="1"/>
  <c r="K60" i="1" s="1"/>
  <c r="U20" i="2" a="1"/>
  <c r="U20" i="2" s="1"/>
  <c r="L24" i="1" s="1"/>
  <c r="U30" i="2" a="1"/>
  <c r="U30" i="2" s="1"/>
  <c r="L34" i="1" s="1"/>
  <c r="U40" i="2" a="1"/>
  <c r="U40" i="2" s="1"/>
  <c r="L44" i="1" s="1"/>
  <c r="U51" i="2" a="1"/>
  <c r="U51" i="2" s="1"/>
  <c r="L55" i="1" s="1"/>
  <c r="W38" i="2" a="1"/>
  <c r="W38" i="2" s="1"/>
  <c r="N42" i="1" s="1"/>
  <c r="W31" i="2" a="1"/>
  <c r="W31" i="2" s="1"/>
  <c r="N35" i="1" s="1"/>
  <c r="W18" i="2" a="1"/>
  <c r="W18" i="2" s="1"/>
  <c r="N22" i="1" s="1"/>
  <c r="W26" i="2" a="1"/>
  <c r="W26" i="2" s="1"/>
  <c r="N30" i="1" s="1"/>
  <c r="X54" i="2" a="1"/>
  <c r="X54" i="2" s="1"/>
  <c r="O58" i="1" s="1"/>
  <c r="W66" i="2" a="1"/>
  <c r="W66" i="2" s="1"/>
  <c r="N70" i="1" s="1"/>
  <c r="U61" i="2" a="1"/>
  <c r="U61" i="2" s="1"/>
  <c r="L65" i="1" s="1"/>
  <c r="T57" i="2" a="1"/>
  <c r="T57" i="2" s="1"/>
  <c r="K61" i="1" s="1"/>
  <c r="U31" i="2" a="1"/>
  <c r="U31" i="2" s="1"/>
  <c r="L35" i="1" s="1"/>
  <c r="U41" i="2" a="1"/>
  <c r="U41" i="2" s="1"/>
  <c r="L45" i="1" s="1"/>
  <c r="U14" i="2" a="1"/>
  <c r="U14" i="2" s="1"/>
  <c r="L18" i="1" s="1"/>
  <c r="W32" i="2" a="1"/>
  <c r="W32" i="2" s="1"/>
  <c r="N36" i="1" s="1"/>
  <c r="W27" i="2" a="1"/>
  <c r="W27" i="2" s="1"/>
  <c r="N31" i="1" s="1"/>
  <c r="X61" i="2" a="1"/>
  <c r="X61" i="2" s="1"/>
  <c r="O65" i="1" s="1"/>
  <c r="W55" i="2" a="1"/>
  <c r="W55" i="2" s="1"/>
  <c r="N59" i="1" s="1"/>
  <c r="W67" i="2" a="1"/>
  <c r="W67" i="2" s="1"/>
  <c r="N71" i="1" s="1"/>
  <c r="U62" i="2" a="1"/>
  <c r="U62" i="2" s="1"/>
  <c r="L66" i="1" s="1"/>
  <c r="T58" i="2" a="1"/>
  <c r="T58" i="2" s="1"/>
  <c r="K62" i="1" s="1"/>
  <c r="U21" i="2" a="1"/>
  <c r="U21" i="2" s="1"/>
  <c r="L25" i="1" s="1"/>
  <c r="U32" i="2" a="1"/>
  <c r="U32" i="2" s="1"/>
  <c r="L36" i="1" s="1"/>
  <c r="U42" i="2" a="1"/>
  <c r="U42" i="2" s="1"/>
  <c r="L46" i="1" s="1"/>
  <c r="W39" i="2" a="1"/>
  <c r="W39" i="2" s="1"/>
  <c r="N43" i="1" s="1"/>
  <c r="W33" i="2" a="1"/>
  <c r="W33" i="2" s="1"/>
  <c r="N37" i="1" s="1"/>
  <c r="W19" i="2" a="1"/>
  <c r="W19" i="2" s="1"/>
  <c r="N23" i="1" s="1"/>
  <c r="W28" i="2" a="1"/>
  <c r="W28" i="2" s="1"/>
  <c r="N32" i="1" s="1"/>
  <c r="X62" i="2" a="1"/>
  <c r="X62" i="2" s="1"/>
  <c r="O66" i="1" s="1"/>
  <c r="W56" i="2" a="1"/>
  <c r="W56" i="2" s="1"/>
  <c r="N60" i="1" s="1"/>
  <c r="W68" i="2" a="1"/>
  <c r="W68" i="2" s="1"/>
  <c r="N72" i="1" s="1"/>
  <c r="U63" i="2" a="1"/>
  <c r="U63" i="2" s="1"/>
  <c r="L67" i="1" s="1"/>
  <c r="T59" i="2" a="1"/>
  <c r="T59" i="2" s="1"/>
  <c r="K63" i="1" s="1"/>
  <c r="U22" i="2" a="1"/>
  <c r="U22" i="2" s="1"/>
  <c r="L26" i="1" s="1"/>
  <c r="U43" i="2" a="1"/>
  <c r="U43" i="2" s="1"/>
  <c r="L47" i="1" s="1"/>
  <c r="W40" i="2" a="1"/>
  <c r="W40" i="2" s="1"/>
  <c r="N44" i="1" s="1"/>
  <c r="W34" i="2" a="1"/>
  <c r="W34" i="2" s="1"/>
  <c r="N38" i="1" s="1"/>
  <c r="W20" i="2" a="1"/>
  <c r="W20" i="2" s="1"/>
  <c r="N24" i="1" s="1"/>
  <c r="W29" i="2" a="1"/>
  <c r="W29" i="2" s="1"/>
  <c r="N33" i="1" s="1"/>
  <c r="V47" i="2" a="1"/>
  <c r="V47" i="2" s="1"/>
  <c r="V42" i="2" a="1"/>
  <c r="V42" i="2" s="1"/>
  <c r="T63" i="2" a="1"/>
  <c r="T63" i="2" s="1"/>
  <c r="K67" i="1" s="1"/>
</calcChain>
</file>

<file path=xl/sharedStrings.xml><?xml version="1.0" encoding="utf-8"?>
<sst xmlns="http://schemas.openxmlformats.org/spreadsheetml/2006/main" count="1686" uniqueCount="665">
  <si>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</si>
  <si>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</si>
  <si>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</si>
  <si>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</si>
  <si>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</si>
  <si>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</si>
  <si>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</si>
  <si>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</si>
  <si>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</si>
  <si>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</si>
  <si>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</si>
  <si>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</si>
  <si>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</si>
  <si>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</si>
  <si>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</si>
  <si>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</si>
  <si>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</si>
  <si>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</si>
  <si>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</si>
  <si>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</si>
  <si>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</si>
  <si>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</si>
  <si>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</si>
  <si>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</si>
  <si>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</si>
  <si>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</si>
  <si>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</si>
  <si>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</si>
  <si>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</si>
  <si>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</si>
  <si>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</si>
  <si>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</si>
  <si>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</si>
  <si>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</si>
  <si>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</si>
  <si>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</si>
  <si>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</si>
  <si>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</si>
  <si>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</si>
  <si>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</si>
  <si>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</si>
  <si>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</si>
  <si>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</si>
  <si>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</si>
  <si>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</si>
  <si>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</si>
  <si>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</si>
  <si>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</si>
  <si>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</si>
  <si>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</si>
  <si>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</si>
  <si>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высота ручек 900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</si>
  <si>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</si>
  <si>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</si>
  <si>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</si>
  <si>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</si>
  <si>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</si>
  <si>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</si>
  <si>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Размер коляски</t>
  </si>
  <si>
    <t>Длина без ширины</t>
  </si>
  <si>
    <t>Атуллина Сафина</t>
  </si>
  <si>
    <t>280+40</t>
  </si>
  <si>
    <t>380
(увеличить трубу на 30мм)</t>
  </si>
  <si>
    <t>300 (длина стопы 270)</t>
  </si>
  <si>
    <t>330x400-440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</si>
  <si>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</si>
  <si>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</si>
  <si>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</si>
  <si>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</si>
  <si>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</si>
  <si>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</si>
  <si>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</si>
  <si>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</si>
  <si>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</si>
  <si>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</si>
  <si>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</si>
  <si>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</si>
  <si>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Развёрнутая длина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</si>
  <si>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</si>
  <si>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</si>
  <si>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</si>
  <si>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</si>
  <si>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</si>
  <si>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</si>
  <si>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</si>
  <si>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</si>
  <si>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</si>
  <si>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</si>
  <si>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</si>
  <si>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</si>
  <si>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</si>
  <si>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</si>
  <si>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</si>
  <si>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</si>
  <si>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</si>
  <si>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</si>
  <si>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</si>
  <si>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</si>
  <si>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</si>
  <si>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</si>
  <si>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</si>
  <si>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</si>
  <si>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</si>
  <si>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</si>
  <si>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</si>
  <si>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</si>
  <si>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</si>
  <si>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</si>
  <si>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</si>
  <si>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</si>
  <si>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</si>
  <si>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</si>
  <si>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</si>
  <si>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</si>
  <si>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</si>
  <si>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</si>
  <si>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</si>
  <si>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</si>
  <si>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</si>
  <si>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</si>
  <si>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</si>
  <si>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</si>
  <si>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</si>
  <si>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</si>
  <si>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</si>
  <si>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</si>
  <si>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</si>
  <si>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</si>
  <si>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</si>
  <si>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</si>
  <si>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</si>
  <si>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</si>
  <si>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</si>
  <si>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</si>
  <si>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</si>
  <si>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</si>
  <si>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</si>
  <si>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</si>
  <si>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</si>
  <si>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</si>
  <si>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</si>
  <si>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</si>
  <si>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</si>
  <si>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</si>
  <si>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</si>
  <si>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</si>
  <si>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</si>
  <si>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</si>
  <si>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</si>
  <si>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</si>
  <si>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</si>
  <si>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</si>
  <si>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</si>
  <si>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</si>
  <si>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</si>
  <si>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</si>
  <si>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</si>
  <si>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</si>
  <si>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</si>
  <si>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</si>
  <si>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</si>
  <si>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</si>
  <si>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</si>
  <si>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</si>
  <si>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</si>
  <si>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</si>
  <si>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</si>
  <si>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</si>
  <si>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</si>
  <si>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</si>
  <si>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</si>
  <si>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</si>
  <si>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</si>
  <si>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</si>
  <si>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</si>
  <si>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</si>
  <si>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</si>
  <si>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</si>
  <si>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</si>
  <si>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</si>
  <si>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</si>
  <si>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</si>
  <si>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</si>
  <si>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</si>
  <si>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</si>
  <si>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</si>
  <si>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</si>
  <si>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</si>
  <si>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</si>
  <si>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</si>
  <si>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</si>
  <si>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</si>
  <si>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</si>
  <si>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</si>
  <si>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</si>
  <si>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</si>
  <si>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</si>
  <si>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</si>
  <si>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</si>
  <si>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</si>
  <si>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</si>
  <si>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</si>
  <si>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</si>
  <si>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</si>
  <si>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</si>
  <si>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</si>
  <si>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</si>
  <si>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</si>
  <si>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</si>
  <si>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</si>
  <si>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</si>
  <si>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</si>
  <si>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</si>
  <si>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</si>
  <si>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</si>
  <si>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</si>
  <si>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</si>
  <si>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</si>
  <si>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</si>
  <si>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</si>
  <si>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</si>
  <si>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</si>
  <si>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</si>
  <si>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</si>
  <si>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</si>
  <si>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</si>
  <si>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</si>
  <si>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</si>
  <si>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</si>
  <si>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</si>
  <si>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</si>
  <si>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</si>
  <si>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</si>
  <si>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KI.BP.011</t>
  </si>
  <si>
    <t>Трубка антиопрокидывателя</t>
  </si>
  <si>
    <t>KI.BP.327</t>
  </si>
  <si>
    <t>Рукоятка AJ</t>
  </si>
  <si>
    <t>KI.BP.327-00M</t>
  </si>
  <si>
    <t>KI.BP.391</t>
  </si>
  <si>
    <t>KI.BP.392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</si>
  <si>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</si>
  <si>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</si>
  <si>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</si>
  <si>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</si>
  <si>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</si>
  <si>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</si>
  <si>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</si>
  <si>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</si>
  <si>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</si>
  <si>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</si>
  <si>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</si>
  <si>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</si>
  <si>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</si>
  <si>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</si>
  <si>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</si>
  <si>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</si>
  <si>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</si>
  <si>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</si>
  <si>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</si>
  <si>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</si>
  <si>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</si>
  <si>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</si>
  <si>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</si>
  <si>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</si>
  <si>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</si>
  <si>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</si>
  <si>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</si>
  <si>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</si>
  <si>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</si>
  <si>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</si>
  <si>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</si>
  <si>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</si>
  <si>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</si>
  <si>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</si>
  <si>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</si>
  <si>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</si>
  <si>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</si>
  <si>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</si>
  <si>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</si>
  <si>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</si>
  <si>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</si>
  <si>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</si>
  <si>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</si>
  <si>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</si>
  <si>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</si>
  <si>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</si>
  <si>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</si>
  <si>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KI.SP.315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</si>
  <si>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</si>
  <si>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</si>
  <si>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</si>
  <si>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</si>
  <si>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</si>
  <si>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</si>
  <si>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</si>
  <si>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</si>
  <si>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</si>
  <si>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</si>
  <si>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</si>
  <si>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</si>
  <si>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</si>
  <si>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</si>
  <si>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</si>
  <si>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</si>
  <si>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</si>
  <si>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</si>
  <si>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</si>
  <si>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</si>
  <si>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</si>
  <si>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</si>
  <si>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</si>
  <si>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</si>
  <si>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</si>
  <si>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</si>
  <si>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</si>
  <si>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</si>
  <si>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</si>
  <si>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</si>
  <si>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</si>
  <si>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</si>
  <si>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</si>
  <si>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</si>
  <si>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</si>
  <si>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</si>
  <si>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</si>
  <si>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</si>
  <si>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</si>
  <si>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</si>
  <si>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</si>
  <si>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</si>
  <si>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</si>
  <si>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</si>
  <si>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</si>
  <si>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</si>
  <si>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</si>
  <si>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</si>
  <si>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</si>
  <si>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</si>
  <si>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</si>
  <si>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</si>
  <si>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</si>
  <si>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</si>
  <si>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</si>
  <si>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</si>
  <si>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</si>
  <si>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</si>
  <si>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</si>
  <si>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</si>
  <si>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</si>
  <si>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</si>
  <si>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</si>
  <si>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</si>
  <si>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</si>
  <si>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</si>
  <si>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</si>
  <si>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</si>
  <si>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</si>
  <si>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</si>
  <si>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</si>
  <si>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</si>
  <si>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</si>
  <si>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</si>
  <si>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</si>
  <si>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</si>
  <si>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</si>
  <si>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</si>
  <si>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</si>
  <si>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</si>
  <si>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</si>
  <si>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</si>
  <si>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</si>
  <si>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</si>
  <si>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</si>
  <si>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</si>
  <si>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</si>
  <si>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</si>
  <si>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KI.TP.020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</si>
  <si>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</si>
  <si>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</si>
  <si>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</si>
  <si>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</si>
  <si>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</si>
  <si>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</si>
  <si>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</si>
  <si>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</si>
  <si>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</si>
  <si>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</si>
  <si>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</si>
  <si>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</si>
  <si>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</si>
  <si>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</si>
  <si>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</si>
  <si>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</si>
  <si>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</si>
  <si>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</si>
  <si>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</si>
  <si>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</si>
  <si>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</si>
  <si>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</si>
  <si>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</si>
  <si>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</si>
  <si>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</si>
  <si>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Подножка АJ сварная 330</t>
  </si>
  <si>
    <t>Подножка АJ сварная 360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</si>
  <si>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</si>
  <si>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</si>
  <si>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</si>
  <si>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</si>
  <si>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</si>
  <si>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Проставка крыла</t>
  </si>
  <si>
    <t>KI.TP.112</t>
  </si>
  <si>
    <t>KI.CP.104</t>
  </si>
  <si>
    <t>Гайка М22х1.5</t>
  </si>
  <si>
    <t>KI.MP.078</t>
  </si>
  <si>
    <t>Ресивер AJ 3 градусов</t>
  </si>
  <si>
    <t>KI.TP.102</t>
  </si>
  <si>
    <t>Проставка крыла 11,5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</si>
  <si>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</si>
  <si>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</si>
  <si>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</si>
  <si>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</si>
  <si>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</si>
  <si>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</si>
  <si>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</si>
  <si>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</si>
  <si>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</si>
  <si>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</si>
  <si>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</si>
  <si>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</si>
  <si>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</si>
  <si>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</si>
  <si>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</si>
  <si>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</si>
  <si>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</si>
  <si>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</si>
  <si>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</si>
  <si>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</si>
  <si>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</si>
  <si>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</si>
  <si>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</si>
  <si>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</si>
  <si>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</si>
  <si>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</si>
  <si>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</si>
  <si>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</si>
  <si>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</si>
  <si>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</si>
  <si>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</si>
  <si>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</si>
  <si>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</si>
  <si>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</si>
  <si>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</si>
  <si>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</si>
  <si>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</si>
  <si>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</si>
  <si>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</si>
  <si>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</si>
  <si>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</si>
  <si>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</si>
  <si>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</si>
  <si>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</si>
  <si>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</si>
  <si>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</si>
  <si>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</si>
  <si>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</si>
  <si>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</si>
  <si>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</si>
  <si>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</si>
  <si>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</si>
  <si>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</si>
  <si>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</si>
  <si>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</si>
  <si>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</si>
  <si>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</si>
  <si>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</si>
  <si>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</si>
  <si>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</si>
  <si>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</si>
  <si>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</si>
  <si>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</si>
  <si>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</si>
  <si>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</si>
  <si>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</si>
  <si>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</si>
  <si>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</si>
  <si>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</si>
  <si>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</si>
  <si>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</si>
  <si>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</si>
  <si>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</si>
  <si>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</si>
  <si>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</si>
  <si>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</si>
  <si>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</si>
  <si>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</si>
  <si>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</si>
  <si>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</si>
  <si>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</si>
  <si>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</si>
  <si>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</si>
  <si>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</si>
  <si>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</si>
  <si>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</si>
  <si>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</si>
  <si>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</si>
  <si>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</si>
  <si>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</si>
  <si>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</si>
  <si>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</si>
  <si>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</si>
  <si>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</si>
  <si>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</si>
  <si>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</si>
  <si>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</si>
  <si>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</si>
  <si>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</si>
  <si>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</si>
  <si>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</si>
  <si>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</si>
  <si>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</si>
  <si>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</si>
  <si>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</si>
  <si>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</si>
  <si>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</si>
  <si>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</si>
  <si>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</si>
  <si>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</si>
  <si>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</si>
  <si>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</si>
  <si>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</si>
  <si>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</si>
  <si>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</si>
  <si>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</si>
  <si>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</si>
  <si>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</si>
  <si>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</si>
  <si>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</si>
  <si>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</si>
  <si>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</si>
  <si>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</si>
  <si>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</si>
  <si>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</si>
  <si>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</si>
  <si>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</si>
  <si>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</si>
  <si>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</si>
  <si>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</si>
  <si>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</si>
  <si>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</si>
  <si>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</si>
  <si>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</si>
  <si>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</si>
  <si>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</si>
  <si>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</si>
  <si>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</si>
  <si>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</si>
  <si>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</si>
  <si>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</si>
  <si>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</si>
  <si>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</si>
  <si>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</si>
  <si>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</si>
  <si>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</si>
  <si>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</si>
  <si>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</si>
  <si>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</si>
  <si>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</si>
  <si>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</si>
  <si>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</si>
  <si>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</si>
  <si>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</si>
  <si>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</si>
  <si>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</si>
  <si>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</si>
  <si>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</si>
  <si>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</si>
  <si>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</si>
  <si>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</si>
  <si>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</si>
  <si>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</si>
  <si>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</si>
  <si>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</si>
  <si>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</si>
  <si>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</si>
  <si>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</si>
  <si>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</si>
  <si>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</si>
  <si>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</si>
  <si>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Заглушки</t>
  </si>
  <si>
    <t>Не успел добавить:</t>
  </si>
  <si>
    <t>Метизы</t>
  </si>
  <si>
    <t>Листовые подножки</t>
  </si>
  <si>
    <t>Лист сварной подножки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</si>
  <si>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</si>
  <si>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</si>
  <si>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</si>
  <si>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</si>
  <si>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</si>
  <si>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</si>
  <si>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</si>
  <si>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</si>
  <si>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</si>
  <si>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</si>
  <si>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</si>
  <si>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</si>
  <si>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</si>
  <si>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</si>
  <si>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</si>
  <si>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</si>
  <si>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</si>
  <si>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</si>
  <si>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</si>
  <si>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</si>
  <si>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</si>
  <si>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</si>
  <si>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</si>
  <si>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</si>
  <si>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</si>
  <si>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</si>
  <si>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</si>
  <si>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Сварочные сборочные</t>
  </si>
  <si>
    <t>KI.BP.408</t>
  </si>
  <si>
    <t>KI.BP.421</t>
  </si>
  <si>
    <t>KI.BP.422</t>
  </si>
  <si>
    <t>KI.BP.423</t>
  </si>
  <si>
    <t>KI.BP.424</t>
  </si>
  <si>
    <t>KI.BP.425</t>
  </si>
  <si>
    <t>Связь бананов 270</t>
  </si>
  <si>
    <t>Связь бананов 300</t>
  </si>
  <si>
    <t>Связь бананов 330</t>
  </si>
  <si>
    <t>Связь бананов 360</t>
  </si>
  <si>
    <t>Связь бананов 390</t>
  </si>
  <si>
    <t>Связь бананов 420</t>
  </si>
  <si>
    <t>Подножка листовая 270</t>
  </si>
  <si>
    <t>Подножка листовая 300</t>
  </si>
  <si>
    <t>Подножка листовая 330</t>
  </si>
  <si>
    <t>Подножка листовая 360</t>
  </si>
  <si>
    <t>Подножка листовая 390</t>
  </si>
  <si>
    <t>Подножка листовая 420</t>
  </si>
  <si>
    <t>Подножка листовая перевернутая 270</t>
  </si>
  <si>
    <t>Подножка листовая перевернутая 300</t>
  </si>
  <si>
    <t>Подножка листовая перевернутая 330</t>
  </si>
  <si>
    <t>Подножка листовая перевернутая 360</t>
  </si>
  <si>
    <t>Подножка листовая перевернутая 390</t>
  </si>
  <si>
    <t>Подножка листовая перевернутая 420</t>
  </si>
  <si>
    <t>KI.SP.319</t>
  </si>
  <si>
    <t>KI.SP.320</t>
  </si>
  <si>
    <t>KI.SP.318</t>
  </si>
  <si>
    <t>KI.NP.017</t>
  </si>
  <si>
    <t>Подушка спинки</t>
  </si>
  <si>
    <t>KI.BP.427</t>
  </si>
  <si>
    <t>KI.NP.018</t>
  </si>
  <si>
    <t>KI.BP.428</t>
  </si>
  <si>
    <t>KI.NP.019</t>
  </si>
  <si>
    <t>KI.BP.429</t>
  </si>
  <si>
    <t>KI.BP.430</t>
  </si>
  <si>
    <t>Подножка АJ сварная 390(такая же как и на 330)</t>
  </si>
  <si>
    <t>KI.BP.431</t>
  </si>
  <si>
    <t>KI.SP.321</t>
  </si>
  <si>
    <t>KI.BP.426</t>
  </si>
  <si>
    <t>KI.BP.421-01</t>
  </si>
  <si>
    <t>KI.BP.421-02</t>
  </si>
  <si>
    <t>KI.NP.020</t>
  </si>
  <si>
    <t>KI.SP.317</t>
  </si>
  <si>
    <t>Платформа подножки 330, 360,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</si>
</sst>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9" borderId="39" xfId="0" applyFont="1" applyFill="1" applyBorder="1" applyAlignment="1">
      <alignment vertical="center" wrapText="1"/>
    </xf>
    <xf numFmtId="0" fontId="5" fillId="9" borderId="40" xfId="0" applyFont="1" applyFill="1" applyBorder="1" applyAlignment="1">
      <alignment vertical="center" wrapText="1"/>
    </xf>
    <xf numFmtId="0" fontId="6" fillId="9" borderId="40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5" fillId="7" borderId="38" xfId="0" applyFont="1" applyFill="1" applyBorder="1" applyAlignment="1">
      <alignment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2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45" xfId="0" applyFont="1" applyBorder="1"/>
    <xf numFmtId="0" fontId="8" fillId="0" borderId="22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11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7" fillId="0" borderId="7" xfId="0" applyFont="1" applyBorder="1" applyAlignment="1">
      <alignment horizontal="right"/>
    </xf>
    <xf numFmtId="0" fontId="0" fillId="10" borderId="7" xfId="0" applyNumberForma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7" fillId="0" borderId="35" xfId="0" applyFont="1" applyBorder="1"/>
    <xf numFmtId="0" fontId="7" fillId="0" borderId="47" xfId="0" applyFont="1" applyBorder="1"/>
    <xf numFmtId="0" fontId="7" fillId="0" borderId="48" xfId="0" applyFont="1" applyBorder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8" fillId="0" borderId="22" xfId="0" applyFont="1" applyBorder="1" applyAlignment="1"/>
    <xf numFmtId="0" fontId="9" fillId="0" borderId="49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7" fillId="0" borderId="18" xfId="0" applyFont="1" applyBorder="1"/>
    <xf numFmtId="0" fontId="9" fillId="0" borderId="23" xfId="0" applyFont="1" applyBorder="1"/>
    <xf numFmtId="0" fontId="0" fillId="0" borderId="50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0" fillId="0" borderId="24" xfId="0" applyBorder="1"/>
    <xf numFmtId="0" fontId="0" fillId="0" borderId="51" xfId="0" applyBorder="1"/>
    <xf numFmtId="0" fontId="0" fillId="0" borderId="47" xfId="0" applyBorder="1"/>
    <xf numFmtId="0" fontId="0" fillId="0" borderId="36" xfId="0" applyBorder="1"/>
    <xf numFmtId="0" fontId="0" fillId="0" borderId="50" xfId="0" applyBorder="1"/>
    <xf numFmtId="0" fontId="7" fillId="0" borderId="0" xfId="0" applyFont="1" applyFill="1"/>
    <xf numFmtId="0" fontId="9" fillId="0" borderId="7" xfId="0" applyFont="1" applyFill="1" applyBorder="1"/>
    <xf numFmtId="0" fontId="7" fillId="0" borderId="7" xfId="0" applyFont="1" applyFill="1" applyBorder="1"/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6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Обычный" xfId="0" builtinId="0"/>
  </cellStyles>
  <dxfs count="51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279" totalsRowShown="0" headerRowDxfId="50" dataDxfId="48" headerRowBorderDxfId="49" tableBorderDxfId="47" totalsRowBorderDxfId="46">
  <autoFilter ref="B1:M279" xr:uid="{88EA49A6-2542-4439-A897-DC47FC77FE7A}"/>
  <sortState ref="B2:M232">
    <sortCondition ref="B1:B70"/>
  </sortState>
  <tableColumns count="12">
    <tableColumn id="8" xr3:uid="{B67F8D58-0A9F-4B4B-8594-6C4204E3395D}" name="Порядковый номер" dataDxfId="45"/>
    <tableColumn id="1" xr3:uid="{32FA4368-EC15-4C69-AC99-0B411A8523C4}" name="Код" dataDxfId="44"/>
    <tableColumn id="13" xr3:uid="{99C05F03-9D3A-4203-816C-9AC5860A330E}" name="тип изделия" dataDxfId="43"/>
    <tableColumn id="12" xr3:uid="{DDD0D7D3-28FC-4C3E-BDB6-24E066172CF7}" name="Обознач" dataDxfId="42"/>
    <tableColumn id="10" xr3:uid="{C93EDCF0-839A-4413-AE6F-4E49C749F6EC}" name="Наимен" dataDxfId="41"/>
    <tableColumn id="2" xr3:uid="{90BB4C17-8380-47F8-9778-BCC8E588C574}" name="Полное Наименовнаие" dataDxfId="40"/>
    <tableColumn id="5" xr3:uid="{BD0C7220-4C28-49C3-82F4-E1BFF0989D81}" name="Кол-во" dataDxfId="39"/>
    <tableColumn id="3" xr3:uid="{AFFA916D-2391-442B-9215-2D2D2B58729A}" name="Длина " dataDxfId="38"/>
    <tableColumn id="4" xr3:uid="{706A98D1-76C5-409C-9F75-2C4D7C927A5E}" name="Высота" dataDxfId="37"/>
    <tableColumn id="9" xr3:uid="{0DCB8852-19AD-4DE4-8E09-D783C67AA240}" name="Ширина" dataDxfId="36"/>
    <tableColumn id="7" xr3:uid="{E481B615-36B8-491E-80A0-9BD068E54852}" name="Прим" dataDxfId="35"/>
    <tableColumn id="11" xr3:uid="{FABF8AEC-3A31-49CA-91B3-0B5F64C6C400}" name="Идёт ли в спецификацию?" dataDxfId="34">
      <calculatedColumnFormula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33">
  <autoFilter ref="N5:P23" xr:uid="{65FDB1D2-E833-45DD-A6FD-E587931FD166}"/>
  <tableColumns count="3">
    <tableColumn id="1" xr3:uid="{AEDBACD2-BB4A-44E4-BBF7-EF337C79EDB7}" name="Ширина" dataDxfId="32"/>
    <tableColumn id="2" xr3:uid="{725E87EA-1A38-4108-88E5-59E24F48D977}" name="Фактическое значение" dataDxfId="31">
      <calculatedColumnFormula>Таблица7[[#This Row],[Ширина]]-Таблица7[[#This Row],[Зазор]]</calculatedColumnFormula>
    </tableColumn>
    <tableColumn id="3" xr3:uid="{701365F1-C08C-4FFF-BAFE-AE9FB2E85534}" name="Зазор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29" tableBorderDxfId="28" totalsRowBorderDxfId="27">
  <autoFilter ref="B5:E12" xr:uid="{02930558-CF92-4603-989B-89DD2417B142}"/>
  <tableColumns count="4">
    <tableColumn id="1" xr3:uid="{84A032DA-B651-438E-BC95-B3EE8DF3F353}" name="Вводимые параметры с 1го листа" dataDxfId="26"/>
    <tableColumn id="4" xr3:uid="{5D19A7DA-32E9-4A57-84AB-AF155FF65A09}" name="мм" dataDxfId="25"/>
    <tableColumn id="2" xr3:uid="{00C23D6A-4384-4F20-A882-A166C2BDDD69}" name="Ключ" dataDxfId="24"/>
    <tableColumn id="3" xr3:uid="{56E6A366-D913-4057-A279-E37490BBBF67}" name="Тип коляски" dataDxfId="23">
      <calculatedColumnFormula>INDEX($G$10:G15,MATCH($D$7,$H$10:H15,0))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22">
  <autoFilter ref="R5:T24" xr:uid="{FA78E702-16B1-49D5-9A4D-F057A40F8DF4}"/>
  <tableColumns count="3">
    <tableColumn id="1" xr3:uid="{DCE920E7-31E6-41E1-AB23-BFBD64F10372}" name="Номер" dataDxfId="21"/>
    <tableColumn id="2" xr3:uid="{504B047C-0437-43DF-A193-2447F29782F5}" name="значение" dataDxfId="20"/>
    <tableColumn id="3" xr3:uid="{784342E4-2F73-4706-A124-2DC461B53B52}" name="Тип коляски" dataDxfId="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18">
  <autoFilter ref="V5:W23" xr:uid="{93828843-C174-41F6-86B5-2D1900C0E5FB}"/>
  <tableColumns count="2">
    <tableColumn id="1" xr3:uid="{592CB020-D7E0-4E71-BAEE-D08F69C71994}" name="Тип коляски" dataDxfId="17"/>
    <tableColumn id="2" xr3:uid="{60425D69-7FAA-47A5-B7C5-6787716D7589}" name="значение" dataDxfId="1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1" totalsRowShown="0" headerRowDxfId="15">
  <autoFilter ref="Y5:Z51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7" totalsRowShown="0" headerRowDxfId="14" headerRowBorderDxfId="13" tableBorderDxfId="12">
  <autoFilter ref="AB5:AC57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11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9">
  <autoFilter ref="AH5:AI12" xr:uid="{A5135C6F-F0B3-4749-8F11-8B894C6E8144}"/>
  <tableColumns count="2">
    <tableColumn id="1" xr3:uid="{11C3BE44-1495-4E0A-9EED-F5B85BD09CD4}" name="Значние" dataDxfId="8"/>
    <tableColumn id="2" xr3:uid="{EB66BD69-8E1F-49C4-BED9-AED7D5D23839}" name="Тип трубки спинки" dataDxf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5"/>
  <sheetViews>
    <sheetView tabSelected="1" zoomScale="85" zoomScaleNormal="85" workbookViewId="0">
      <selection activeCell="K47" sqref="K47"/>
    </sheetView>
  </sheetViews>
  <sheetFormatPr defaultRowHeight="15.6" x14ac:dyDescent="0.3"/>
  <cols>
    <col min="1" max="1" width="4.5546875" style="77" customWidth="1"/>
    <col min="2" max="2" width="50.5546875" style="77" customWidth="1"/>
    <col min="3" max="3" width="15.88671875" style="77" customWidth="1"/>
    <col min="4" max="4" width="26.77734375" style="77" customWidth="1"/>
    <col min="5" max="5" width="1.109375" style="77" customWidth="1"/>
    <col min="6" max="6" width="1.44140625" style="77" customWidth="1"/>
    <col min="7" max="7" width="1.77734375" style="77" customWidth="1"/>
    <col min="8" max="8" width="1.88671875" style="77" customWidth="1"/>
    <col min="9" max="9" width="3.44140625" style="77" customWidth="1"/>
    <col min="10" max="10" width="9.5546875" style="77" customWidth="1"/>
    <col min="11" max="11" width="47.33203125" style="77" customWidth="1"/>
    <col min="12" max="12" width="13.33203125" style="77" customWidth="1"/>
    <col min="13" max="13" width="8.88671875" style="77"/>
    <col min="14" max="14" width="46.44140625" style="77" customWidth="1"/>
    <col min="15" max="15" width="8.88671875" style="77"/>
    <col min="16" max="16" width="3.21875" style="77" customWidth="1"/>
    <col min="17" max="17" width="57" style="77" customWidth="1"/>
    <col min="18" max="16384" width="8.88671875" style="77"/>
  </cols>
  <sheetData>
    <row r="1" spans="2:15" ht="16.2" thickBot="1" x14ac:dyDescent="0.35"/>
    <row r="2" spans="2:15" ht="16.2" thickBot="1" x14ac:dyDescent="0.35">
      <c r="B2" s="76" t="s">
        <v>76</v>
      </c>
      <c r="C2" s="108" t="s">
        <v>261</v>
      </c>
      <c r="D2" s="109">
        <v>250</v>
      </c>
    </row>
    <row r="3" spans="2:15" ht="16.2" thickBot="1" x14ac:dyDescent="0.35">
      <c r="B3" s="130" t="s">
        <v>178</v>
      </c>
      <c r="C3" s="130"/>
    </row>
    <row r="4" spans="2:15" ht="16.2" thickBot="1" x14ac:dyDescent="0.35">
      <c r="B4" s="78" t="s">
        <v>14</v>
      </c>
      <c r="C4" s="139" t="s">
        <v>15</v>
      </c>
      <c r="D4" s="140"/>
    </row>
    <row r="5" spans="2:15" x14ac:dyDescent="0.3">
      <c r="B5" s="79" t="s">
        <v>11</v>
      </c>
      <c r="C5" s="137">
        <v>350</v>
      </c>
      <c r="D5" s="138"/>
    </row>
    <row r="6" spans="2:15" x14ac:dyDescent="0.3">
      <c r="B6" s="80" t="s">
        <v>12</v>
      </c>
      <c r="C6" s="135">
        <v>380</v>
      </c>
      <c r="D6" s="136"/>
    </row>
    <row r="7" spans="2:15" x14ac:dyDescent="0.3">
      <c r="B7" s="80" t="s">
        <v>13</v>
      </c>
      <c r="C7" s="135">
        <v>350</v>
      </c>
      <c r="D7" s="136"/>
    </row>
    <row r="8" spans="2:15" x14ac:dyDescent="0.3">
      <c r="B8" s="81" t="s">
        <v>45</v>
      </c>
      <c r="C8" s="133">
        <v>160</v>
      </c>
      <c r="D8" s="134"/>
      <c r="K8" s="125"/>
      <c r="L8" s="125"/>
    </row>
    <row r="9" spans="2:15" ht="16.2" thickBot="1" x14ac:dyDescent="0.35">
      <c r="B9" s="81" t="s">
        <v>55</v>
      </c>
      <c r="C9" s="133">
        <v>360</v>
      </c>
      <c r="D9" s="134"/>
      <c r="K9" s="125"/>
      <c r="L9" s="125"/>
      <c r="N9" s="77">
        <f>'Рама буфер всех чертежей'!W6</f>
        <v>0</v>
      </c>
    </row>
    <row r="10" spans="2:15" ht="16.2" thickBot="1" x14ac:dyDescent="0.35">
      <c r="B10" s="82" t="s">
        <v>92</v>
      </c>
      <c r="C10" s="131" t="str">
        <f>_xlfn.CONCAT(Буфер!E6,"х",Буфер!E7," / тип-",Буфер!D7)</f>
        <v>390х270-310 / тип-1</v>
      </c>
      <c r="D10" s="132"/>
      <c r="E10" s="83"/>
      <c r="K10" s="125"/>
      <c r="L10" s="125"/>
    </row>
    <row r="11" spans="2:15" ht="16.2" thickBot="1" x14ac:dyDescent="0.35">
      <c r="K11" s="126" t="s">
        <v>255</v>
      </c>
      <c r="L11" s="127"/>
    </row>
    <row r="12" spans="2:15" ht="16.2" thickBot="1" x14ac:dyDescent="0.35">
      <c r="B12" s="105" t="s">
        <v>176</v>
      </c>
      <c r="C12" s="106" t="s">
        <v>84</v>
      </c>
      <c r="D12" s="107" t="s">
        <v>87</v>
      </c>
      <c r="K12" s="127" t="s">
        <v>260</v>
      </c>
      <c r="L12" s="127" t="str">
        <f>_xlfn.CONCAT('Рама буфер всех чертежей'!S3,"x",'Рама буфер всех чертежей'!S5,"x",60)</f>
        <v>390x300x60</v>
      </c>
    </row>
    <row r="13" spans="2:15" ht="16.2" thickBot="1" x14ac:dyDescent="0.35">
      <c r="B13" s="104" t="s">
        <v>177</v>
      </c>
      <c r="C13" s="128" t="str">
        <f>'Рама буфер всех чертежей'!$R$5</f>
        <v>СУЖЕНИЕ БАНАНОВ</v>
      </c>
      <c r="D13" s="129"/>
      <c r="K13" s="127"/>
      <c r="L13" s="127"/>
    </row>
    <row r="14" spans="2:15" x14ac:dyDescent="0.3">
      <c r="B14" s="101" t="str">
        <f t="array" ref="B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KI.BP.421-01_Банан 1-01</v>
      </c>
      <c r="C14" s="102">
        <f t="array" ref="C1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4" s="103" t="str">
        <f t="array" ref="D1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Сужение-П</v>
      </c>
    </row>
    <row r="15" spans="2:15" x14ac:dyDescent="0.3">
      <c r="B15" s="99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KI.BP.421-02_Банан 1-02</v>
      </c>
      <c r="C15" s="91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5" s="100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Сужение-Л</v>
      </c>
    </row>
    <row r="16" spans="2:15" x14ac:dyDescent="0.3">
      <c r="B16" s="99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KI.BP.430_Мост сидения прямой 390</v>
      </c>
      <c r="C16" s="9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6" s="100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16" s="14" t="s">
        <v>614</v>
      </c>
      <c r="L16"/>
      <c r="M16"/>
      <c r="N16" s="14" t="s">
        <v>618</v>
      </c>
      <c r="O16"/>
    </row>
    <row r="17" spans="2:15" ht="16.2" thickBot="1" x14ac:dyDescent="0.35">
      <c r="B17" s="99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KI.BP.408_Вынос осевой трубы 1/3/5</v>
      </c>
      <c r="C17" s="9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17" s="100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бананов типа: 1/3/5</v>
      </c>
      <c r="K17" t="s">
        <v>176</v>
      </c>
      <c r="L17" t="s">
        <v>84</v>
      </c>
      <c r="M17"/>
      <c r="N17" t="s">
        <v>176</v>
      </c>
      <c r="O17" t="s">
        <v>84</v>
      </c>
    </row>
    <row r="18" spans="2:15" x14ac:dyDescent="0.3">
      <c r="B18" s="99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KI.BP.391_Каркас спинки</v>
      </c>
      <c r="C18" s="9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8" s="100" t="str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18" s="120" t="str">
        <f>'Рама буфер всех чертежей'!T14</f>
        <v>KI.BP.421-01_Банан 1-01</v>
      </c>
      <c r="L18" s="121">
        <f>'Рама буфер всех чертежей'!U14</f>
        <v>1</v>
      </c>
      <c r="M18" s="123"/>
      <c r="N18" s="120" t="str">
        <f>'Рама буфер всех чертежей'!W14</f>
        <v>KI.TP.103_Стакан переднего колеса</v>
      </c>
      <c r="O18" s="121">
        <f>'Рама буфер всех чертежей'!X14</f>
        <v>2</v>
      </c>
    </row>
    <row r="19" spans="2:15" x14ac:dyDescent="0.3">
      <c r="B19" s="99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KI.BP.391-00M_Каркас спинки</v>
      </c>
      <c r="C19" s="9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19" s="100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19" s="33" t="str">
        <f>'Рама буфер всех чертежей'!T15</f>
        <v>KI.BP.421-02_Банан 1-02</v>
      </c>
      <c r="L19" s="122">
        <f>'Рама буфер всех чертежей'!U15</f>
        <v>1</v>
      </c>
      <c r="M19" s="123"/>
      <c r="N19" s="33" t="str">
        <f>'Рама буфер всех чертежей'!W15</f>
        <v>KI.TP.104_Втулка ресивера колеса</v>
      </c>
      <c r="O19" s="122">
        <f>'Рама буфер всех чертежей'!X15</f>
        <v>2</v>
      </c>
    </row>
    <row r="20" spans="2:15" x14ac:dyDescent="0.3">
      <c r="B20" s="99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KI.BP.429_Труба осевая 390</v>
      </c>
      <c r="C20" s="9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0" s="100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20" s="33" t="str">
        <f>'Рама буфер всех чертежей'!T16</f>
        <v>KI.BP.430_Мост сидения прямой 390</v>
      </c>
      <c r="L20" s="122">
        <f>'Рама буфер всех чертежей'!U16</f>
        <v>1</v>
      </c>
      <c r="M20" s="123"/>
      <c r="N20" s="33" t="str">
        <f>'Рама буфер всех чертежей'!W16</f>
        <v>KI.MP.079_Вилка кастора АJ</v>
      </c>
      <c r="O20" s="122">
        <f>'Рама буфер всех чертежей'!X16</f>
        <v>1</v>
      </c>
    </row>
    <row r="21" spans="2:15" x14ac:dyDescent="0.3">
      <c r="B21" s="99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KI.BP.392_Вынос вилки</v>
      </c>
      <c r="C21" s="9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1" s="100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1" s="33" t="str">
        <f>'Рама буфер всех чертежей'!T17</f>
        <v>KI.BP.408_Вынос осевой трубы 1/3/5</v>
      </c>
      <c r="L21" s="122">
        <f>'Рама буфер всех чертежей'!U17</f>
        <v>2</v>
      </c>
      <c r="M21" s="123"/>
      <c r="N21" s="33" t="str">
        <f>'Рама буфер всех чертежей'!W17</f>
        <v>KI.MP.079-00M_Вилка кастора АJ</v>
      </c>
      <c r="O21" s="122">
        <f>'Рама буфер всех чертежей'!X17</f>
        <v>1</v>
      </c>
    </row>
    <row r="22" spans="2:15" x14ac:dyDescent="0.3">
      <c r="B22" s="99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22" s="9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2" s="100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2" s="33" t="str">
        <f>'Рама буфер всех чертежей'!T18</f>
        <v>KI.BP.391_Каркас спинки</v>
      </c>
      <c r="L22" s="122">
        <f>'Рама буфер всех чертежей'!U18</f>
        <v>1</v>
      </c>
      <c r="M22" s="123"/>
      <c r="N22" s="33" t="str">
        <f>'Рама буфер всех чертежей'!W18</f>
        <v>Колесо_Delfi 24''</v>
      </c>
      <c r="O22" s="122">
        <f>'Рама буфер всех чертежей'!X18</f>
        <v>2</v>
      </c>
    </row>
    <row r="23" spans="2:15" x14ac:dyDescent="0.3">
      <c r="B23" s="99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23" s="9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3" s="100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3" s="33" t="str">
        <f>'Рама буфер всех чертежей'!T19</f>
        <v>KI.BP.391-00M_Каркас спинки</v>
      </c>
      <c r="L23" s="122">
        <f>'Рама буфер всех чертежей'!U19</f>
        <v>1</v>
      </c>
      <c r="M23" s="123"/>
      <c r="N23" s="33" t="str">
        <f>'Рама буфер всех чертежей'!W19</f>
        <v>Грипса_</v>
      </c>
      <c r="O23" s="122">
        <f>'Рама буфер всех чертежей'!X19</f>
        <v>2</v>
      </c>
    </row>
    <row r="24" spans="2:15" x14ac:dyDescent="0.3">
      <c r="B24" s="99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KI.BP.011_Трубка антиопрокидывателя</v>
      </c>
      <c r="C24" s="9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4" s="100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4" s="33" t="str">
        <f>'Рама буфер всех чертежей'!T20</f>
        <v>KI.BP.429_Труба осевая 390</v>
      </c>
      <c r="L24" s="122">
        <f>'Рама буфер всех чертежей'!U20</f>
        <v>1</v>
      </c>
      <c r="M24" s="123"/>
      <c r="N24" s="33" t="str">
        <f>'Рама буфер всех чертежей'!W20</f>
        <v>KI.SA.006_Колесо кастера</v>
      </c>
      <c r="O24" s="122">
        <f>'Рама буфер всех чертежей'!X20</f>
        <v>2</v>
      </c>
    </row>
    <row r="25" spans="2:15" x14ac:dyDescent="0.3">
      <c r="B25" s="99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KI.BP.327_Рукоятка AJ</v>
      </c>
      <c r="C25" s="9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5" s="100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5" s="33" t="str">
        <f>'Рама буфер всех чертежей'!T21</f>
        <v>KI.BP.392_Вынос вилки</v>
      </c>
      <c r="L25" s="122">
        <f>'Рама буфер всех чертежей'!U21</f>
        <v>2</v>
      </c>
      <c r="M25" s="123"/>
      <c r="N25" s="33" t="str">
        <f>'Рама буфер всех чертежей'!W21</f>
        <v>KI.TP.010_Проставка колеса кастора</v>
      </c>
      <c r="O25" s="122">
        <f>'Рама буфер всех чертежей'!X21</f>
        <v>2</v>
      </c>
    </row>
    <row r="26" spans="2:15" x14ac:dyDescent="0.3">
      <c r="B26" s="99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KI.BP.327-00M_Рукоятка AJ</v>
      </c>
      <c r="C26" s="9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6" s="100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всех</v>
      </c>
      <c r="K26" s="33" t="str">
        <f>'Рама буфер всех чертежей'!T22</f>
        <v>KI.BP.011_Трубка антиопрокидывателя</v>
      </c>
      <c r="L26" s="122">
        <f>'Рама буфер всех чертежей'!U22</f>
        <v>1</v>
      </c>
      <c r="M26" s="123"/>
      <c r="N26" s="33" t="str">
        <f>'Рама буфер всех чертежей'!W22</f>
        <v>KI.TP.103_Стакан переднего колеса</v>
      </c>
      <c r="O26" s="122">
        <f>'Рама буфер всех чертежей'!X22</f>
        <v>2</v>
      </c>
    </row>
    <row r="27" spans="2:15" x14ac:dyDescent="0.3">
      <c r="B27" s="99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KI.BP.431_Мост спинки 390</v>
      </c>
      <c r="C27" s="9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7" s="100" t="str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27" s="33" t="str">
        <f>'Рама буфер всех чертежей'!T23</f>
        <v>KI.BP.327_Рукоятка AJ</v>
      </c>
      <c r="L27" s="122">
        <f>'Рама буфер всех чертежей'!U23</f>
        <v>1</v>
      </c>
      <c r="M27" s="123"/>
      <c r="N27" s="33" t="str">
        <f>'Рама буфер всех чертежей'!W23</f>
        <v>KI.TP.020_Ресивер подножки</v>
      </c>
      <c r="O27" s="122">
        <f>'Рама буфер всех чертежей'!X23</f>
        <v>2</v>
      </c>
    </row>
    <row r="28" spans="2:15" x14ac:dyDescent="0.3">
      <c r="B28" s="99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KI.SP.319_Крыло 1</v>
      </c>
      <c r="C28" s="9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28" s="100" t="str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Подряд</v>
      </c>
      <c r="K28" s="33" t="str">
        <f>'Рама буфер всех чертежей'!T24</f>
        <v>KI.BP.327-00M_Рукоятка AJ</v>
      </c>
      <c r="L28" s="122">
        <f>'Рама буфер всех чертежей'!U24</f>
        <v>1</v>
      </c>
      <c r="M28" s="123"/>
      <c r="N28" s="33" t="str">
        <f>'Рама буфер всех чертежей'!W24</f>
        <v>KI.TP.106_Стакан D25 L60</v>
      </c>
      <c r="O28" s="122">
        <f>'Рама буфер всех чертежей'!X24</f>
        <v>1</v>
      </c>
    </row>
    <row r="29" spans="2:15" x14ac:dyDescent="0.3">
      <c r="B29" s="99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KI.MP.079_Вилка кастора АJ</v>
      </c>
      <c r="C29" s="9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29" s="100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29" s="33" t="str">
        <f>'Рама буфер всех чертежей'!T25</f>
        <v>KI.BP.431_Мост спинки 390</v>
      </c>
      <c r="L29" s="122">
        <f>'Рама буфер всех чертежей'!U25</f>
        <v>1</v>
      </c>
      <c r="M29" s="123"/>
      <c r="N29" s="33" t="str">
        <f>'Рама буфер всех чертежей'!W25</f>
        <v>KI.TP.075_Стакан антиопрокидывателя</v>
      </c>
      <c r="O29" s="122">
        <f>'Рама буфер всех чертежей'!X25</f>
        <v>2</v>
      </c>
    </row>
    <row r="30" spans="2:15" x14ac:dyDescent="0.3">
      <c r="B30" s="99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KI.MP.079-00M_Вилка кастора АJ</v>
      </c>
      <c r="C30" s="9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0" s="100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0" s="33" t="str">
        <f>'Рама буфер всех чертежей'!T26</f>
        <v>KI.BP.428_Вертикальная трубка спинки 360</v>
      </c>
      <c r="L30" s="122">
        <f>'Рама буфер всех чертежей'!U26</f>
        <v>2</v>
      </c>
      <c r="M30" s="123"/>
      <c r="N30" s="33" t="str">
        <f>'Рама буфер всех чертежей'!W26</f>
        <v>KI.MP.084_KI.MP.084_Кронштейн складывания внешний</v>
      </c>
      <c r="O30" s="122">
        <f>'Рама буфер всех чертежей'!X26</f>
        <v>1</v>
      </c>
    </row>
    <row r="31" spans="2:15" x14ac:dyDescent="0.3">
      <c r="B31" s="99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Колесо_Delfi 24''</v>
      </c>
      <c r="C31" s="9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1" s="100" t="str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1" s="33" t="str">
        <f>'Рама буфер всех чертежей'!T27</f>
        <v>KI.BP.413_Подножка АJ сварная 390(такая же как и на 330)</v>
      </c>
      <c r="L31" s="122">
        <f>'Рама буфер всех чертежей'!U27</f>
        <v>1</v>
      </c>
      <c r="M31" s="123"/>
      <c r="N31" s="33" t="str">
        <f>'Рама буфер всех чертежей'!W27</f>
        <v>KI.MP.084-00M_KI.MP.084_Кронштейн складывания внешний</v>
      </c>
      <c r="O31" s="122">
        <f>'Рама буфер всех чертежей'!X27</f>
        <v>1</v>
      </c>
    </row>
    <row r="32" spans="2:15" x14ac:dyDescent="0.3">
      <c r="B32" s="99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KI.FP.103_Полукрыло A2</v>
      </c>
      <c r="C32" s="9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2" s="100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2" s="33" t="str">
        <f>'Рама буфер всех чертежей'!T28</f>
        <v>?KI.BP.?_Связь бананов 390</v>
      </c>
      <c r="L32" s="122">
        <f>'Рама буфер всех чертежей'!U28</f>
        <v>1</v>
      </c>
      <c r="M32" s="123"/>
      <c r="N32" s="33" t="str">
        <f>'Рама буфер всех чертежей'!W28</f>
        <v>KI.MP.085_Кронштейн складывания внутренний</v>
      </c>
      <c r="O32" s="122">
        <f>'Рама буфер всех чертежей'!X28</f>
        <v>1</v>
      </c>
    </row>
    <row r="33" spans="2:15" x14ac:dyDescent="0.3">
      <c r="B33" s="99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KI.BP.428_Вертикальная трубка спинки 360</v>
      </c>
      <c r="C33" s="9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3" s="100" t="str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s=270</v>
      </c>
      <c r="K33" s="33" t="str">
        <f>'Рама буфер всех чертежей'!T29</f>
        <v/>
      </c>
      <c r="L33" s="122" t="str">
        <f>'Рама буфер всех чертежей'!U29</f>
        <v/>
      </c>
      <c r="M33" s="123"/>
      <c r="N33" s="33" t="str">
        <f>'Рама буфер всех чертежей'!W29</f>
        <v>KI.MP.085_Кронштейн складывания внутренний</v>
      </c>
      <c r="O33" s="122">
        <f>'Рама буфер всех чертежей'!X29</f>
        <v>1</v>
      </c>
    </row>
    <row r="34" spans="2:15" x14ac:dyDescent="0.3">
      <c r="B34" s="99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Грипса_</v>
      </c>
      <c r="C34" s="9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4" s="100" t="str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34" s="33" t="str">
        <f>'Рама буфер всех чертежей'!T30</f>
        <v/>
      </c>
      <c r="L34" s="122" t="str">
        <f>'Рама буфер всех чертежей'!U30</f>
        <v/>
      </c>
      <c r="M34" s="123"/>
      <c r="N34" s="33" t="str">
        <f>'Рама буфер всех чертежей'!W30</f>
        <v>KI.SP.310_Пластина кронштейна</v>
      </c>
      <c r="O34" s="122">
        <f>'Рама буфер всех чертежей'!X30</f>
        <v>1</v>
      </c>
    </row>
    <row r="35" spans="2:15" x14ac:dyDescent="0.3">
      <c r="B35" s="99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KI.SA.006_Колесо кастера</v>
      </c>
      <c r="C35" s="9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5" s="100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5" s="33" t="str">
        <f>'Рама буфер всех чертежей'!T31</f>
        <v/>
      </c>
      <c r="L35" s="122" t="str">
        <f>'Рама буфер всех чертежей'!U31</f>
        <v/>
      </c>
      <c r="M35" s="123"/>
      <c r="N35" s="33" t="str">
        <f>'Рама буфер всех чертежей'!W31</f>
        <v>KI.SP.310-00M_Пластина кронштейна</v>
      </c>
      <c r="O35" s="122">
        <f>'Рама буфер всех чертежей'!X31</f>
        <v>1</v>
      </c>
    </row>
    <row r="36" spans="2:15" x14ac:dyDescent="0.3">
      <c r="B36" s="99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KI.TP.010_Проставка колеса кастора</v>
      </c>
      <c r="C36" s="9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6" s="100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6" s="33" t="str">
        <f>'Рама буфер всех чертежей'!T32</f>
        <v/>
      </c>
      <c r="L36" s="122" t="str">
        <f>'Рама буфер всех чертежей'!U32</f>
        <v/>
      </c>
      <c r="M36" s="123"/>
      <c r="N36" s="33" t="str">
        <f>'Рама буфер всех чертежей'!W32</f>
        <v>K0342.03105_Штифт упорный</v>
      </c>
      <c r="O36" s="122">
        <f>'Рама буфер всех чертежей'!X32</f>
        <v>2</v>
      </c>
    </row>
    <row r="37" spans="2:15" x14ac:dyDescent="0.3">
      <c r="B37" s="99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KI.SP.321_Пластина сидения 390-1,2</v>
      </c>
      <c r="C37" s="9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7" s="100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7" s="33" t="str">
        <f>'Рама буфер всех чертежей'!T33</f>
        <v/>
      </c>
      <c r="L37" s="122" t="str">
        <f>'Рама буфер всех чертежей'!U33</f>
        <v/>
      </c>
      <c r="M37" s="123"/>
      <c r="N37" s="33" t="str">
        <f>'Рама буфер всех чертежей'!W33</f>
        <v>_Хомут 25мм в сборе</v>
      </c>
      <c r="O37" s="122">
        <f>'Рама буфер всех чертежей'!X33</f>
        <v>3</v>
      </c>
    </row>
    <row r="38" spans="2:15" x14ac:dyDescent="0.3">
      <c r="B38" s="99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?KI.BP.?_Тканевая подушка сидения 390-1,2</v>
      </c>
      <c r="C38" s="9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38" s="100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8" s="33" t="str">
        <f>'Рама буфер всех чертежей'!T34</f>
        <v/>
      </c>
      <c r="L38" s="122" t="str">
        <f>'Рама буфер всех чертежей'!U34</f>
        <v/>
      </c>
      <c r="M38" s="123"/>
      <c r="N38" s="33" t="str">
        <f>'Рама буфер всех чертежей'!W34</f>
        <v>KI.SA.999_Тормоз в сборе</v>
      </c>
      <c r="O38" s="122">
        <f>'Рама буфер всех чертежей'!X34</f>
        <v>1</v>
      </c>
    </row>
    <row r="39" spans="2:15" x14ac:dyDescent="0.3">
      <c r="B39" s="99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KI.TP.103_Стакан переднего колеса</v>
      </c>
      <c r="C39" s="9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39" s="100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39" s="33" t="str">
        <f>'Рама буфер всех чертежей'!T35</f>
        <v/>
      </c>
      <c r="L39" s="122" t="str">
        <f>'Рама буфер всех чертежей'!U35</f>
        <v/>
      </c>
      <c r="M39" s="123"/>
      <c r="N39" s="33" t="str">
        <f>'Рама буфер всех чертежей'!W35</f>
        <v>KI.SA.999-00M_Тормоз в сборе</v>
      </c>
      <c r="O39" s="122">
        <f>'Рама буфер всех чертежей'!X35</f>
        <v>1</v>
      </c>
    </row>
    <row r="40" spans="2:15" x14ac:dyDescent="0.3">
      <c r="B40" s="99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KI.TP.020_Ресивер подножки</v>
      </c>
      <c r="C40" s="9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0" s="100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0" s="33" t="str">
        <f>'Рама буфер всех чертежей'!T36</f>
        <v/>
      </c>
      <c r="L40" s="122" t="str">
        <f>'Рама буфер всех чертежей'!U36</f>
        <v/>
      </c>
      <c r="M40" s="123"/>
      <c r="N40" s="33" t="str">
        <f>'Рама буфер всех чертежей'!W36</f>
        <v>KI.SA.246_Антиопрокидыватель A2 в сборе</v>
      </c>
      <c r="O40" s="122">
        <f>'Рама буфер всех чертежей'!X36</f>
        <v>1</v>
      </c>
    </row>
    <row r="41" spans="2:15" x14ac:dyDescent="0.3">
      <c r="B41" s="99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KI.TP.106_Стакан D25 L60</v>
      </c>
      <c r="C41" s="9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1" s="100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1" s="33" t="str">
        <f>'Рама буфер всех чертежей'!T37</f>
        <v/>
      </c>
      <c r="L41" s="122" t="str">
        <f>'Рама буфер всех чертежей'!U37</f>
        <v/>
      </c>
      <c r="M41" s="123"/>
      <c r="N41" s="33" t="str">
        <f>'Рама буфер всех чертежей'!W37</f>
        <v>_Пружинная кнопка</v>
      </c>
      <c r="O41" s="122">
        <f>'Рама буфер всех чертежей'!X37</f>
        <v>3</v>
      </c>
    </row>
    <row r="42" spans="2:15" x14ac:dyDescent="0.3">
      <c r="B42" s="99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KI.TP.075_Стакан антиопрокидывателя</v>
      </c>
      <c r="C42" s="9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2" s="100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2" s="33" t="str">
        <f>'Рама буфер всех чертежей'!T38</f>
        <v/>
      </c>
      <c r="L42" s="122" t="str">
        <f>'Рама буфер всех чертежей'!U38</f>
        <v/>
      </c>
      <c r="M42" s="123"/>
      <c r="N42" s="33" t="str">
        <f>'Рама буфер всех чертежей'!W38</f>
        <v>KI.TP.107_Проставка D10 L10</v>
      </c>
      <c r="O42" s="122">
        <f>'Рама буфер всех чертежей'!X38</f>
        <v>2</v>
      </c>
    </row>
    <row r="43" spans="2:15" x14ac:dyDescent="0.3">
      <c r="B43" s="99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KI.MP.084_KI.MP.084_Кронштейн складывания внешний</v>
      </c>
      <c r="C43" s="9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3" s="100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3" s="33" t="str">
        <f>'Рама буфер всех чертежей'!T39</f>
        <v/>
      </c>
      <c r="L43" s="122" t="str">
        <f>'Рама буфер всех чертежей'!U39</f>
        <v/>
      </c>
      <c r="M43" s="123"/>
      <c r="N43" s="33" t="str">
        <f>'Рама буфер всех чертежей'!W39</f>
        <v>KI.TP.008_Проставка D8 L11</v>
      </c>
      <c r="O43" s="122">
        <f>'Рама буфер всех чертежей'!X39</f>
        <v>2</v>
      </c>
    </row>
    <row r="44" spans="2:15" x14ac:dyDescent="0.3">
      <c r="B44" s="99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KI.MP.084-00M_KI.MP.084_Кронштейн складывания внешний</v>
      </c>
      <c r="C44" s="9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4" s="100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4" s="33" t="str">
        <f>'Рама буфер всех чертежей'!T40</f>
        <v/>
      </c>
      <c r="L44" s="122" t="str">
        <f>'Рама буфер всех чертежей'!U40</f>
        <v/>
      </c>
      <c r="M44" s="123"/>
      <c r="N44" s="33" t="str">
        <f>'Рама буфер всех чертежей'!W40</f>
        <v>_Колесо антиопрокидывателя</v>
      </c>
      <c r="O44" s="122">
        <f>'Рама буфер всех чертежей'!X40</f>
        <v>1</v>
      </c>
    </row>
    <row r="45" spans="2:15" x14ac:dyDescent="0.3">
      <c r="B45" s="99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5" s="9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5" s="100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5" s="33" t="str">
        <f>'Рама буфер всех чертежей'!T41</f>
        <v/>
      </c>
      <c r="L45" s="122" t="str">
        <f>'Рама буфер всех чертежей'!U41</f>
        <v/>
      </c>
      <c r="M45" s="123"/>
      <c r="N45" s="33" t="str">
        <f>'Рама буфер всех чертежей'!W41</f>
        <v>KI.TP.112_Проставка крыла</v>
      </c>
      <c r="O45" s="122">
        <f>'Рама буфер всех чертежей'!X41</f>
        <v>6</v>
      </c>
    </row>
    <row r="46" spans="2:15" x14ac:dyDescent="0.3">
      <c r="B46" s="99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KI.MP.085_Кронштейн складывания внутренний</v>
      </c>
      <c r="C46" s="9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6" s="100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6" s="33" t="str">
        <f>'Рама буфер всех чертежей'!T42</f>
        <v/>
      </c>
      <c r="L46" s="122" t="str">
        <f>'Рама буфер всех чертежей'!U42</f>
        <v/>
      </c>
      <c r="M46" s="123"/>
      <c r="N46" s="33" t="str">
        <f>'Рама буфер всех чертежей'!W42</f>
        <v>KI.CP.104_Гайка М22х1.5</v>
      </c>
      <c r="O46" s="122">
        <f>'Рама буфер всех чертежей'!X42</f>
        <v>2</v>
      </c>
    </row>
    <row r="47" spans="2:15" x14ac:dyDescent="0.3">
      <c r="B47" s="99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KI.SP.310_Пластина кронштейна</v>
      </c>
      <c r="C47" s="9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7" s="100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7" s="33" t="str">
        <f>'Рама буфер всех чертежей'!T43</f>
        <v/>
      </c>
      <c r="L47" s="122" t="str">
        <f>'Рама буфер всех чертежей'!U43</f>
        <v/>
      </c>
      <c r="M47" s="123"/>
      <c r="N47" s="33" t="str">
        <f>'Рама буфер всех чертежей'!W43</f>
        <v>KI.TP.104_Втулка ресивера колеса</v>
      </c>
      <c r="O47" s="122">
        <f>'Рама буфер всех чертежей'!X43</f>
        <v>2</v>
      </c>
    </row>
    <row r="48" spans="2:15" x14ac:dyDescent="0.3">
      <c r="B48" s="99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KI.SP.310-00M_Пластина кронштейна</v>
      </c>
      <c r="C48" s="9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48" s="100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48" s="33" t="str">
        <f>'Рама буфер всех чертежей'!T44</f>
        <v/>
      </c>
      <c r="L48" s="122" t="str">
        <f>'Рама буфер всех чертежей'!U44</f>
        <v/>
      </c>
      <c r="M48" s="123"/>
      <c r="N48" s="33" t="str">
        <f>'Рама буфер всех чертежей'!W44</f>
        <v>KI.MP.078_Ресивер AJ 3 градусов</v>
      </c>
      <c r="O48" s="122">
        <f>'Рама буфер всех чертежей'!X44</f>
        <v>2</v>
      </c>
    </row>
    <row r="49" spans="2:15" x14ac:dyDescent="0.3">
      <c r="B49" s="99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K0342.03105_Штифт упорный</v>
      </c>
      <c r="C49" s="9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49" s="100" t="str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49" s="33" t="str">
        <f>'Рама буфер всех чертежей'!T45</f>
        <v/>
      </c>
      <c r="L49" s="122" t="str">
        <f>'Рама буфер всех чертежей'!U45</f>
        <v/>
      </c>
      <c r="M49" s="123"/>
      <c r="N49" s="33" t="str">
        <f>'Рама буфер всех чертежей'!W45</f>
        <v>KI.TP.102_Проставка крыла 11,5</v>
      </c>
      <c r="O49" s="122">
        <f>'Рама буфер всех чертежей'!X45</f>
        <v>8</v>
      </c>
    </row>
    <row r="50" spans="2:15" x14ac:dyDescent="0.3">
      <c r="B50" s="99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_Хомут 25мм в сборе</v>
      </c>
      <c r="C50" s="9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0" s="100" t="str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0" s="33" t="str">
        <f>'Рама буфер всех чертежей'!T46</f>
        <v/>
      </c>
      <c r="L50" s="122" t="str">
        <f>'Рама буфер всех чертежей'!U46</f>
        <v/>
      </c>
      <c r="M50" s="123"/>
      <c r="N50" s="33" t="str">
        <f>'Рама буфер всех чертежей'!W46</f>
        <v/>
      </c>
      <c r="O50" s="122" t="str">
        <f>'Рама буфер всех чертежей'!X46</f>
        <v/>
      </c>
    </row>
    <row r="51" spans="2:15" x14ac:dyDescent="0.3">
      <c r="B51" s="99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KI.SA.999_Тормоз в сборе</v>
      </c>
      <c r="C51" s="9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1" s="100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1" s="33" t="str">
        <f>'Рама буфер всех чертежей'!T47</f>
        <v/>
      </c>
      <c r="L51" s="122" t="str">
        <f>'Рама буфер всех чертежей'!U47</f>
        <v/>
      </c>
      <c r="M51" s="123"/>
      <c r="N51" s="33" t="str">
        <f>'Рама буфер всех чертежей'!W47</f>
        <v/>
      </c>
      <c r="O51" s="122" t="str">
        <f>'Рама буфер всех чертежей'!X47</f>
        <v/>
      </c>
    </row>
    <row r="52" spans="2:15" x14ac:dyDescent="0.3">
      <c r="B52" s="99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KI.SA.999-00M_Тормоз в сборе</v>
      </c>
      <c r="C52" s="9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2" s="100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2" s="33" t="str">
        <f>'Рама буфер всех чертежей'!T48</f>
        <v/>
      </c>
      <c r="L52" s="122" t="str">
        <f>'Рама буфер всех чертежей'!U48</f>
        <v/>
      </c>
      <c r="M52" s="123"/>
      <c r="N52" s="33" t="str">
        <f>'Рама буфер всех чертежей'!W48</f>
        <v/>
      </c>
      <c r="O52" s="122" t="str">
        <f>'Рама буфер всех чертежей'!X48</f>
        <v/>
      </c>
    </row>
    <row r="53" spans="2:15" x14ac:dyDescent="0.3">
      <c r="B53" s="99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KI.SA.246_Антиопрокидыватель A2 в сборе</v>
      </c>
      <c r="C53" s="9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3" s="100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3" s="33" t="str">
        <f>'Рама буфер всех чертежей'!T49</f>
        <v/>
      </c>
      <c r="L53" s="122" t="str">
        <f>'Рама буфер всех чертежей'!U49</f>
        <v/>
      </c>
      <c r="M53" s="123"/>
      <c r="N53" s="33" t="str">
        <f>'Рама буфер всех чертежей'!W49</f>
        <v/>
      </c>
      <c r="O53" s="122" t="str">
        <f>'Рама буфер всех чертежей'!X49</f>
        <v/>
      </c>
    </row>
    <row r="54" spans="2:15" x14ac:dyDescent="0.3">
      <c r="B54" s="99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_Пружинная кнопка</v>
      </c>
      <c r="C54" s="9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3</v>
      </c>
      <c r="D54" s="100" t="str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4" s="33" t="str">
        <f>'Рама буфер всех чертежей'!T50</f>
        <v/>
      </c>
      <c r="L54" s="122" t="str">
        <f>'Рама буфер всех чертежей'!U50</f>
        <v/>
      </c>
      <c r="M54" s="123"/>
      <c r="N54" s="33" t="str">
        <f>'Рама буфер всех чертежей'!W50</f>
        <v/>
      </c>
      <c r="O54" s="122" t="str">
        <f>'Рама буфер всех чертежей'!X50</f>
        <v/>
      </c>
    </row>
    <row r="55" spans="2:15" x14ac:dyDescent="0.3">
      <c r="B55" s="99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KI.BP.413_Подножка АJ сварная 390(такая же как и на 330)</v>
      </c>
      <c r="C55" s="9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5" s="100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5" s="33" t="str">
        <f>'Рама буфер всех чертежей'!T51</f>
        <v/>
      </c>
      <c r="L55" s="122" t="str">
        <f>'Рама буфер всех чертежей'!U51</f>
        <v/>
      </c>
      <c r="M55" s="123"/>
      <c r="N55" s="33" t="str">
        <f>'Рама буфер всех чертежей'!W51</f>
        <v/>
      </c>
      <c r="O55" s="122" t="str">
        <f>'Рама буфер всех чертежей'!X51</f>
        <v/>
      </c>
    </row>
    <row r="56" spans="2:15" ht="16.2" thickBot="1" x14ac:dyDescent="0.35">
      <c r="B56" s="99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KI.SP.317_Платформа подножки 330, 360, 390</v>
      </c>
      <c r="C56" s="9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0</v>
      </c>
      <c r="D56" s="100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6" s="30"/>
      <c r="L56" s="6"/>
      <c r="M56" s="123"/>
      <c r="N56" s="30"/>
      <c r="O56" s="6"/>
    </row>
    <row r="57" spans="2:15" ht="16.2" thickBot="1" x14ac:dyDescent="0.35">
      <c r="B57" s="99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KI.TP.107_Проставка D10 L10</v>
      </c>
      <c r="C57" s="9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7" s="100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7" s="124" t="str">
        <f>'Рама буфер всех чертежей'!T53</f>
        <v>Листовой</v>
      </c>
      <c r="L57" s="124"/>
      <c r="M57" s="7"/>
      <c r="N57" s="124" t="str">
        <f>'Рама буфер всех чертежей'!W53</f>
        <v>Пошив</v>
      </c>
      <c r="O57" s="124"/>
    </row>
    <row r="58" spans="2:15" x14ac:dyDescent="0.3">
      <c r="B58" s="99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KI.TP.008_Проставка D8 L11</v>
      </c>
      <c r="C58" s="9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58" s="100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58" s="120" t="str">
        <f>'Рама буфер всех чертежей'!T54</f>
        <v>KI.SP.319_Крыло 1</v>
      </c>
      <c r="L58" s="121">
        <f>'Рама буфер всех чертежей'!U54</f>
        <v>2</v>
      </c>
      <c r="M58" s="123"/>
      <c r="N58" s="120" t="str">
        <f>'Рама буфер всех чертежей'!W54</f>
        <v>?KI.BP.?_Тканевая подушка сидения 390-1,2</v>
      </c>
      <c r="O58" s="121">
        <f>'Рама буфер всех чертежей'!X54</f>
        <v>1</v>
      </c>
    </row>
    <row r="59" spans="2:15" x14ac:dyDescent="0.3">
      <c r="B59" s="99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_Колесо антиопрокидывателя</v>
      </c>
      <c r="C59" s="9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59" s="100" t="str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Покупное</v>
      </c>
      <c r="K59" s="33" t="str">
        <f>'Рама буфер всех чертежей'!T55</f>
        <v>KI.FP.103_Полукрыло A2</v>
      </c>
      <c r="L59" s="122">
        <f>'Рама буфер всех чертежей'!U55</f>
        <v>2</v>
      </c>
      <c r="M59" s="123"/>
      <c r="N59" s="33" t="str">
        <f>'Рама буфер всех чертежей'!W55</f>
        <v>KI.NP.020_Ременная спинка 390x360</v>
      </c>
      <c r="O59" s="122">
        <f>'Рама буфер всех чертежей'!X55</f>
        <v>1</v>
      </c>
    </row>
    <row r="60" spans="2:15" x14ac:dyDescent="0.3">
      <c r="B60" s="99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KI.TP.112_Проставка крыла</v>
      </c>
      <c r="C60" s="9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6</v>
      </c>
      <c r="D60" s="100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0" s="33" t="str">
        <f>'Рама буфер всех чертежей'!T56</f>
        <v>KI.SP.321_Пластина сидения 390-1,2</v>
      </c>
      <c r="L60" s="122">
        <f>'Рама буфер всех чертежей'!U56</f>
        <v>1</v>
      </c>
      <c r="M60" s="123"/>
      <c r="N60" s="33" t="str">
        <f>'Рама буфер всех чертежей'!W56</f>
        <v/>
      </c>
      <c r="O60" s="122" t="str">
        <f>'Рама буфер всех чертежей'!X56</f>
        <v/>
      </c>
    </row>
    <row r="61" spans="2:15" x14ac:dyDescent="0.3">
      <c r="B61" s="99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KI.CP.104_Гайка М22х1.5</v>
      </c>
      <c r="C61" s="9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1" s="100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1" s="33" t="str">
        <f>'Рама буфер всех чертежей'!T57</f>
        <v>KI.SP.317_Платформа подножки 330, 360, 390</v>
      </c>
      <c r="L61" s="122">
        <f>'Рама буфер всех чертежей'!U57</f>
        <v>0</v>
      </c>
      <c r="M61" s="123"/>
      <c r="N61" s="33" t="str">
        <f>'Рама буфер всех чертежей'!W57</f>
        <v/>
      </c>
      <c r="O61" s="122" t="str">
        <f>'Рама буфер всех чертежей'!X57</f>
        <v/>
      </c>
    </row>
    <row r="62" spans="2:15" x14ac:dyDescent="0.3">
      <c r="B62" s="99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KI.TP.104_Втулка ресивера колеса</v>
      </c>
      <c r="C62" s="9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2" s="100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2" s="33" t="str">
        <f>'Рама буфер всех чертежей'!T58</f>
        <v>?KI.BP.?_Подножка листовая 390</v>
      </c>
      <c r="L62" s="122">
        <f>'Рама буфер всех чертежей'!U58</f>
        <v>1</v>
      </c>
      <c r="M62" s="123"/>
      <c r="N62" s="33" t="str">
        <f>'Рама буфер всех чертежей'!W58</f>
        <v/>
      </c>
      <c r="O62" s="122" t="str">
        <f>'Рама буфер всех чертежей'!X58</f>
        <v/>
      </c>
    </row>
    <row r="63" spans="2:15" x14ac:dyDescent="0.3">
      <c r="B63" s="99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KI.MP.078_Ресивер AJ 3 градусов</v>
      </c>
      <c r="C63" s="9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2</v>
      </c>
      <c r="D63" s="100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3" s="33" t="str">
        <f>'Рама буфер всех чертежей'!T59</f>
        <v>?KI.BP.?_Подножка листовая перевернутая 390</v>
      </c>
      <c r="L63" s="122">
        <f>'Рама буфер всех чертежей'!U59</f>
        <v>1</v>
      </c>
      <c r="M63" s="123"/>
      <c r="N63" s="33" t="str">
        <f>'Рама буфер всех чертежей'!W59</f>
        <v/>
      </c>
      <c r="O63" s="122" t="str">
        <f>'Рама буфер всех чертежей'!X59</f>
        <v/>
      </c>
    </row>
    <row r="64" spans="2:15" x14ac:dyDescent="0.3">
      <c r="B64" s="99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KI.TP.102_Проставка крыла 11,5</v>
      </c>
      <c r="C64" s="9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8</v>
      </c>
      <c r="D64" s="100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4" s="33" t="str">
        <f>'Рама буфер всех чертежей'!T60</f>
        <v/>
      </c>
      <c r="L64" s="122" t="str">
        <f>'Рама буфер всех чертежей'!U60</f>
        <v/>
      </c>
      <c r="M64" s="123"/>
      <c r="N64" s="33" t="str">
        <f>'Рама буфер всех чертежей'!W60</f>
        <v/>
      </c>
      <c r="O64" s="122" t="str">
        <f>'Рама буфер всех чертежей'!X60</f>
        <v/>
      </c>
    </row>
    <row r="65" spans="2:15" x14ac:dyDescent="0.3">
      <c r="B65" s="99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KI.NP.020_Ременная спинка 390x360</v>
      </c>
      <c r="C65" s="91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5" s="100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0</v>
      </c>
      <c r="K65" s="33" t="str">
        <f>'Рама буфер всех чертежей'!T61</f>
        <v/>
      </c>
      <c r="L65" s="122" t="str">
        <f>'Рама буфер всех чертежей'!U61</f>
        <v/>
      </c>
      <c r="M65" s="123"/>
      <c r="N65" s="33" t="str">
        <f>'Рама буфер всех чертежей'!W61</f>
        <v/>
      </c>
      <c r="O65" s="122" t="str">
        <f>'Рама буфер всех чертежей'!X61</f>
        <v/>
      </c>
    </row>
    <row r="66" spans="2:15" x14ac:dyDescent="0.3">
      <c r="B66" s="99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?KI.BP.?_Связь бананов 390</v>
      </c>
      <c r="C66" s="91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6" s="100" t="str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66" s="33" t="str">
        <f>'Рама буфер всех чертежей'!T62</f>
        <v/>
      </c>
      <c r="L66" s="122" t="str">
        <f>'Рама буфер всех чертежей'!U62</f>
        <v/>
      </c>
      <c r="M66" s="123"/>
      <c r="N66" s="33" t="str">
        <f>'Рама буфер всех чертежей'!W62</f>
        <v/>
      </c>
      <c r="O66" s="122" t="str">
        <f>'Рама буфер всех чертежей'!X62</f>
        <v/>
      </c>
    </row>
    <row r="67" spans="2:15" x14ac:dyDescent="0.3">
      <c r="B67" s="99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?KI.BP.?_Подножка листовая 390</v>
      </c>
      <c r="C67" s="91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7" s="100" t="str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67" s="33" t="str">
        <f>'Рама буфер всех чертежей'!T63</f>
        <v/>
      </c>
      <c r="L67" s="122" t="str">
        <f>'Рама буфер всех чертежей'!U63</f>
        <v/>
      </c>
      <c r="M67" s="123"/>
      <c r="N67" s="33" t="str">
        <f>'Рама буфер всех чертежей'!W63</f>
        <v/>
      </c>
      <c r="O67" s="122" t="str">
        <f>'Рама буфер всех чертежей'!X63</f>
        <v/>
      </c>
    </row>
    <row r="68" spans="2:15" x14ac:dyDescent="0.3">
      <c r="B68" s="99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>?KI.BP.?_Подножка листовая перевернутая 390</v>
      </c>
      <c r="C68" s="91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>1</v>
      </c>
      <c r="D68" s="100" t="str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>Для коляски шириной 390</v>
      </c>
      <c r="K68" s="33" t="str">
        <f>'Рама буфер всех чертежей'!T64</f>
        <v/>
      </c>
      <c r="L68" s="122" t="str">
        <f>'Рама буфер всех чертежей'!U64</f>
        <v/>
      </c>
      <c r="M68" s="123"/>
      <c r="N68" s="33" t="str">
        <f>'Рама буфер всех чертежей'!W64</f>
        <v/>
      </c>
      <c r="O68" s="122" t="str">
        <f>'Рама буфер всех чертежей'!X64</f>
        <v/>
      </c>
    </row>
    <row r="69" spans="2:15" x14ac:dyDescent="0.3">
      <c r="B69" s="99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69" s="91" t="str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69" s="100" t="str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69" s="33" t="str">
        <f>'Рама буфер всех чертежей'!T65</f>
        <v/>
      </c>
      <c r="L69" s="122" t="str">
        <f>'Рама буфер всех чертежей'!U65</f>
        <v/>
      </c>
      <c r="M69" s="123"/>
      <c r="N69" s="33" t="str">
        <f>'Рама буфер всех чертежей'!W65</f>
        <v/>
      </c>
      <c r="O69" s="122" t="str">
        <f>'Рама буфер всех чертежей'!X65</f>
        <v/>
      </c>
    </row>
    <row r="70" spans="2:15" x14ac:dyDescent="0.3">
      <c r="B70" s="99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0" s="91" t="str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0" s="100" t="str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0" s="33" t="str">
        <f>'Рама буфер всех чертежей'!T66</f>
        <v/>
      </c>
      <c r="L70" s="122" t="str">
        <f>'Рама буфер всех чертежей'!U66</f>
        <v/>
      </c>
      <c r="M70" s="123"/>
      <c r="N70" s="33" t="str">
        <f>'Рама буфер всех чертежей'!W66</f>
        <v/>
      </c>
      <c r="O70" s="122" t="str">
        <f>'Рама буфер всех чертежей'!X66</f>
        <v/>
      </c>
    </row>
    <row r="71" spans="2:15" x14ac:dyDescent="0.3">
      <c r="B71" s="99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1" s="91" t="str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1" s="100" t="str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1" s="33" t="str">
        <f>'Рама буфер всех чертежей'!T67</f>
        <v/>
      </c>
      <c r="L71" s="122" t="str">
        <f>'Рама буфер всех чертежей'!U67</f>
        <v/>
      </c>
      <c r="M71" s="123"/>
      <c r="N71" s="33" t="str">
        <f>'Рама буфер всех чертежей'!W67</f>
        <v/>
      </c>
      <c r="O71" s="122" t="str">
        <f>'Рама буфер всех чертежей'!X67</f>
        <v/>
      </c>
    </row>
    <row r="72" spans="2:15" x14ac:dyDescent="0.3">
      <c r="B72" s="99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2" s="91" t="str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2" s="100" t="str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2" s="33" t="str">
        <f>'Рама буфер всех чертежей'!T68</f>
        <v/>
      </c>
      <c r="L72" s="122" t="str">
        <f>'Рама буфер всех чертежей'!U68</f>
        <v/>
      </c>
      <c r="M72" s="123"/>
      <c r="N72" s="33" t="str">
        <f>'Рама буфер всех чертежей'!W68</f>
        <v/>
      </c>
      <c r="O72" s="122" t="str">
        <f>'Рама буфер всех чертежей'!X68</f>
        <v/>
      </c>
    </row>
    <row r="73" spans="2:15" ht="16.2" thickBot="1" x14ac:dyDescent="0.35">
      <c r="B73" s="99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3" s="9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3" s="100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  <c r="K73" s="30" t="str">
        <f>'Рама буфер всех чертежей'!T69</f>
        <v/>
      </c>
      <c r="L73" s="6" t="str">
        <f>'Рама буфер всех чертежей'!U69</f>
        <v/>
      </c>
      <c r="M73" s="123"/>
      <c r="N73" s="30" t="str">
        <f>'Рама буфер всех чертежей'!W69</f>
        <v/>
      </c>
      <c r="O73" s="6" t="str">
        <f>'Рама буфер всех чертежей'!X69</f>
        <v/>
      </c>
    </row>
    <row r="74" spans="2:15" x14ac:dyDescent="0.3">
      <c r="B74" s="99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4" s="9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4" s="100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5" spans="2:15" x14ac:dyDescent="0.3">
      <c r="B75" s="99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5" s="9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5" s="100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6" spans="2:15" x14ac:dyDescent="0.3">
      <c r="B76" s="99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6" s="9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6" s="100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7" spans="2:15" x14ac:dyDescent="0.3">
      <c r="B77" s="99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7" s="9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7" s="100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8" spans="2:15" x14ac:dyDescent="0.3">
      <c r="B78" s="99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8" s="9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8" s="100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79" spans="2:15" x14ac:dyDescent="0.3">
      <c r="B79" s="99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79" s="9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79" s="100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0" spans="2:15" x14ac:dyDescent="0.3">
      <c r="B80" s="99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0" s="9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0" s="100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1" spans="2:4" x14ac:dyDescent="0.3">
      <c r="B81" s="99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1" s="9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1" s="100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2" spans="2:4" x14ac:dyDescent="0.3">
      <c r="B82" s="99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2" s="9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2" s="100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3" spans="2:4" x14ac:dyDescent="0.3">
      <c r="B83" s="99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3" s="9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3" s="100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4" spans="2:4" x14ac:dyDescent="0.3">
      <c r="B84" s="99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4" s="9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4" s="100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5" spans="2:4" x14ac:dyDescent="0.3">
      <c r="B85" s="99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5" s="9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5" s="100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6" spans="2:4" x14ac:dyDescent="0.3">
      <c r="B86" s="99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6" s="9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6" s="100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7" spans="2:4" x14ac:dyDescent="0.3">
      <c r="B87" s="99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7" s="9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7" s="100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8" spans="2:4" x14ac:dyDescent="0.3">
      <c r="B88" s="99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8" s="9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8" s="100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89" spans="2:4" x14ac:dyDescent="0.3">
      <c r="B89" s="99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89" s="9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89" s="100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0" spans="2:4" x14ac:dyDescent="0.3">
      <c r="B90" s="99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0" s="9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0" s="100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1" spans="2:4" x14ac:dyDescent="0.3">
      <c r="B91" s="99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1" s="9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1" s="100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2" spans="2:4" x14ac:dyDescent="0.3">
      <c r="B92" s="99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2" s="9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2" s="100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3" spans="2:4" x14ac:dyDescent="0.3">
      <c r="B93" s="99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3" s="9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3" s="100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4" spans="2:4" x14ac:dyDescent="0.3">
      <c r="B94" s="99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4" s="9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4" s="100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5" spans="2:4" x14ac:dyDescent="0.3">
      <c r="B95" s="99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5" s="9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5" s="100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6" spans="2:4" x14ac:dyDescent="0.3">
      <c r="B96" s="99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6" s="9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6" s="100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7" spans="2:4" x14ac:dyDescent="0.3">
      <c r="B97" s="99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7" s="9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7" s="100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8" spans="2:4" x14ac:dyDescent="0.3">
      <c r="B98" s="99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8" s="9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8" s="100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99" spans="2:4" x14ac:dyDescent="0.3">
      <c r="B99" s="99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99" s="9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99" s="100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0" spans="2:4" x14ac:dyDescent="0.3">
      <c r="B100" s="99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0" s="9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0" s="100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1" spans="2:4" x14ac:dyDescent="0.3">
      <c r="B101" s="99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1" s="9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1" s="100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2" spans="2:4" x14ac:dyDescent="0.3">
      <c r="B102" s="99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2" s="9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2" s="100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3" spans="2:4" x14ac:dyDescent="0.3">
      <c r="B103" s="99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3" s="9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3" s="100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4" spans="2:4" x14ac:dyDescent="0.3">
      <c r="B104" s="99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4" s="9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4" s="100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  <row r="105" spans="2:4" x14ac:dyDescent="0.3">
      <c r="B105" s="99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чертежей'!$M$2)+1),ROW()-ROW($B$14)+1)),"")</f>
        <v/>
      </c>
      <c r="C105" s="91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чертежей'!$M$2)+1),ROW()-ROW($C$14)+1)),"")</f>
        <v/>
      </c>
      <c r="D105" s="100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чертежей'!$M$2)+1),ROW()-ROW($D$14)+1)),"")</f>
        <v/>
      </c>
    </row>
  </sheetData>
  <mergeCells count="9">
    <mergeCell ref="C13:D13"/>
    <mergeCell ref="B3:C3"/>
    <mergeCell ref="C10:D10"/>
    <mergeCell ref="C8:D8"/>
    <mergeCell ref="C6:D6"/>
    <mergeCell ref="C7:D7"/>
    <mergeCell ref="C5:D5"/>
    <mergeCell ref="C4:D4"/>
    <mergeCell ref="C9:D9"/>
  </mergeCells>
  <conditionalFormatting sqref="A1:XFD1048576">
    <cfRule type="containsText" dxfId="6" priority="1" operator="containsText" text="?KI.BP.?">
      <formula>NOT(ISERROR(SEARCH("?KI.BP.?",A1)))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X279"/>
  <sheetViews>
    <sheetView topLeftCell="A28" zoomScale="85" zoomScaleNormal="85" workbookViewId="0">
      <selection activeCell="C57" sqref="C57"/>
    </sheetView>
  </sheetViews>
  <sheetFormatPr defaultRowHeight="14.4" x14ac:dyDescent="0.3"/>
  <cols>
    <col min="2" max="2" width="9.21875" customWidth="1"/>
    <col min="3" max="3" width="11.5546875" style="64" customWidth="1"/>
    <col min="4" max="4" width="12.88671875" style="75" customWidth="1"/>
    <col min="5" max="5" width="16" style="75" customWidth="1"/>
    <col min="6" max="6" width="43.109375" style="64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3.33203125" customWidth="1"/>
    <col min="16" max="16" width="33.5546875" customWidth="1"/>
    <col min="17" max="17" width="20.44140625" customWidth="1"/>
    <col min="18" max="18" width="18.5546875" customWidth="1"/>
    <col min="19" max="19" width="10.6640625" customWidth="1"/>
    <col min="20" max="20" width="45.33203125" customWidth="1"/>
    <col min="21" max="21" width="17.109375" customWidth="1"/>
    <col min="22" max="22" width="11.21875" customWidth="1"/>
    <col min="23" max="23" width="45.21875" customWidth="1"/>
    <col min="24" max="24" width="19" customWidth="1"/>
    <col min="25" max="25" width="17.33203125" customWidth="1"/>
    <col min="26" max="26" width="9.109375" customWidth="1"/>
    <col min="27" max="27" width="15.6640625" customWidth="1"/>
  </cols>
  <sheetData>
    <row r="1" spans="2:24" ht="59.4" customHeight="1" x14ac:dyDescent="0.3">
      <c r="B1" s="68" t="s">
        <v>85</v>
      </c>
      <c r="C1" s="69" t="s">
        <v>88</v>
      </c>
      <c r="D1" s="74" t="s">
        <v>613</v>
      </c>
      <c r="E1" s="74" t="s">
        <v>108</v>
      </c>
      <c r="F1" s="69" t="s">
        <v>106</v>
      </c>
      <c r="G1" s="70" t="s">
        <v>107</v>
      </c>
      <c r="H1" s="70" t="s">
        <v>84</v>
      </c>
      <c r="I1" s="70" t="s">
        <v>0</v>
      </c>
      <c r="J1" s="70" t="s">
        <v>1</v>
      </c>
      <c r="K1" s="70" t="s">
        <v>17</v>
      </c>
      <c r="L1" s="70" t="s">
        <v>87</v>
      </c>
      <c r="M1" s="71" t="s">
        <v>175</v>
      </c>
    </row>
    <row r="2" spans="2:24" ht="43.2" x14ac:dyDescent="0.3">
      <c r="B2" s="114"/>
      <c r="C2" s="65">
        <v>1</v>
      </c>
      <c r="D2" s="66" t="s">
        <v>614</v>
      </c>
      <c r="E2" s="66" t="s">
        <v>622</v>
      </c>
      <c r="F2" s="61" t="s">
        <v>135</v>
      </c>
      <c r="G2" s="65" t="str">
        <f>_xlfn.CONCAT(Таблица2[[#This Row],[Обознач]],"_",Таблица2[[#This Row],[Наимен]])</f>
        <v>KI.BP.421_Банан 1</v>
      </c>
      <c r="H2" s="65">
        <v>2</v>
      </c>
      <c r="I2" s="61"/>
      <c r="J2" s="61"/>
      <c r="K2" s="61" t="s">
        <v>86</v>
      </c>
      <c r="L2" s="61" t="s">
        <v>10</v>
      </c>
      <c r="M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2" s="141" t="s">
        <v>93</v>
      </c>
      <c r="P2" s="13" t="s">
        <v>9</v>
      </c>
      <c r="Q2" s="13" t="s">
        <v>94</v>
      </c>
      <c r="R2" s="13" t="s">
        <v>98</v>
      </c>
      <c r="S2" s="13" t="s">
        <v>17</v>
      </c>
      <c r="T2" s="86" t="s">
        <v>248</v>
      </c>
      <c r="U2" s="13" t="s">
        <v>97</v>
      </c>
      <c r="V2" s="13" t="s">
        <v>593</v>
      </c>
    </row>
    <row r="3" spans="2:24" x14ac:dyDescent="0.3">
      <c r="B3" s="114"/>
      <c r="C3" s="66" t="s">
        <v>2</v>
      </c>
      <c r="D3" s="66" t="s">
        <v>614</v>
      </c>
      <c r="E3" s="66" t="s">
        <v>660</v>
      </c>
      <c r="F3" s="61" t="s">
        <v>136</v>
      </c>
      <c r="G3" s="65" t="str">
        <f>_xlfn.CONCAT(Таблица2[[#This Row],[Обознач]],"_",Таблица2[[#This Row],[Наимен]])</f>
        <v>KI.BP.421-01_Банан 1-01</v>
      </c>
      <c r="H3" s="65">
        <v>1</v>
      </c>
      <c r="I3" s="61"/>
      <c r="J3" s="61"/>
      <c r="K3" s="61" t="s">
        <v>86</v>
      </c>
      <c r="L3" s="61" t="s">
        <v>68</v>
      </c>
      <c r="M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O3" s="141"/>
      <c r="P3" s="92" t="str">
        <f>IF($P$5="yes",(_xlfn.CONCAT($Q$5,"-01")),$Q$5)</f>
        <v>1-01</v>
      </c>
      <c r="Q3" s="92" t="str">
        <f>IF($P$5="yes",(_xlfn.CONCAT($Q$5,"-02")),$Q$5)</f>
        <v>1-02</v>
      </c>
      <c r="R3" s="92" t="str">
        <f>_xlfn.CONCAT("vi",$Q$5)</f>
        <v>vi1</v>
      </c>
      <c r="S3" s="93">
        <f>Буфер!E6</f>
        <v>390</v>
      </c>
      <c r="T3" s="93" t="str">
        <f>_xlfn.CONCAT("s",Буфер!D10)</f>
        <v>s360</v>
      </c>
      <c r="U3" s="92" t="s">
        <v>89</v>
      </c>
      <c r="V3" s="92" t="str">
        <f>_xlfn.CONCAT($S$3,"х",IF(OR(Q5=1,Q5=2),("Pl12"),IF(OR(Q5=3,Q5=4),("Pl34"),IF(OR(Q5=5,Q5=6,Q5=7),("Pl567")))))</f>
        <v>390хPl12</v>
      </c>
    </row>
    <row r="4" spans="2:24" ht="58.2" customHeight="1" x14ac:dyDescent="0.3">
      <c r="B4" s="114"/>
      <c r="C4" s="66" t="s">
        <v>67</v>
      </c>
      <c r="D4" s="66" t="s">
        <v>614</v>
      </c>
      <c r="E4" s="66" t="s">
        <v>661</v>
      </c>
      <c r="F4" s="61" t="s">
        <v>137</v>
      </c>
      <c r="G4" s="65" t="str">
        <f>_xlfn.CONCAT(Таблица2[[#This Row],[Обознач]],"_",Таблица2[[#This Row],[Наимен]])</f>
        <v>KI.BP.421-02_Банан 1-02</v>
      </c>
      <c r="H4" s="65">
        <v>1</v>
      </c>
      <c r="I4" s="61"/>
      <c r="J4" s="61"/>
      <c r="K4" s="61" t="s">
        <v>86</v>
      </c>
      <c r="L4" s="61" t="s">
        <v>74</v>
      </c>
      <c r="M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O4" s="141"/>
      <c r="P4" s="13" t="s">
        <v>95</v>
      </c>
      <c r="Q4" s="84" t="s">
        <v>96</v>
      </c>
      <c r="R4" s="13" t="s">
        <v>188</v>
      </c>
      <c r="S4" s="13" t="s">
        <v>256</v>
      </c>
      <c r="T4" s="110" t="s">
        <v>275</v>
      </c>
      <c r="U4" s="86" t="s">
        <v>248</v>
      </c>
      <c r="V4" s="86" t="s">
        <v>501</v>
      </c>
    </row>
    <row r="5" spans="2:24" x14ac:dyDescent="0.3">
      <c r="B5" s="114"/>
      <c r="C5" s="66">
        <v>2</v>
      </c>
      <c r="D5" s="66" t="s">
        <v>614</v>
      </c>
      <c r="E5" s="66" t="s">
        <v>231</v>
      </c>
      <c r="F5" s="61" t="s">
        <v>138</v>
      </c>
      <c r="G5" s="65" t="str">
        <f>_xlfn.CONCAT(Таблица2[[#This Row],[Обознач]],"_",Таблица2[[#This Row],[Наимен]])</f>
        <v>?KI.BP.?_Банан 2</v>
      </c>
      <c r="H5" s="65">
        <v>2</v>
      </c>
      <c r="I5" s="61"/>
      <c r="J5" s="61"/>
      <c r="K5" s="61" t="s">
        <v>86</v>
      </c>
      <c r="L5" s="61" t="s">
        <v>10</v>
      </c>
      <c r="M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5" s="141"/>
      <c r="P5" s="94" t="str">
        <f>IF(OR($S$3=390,$S$3=420),"yes","no")</f>
        <v>yes</v>
      </c>
      <c r="Q5" s="95">
        <f>typebanan</f>
        <v>1</v>
      </c>
      <c r="R5" s="9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СУЖЕНИЕ БАНАНОВ</v>
      </c>
      <c r="S5" s="92">
        <f>Буфер!D12</f>
        <v>300</v>
      </c>
      <c r="T5" s="92" t="str">
        <f>_xlfn.CONCAT("kr",$Q$5)</f>
        <v>kr1</v>
      </c>
      <c r="U5" s="93">
        <f>Буфер!D10</f>
        <v>360</v>
      </c>
      <c r="V5" s="93" t="str">
        <f>_xlfn.CONCAT($S$3,"x",$U$5)</f>
        <v>390x360</v>
      </c>
    </row>
    <row r="6" spans="2:24" x14ac:dyDescent="0.3">
      <c r="B6" s="114"/>
      <c r="C6" s="66" t="s">
        <v>3</v>
      </c>
      <c r="D6" s="66" t="s">
        <v>614</v>
      </c>
      <c r="E6" s="66" t="s">
        <v>231</v>
      </c>
      <c r="F6" s="61" t="s">
        <v>139</v>
      </c>
      <c r="G6" s="65" t="str">
        <f>_xlfn.CONCAT(Таблица2[[#This Row],[Обознач]],"_",Таблица2[[#This Row],[Наимен]])</f>
        <v>?KI.BP.?_Банан 2-01</v>
      </c>
      <c r="H6" s="65">
        <v>1</v>
      </c>
      <c r="I6" s="61"/>
      <c r="J6" s="61"/>
      <c r="K6" s="61" t="s">
        <v>86</v>
      </c>
      <c r="L6" s="61" t="s">
        <v>68</v>
      </c>
      <c r="M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6" s="73"/>
    </row>
    <row r="7" spans="2:24" x14ac:dyDescent="0.3">
      <c r="B7" s="114"/>
      <c r="C7" s="66" t="s">
        <v>69</v>
      </c>
      <c r="D7" s="66" t="s">
        <v>614</v>
      </c>
      <c r="E7" s="66" t="s">
        <v>231</v>
      </c>
      <c r="F7" s="61" t="s">
        <v>140</v>
      </c>
      <c r="G7" s="65" t="str">
        <f>_xlfn.CONCAT(Таблица2[[#This Row],[Обознач]],"_",Таблица2[[#This Row],[Наимен]])</f>
        <v>?KI.BP.?_Банан 2-02</v>
      </c>
      <c r="H7" s="65">
        <v>1</v>
      </c>
      <c r="I7" s="61"/>
      <c r="J7" s="61"/>
      <c r="K7" s="61" t="s">
        <v>86</v>
      </c>
      <c r="L7" s="61" t="s">
        <v>74</v>
      </c>
      <c r="M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O7" s="73"/>
      <c r="Q7" t="str">
        <f>IF(P5=270,P3,IF(P5=300,P3,IF(P5="330-01",(_xlfn.CONCAT(P3,"-01")),IF(P5="360-01",(_xlfn.CONCAT(P3,"-01")),"другое"))))</f>
        <v>другое</v>
      </c>
    </row>
    <row r="8" spans="2:24" x14ac:dyDescent="0.3">
      <c r="B8" s="114"/>
      <c r="C8" s="66">
        <v>3</v>
      </c>
      <c r="D8" s="66" t="s">
        <v>614</v>
      </c>
      <c r="E8" s="66" t="s">
        <v>231</v>
      </c>
      <c r="F8" s="61" t="s">
        <v>141</v>
      </c>
      <c r="G8" s="65" t="str">
        <f>_xlfn.CONCAT(Таблица2[[#This Row],[Обознач]],"_",Таблица2[[#This Row],[Наимен]])</f>
        <v>?KI.BP.?_Банан 3</v>
      </c>
      <c r="H8" s="65">
        <v>2</v>
      </c>
      <c r="I8" s="61"/>
      <c r="J8" s="61"/>
      <c r="K8" s="61" t="s">
        <v>86</v>
      </c>
      <c r="L8" s="61" t="s">
        <v>10</v>
      </c>
      <c r="M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" spans="2:24" x14ac:dyDescent="0.3">
      <c r="B9" s="114"/>
      <c r="C9" s="66" t="s">
        <v>4</v>
      </c>
      <c r="D9" s="66" t="s">
        <v>614</v>
      </c>
      <c r="E9" s="66" t="s">
        <v>231</v>
      </c>
      <c r="F9" s="61" t="s">
        <v>142</v>
      </c>
      <c r="G9" s="65" t="str">
        <f>_xlfn.CONCAT(Таблица2[[#This Row],[Обознач]],"_",Таблица2[[#This Row],[Наимен]])</f>
        <v>?KI.BP.?_Банан 3-01</v>
      </c>
      <c r="H9" s="65">
        <v>1</v>
      </c>
      <c r="I9" s="61"/>
      <c r="J9" s="61"/>
      <c r="K9" s="61" t="s">
        <v>86</v>
      </c>
      <c r="L9" s="61" t="s">
        <v>68</v>
      </c>
      <c r="M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" spans="2:24" x14ac:dyDescent="0.3">
      <c r="B10" s="114"/>
      <c r="C10" s="66" t="s">
        <v>70</v>
      </c>
      <c r="D10" s="66" t="s">
        <v>614</v>
      </c>
      <c r="E10" s="66" t="s">
        <v>231</v>
      </c>
      <c r="F10" s="61" t="s">
        <v>143</v>
      </c>
      <c r="G10" s="65" t="str">
        <f>_xlfn.CONCAT(Таблица2[[#This Row],[Обознач]],"_",Таблица2[[#This Row],[Наимен]])</f>
        <v>?KI.BP.?_Банан 3-02</v>
      </c>
      <c r="H10" s="65">
        <v>1</v>
      </c>
      <c r="I10" s="61"/>
      <c r="J10" s="61"/>
      <c r="K10" s="61" t="s">
        <v>86</v>
      </c>
      <c r="L10" s="61" t="s">
        <v>74</v>
      </c>
      <c r="M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" spans="2:24" x14ac:dyDescent="0.3">
      <c r="B11" s="114"/>
      <c r="C11" s="66">
        <v>4</v>
      </c>
      <c r="D11" s="66" t="s">
        <v>614</v>
      </c>
      <c r="E11" s="66" t="s">
        <v>232</v>
      </c>
      <c r="F11" s="61" t="s">
        <v>144</v>
      </c>
      <c r="G11" s="65" t="str">
        <f>_xlfn.CONCAT(Таблица2[[#This Row],[Обознач]],"_",Таблица2[[#This Row],[Наимен]])</f>
        <v>KI.BP.399_Банан 4</v>
      </c>
      <c r="H11" s="65">
        <v>2</v>
      </c>
      <c r="I11" s="61"/>
      <c r="J11" s="61"/>
      <c r="K11" s="61" t="s">
        <v>86</v>
      </c>
      <c r="L11" s="61" t="s">
        <v>10</v>
      </c>
      <c r="M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" spans="2:24" x14ac:dyDescent="0.3">
      <c r="B12" s="114"/>
      <c r="C12" s="66" t="s">
        <v>5</v>
      </c>
      <c r="D12" s="66" t="s">
        <v>614</v>
      </c>
      <c r="E12" s="66" t="s">
        <v>231</v>
      </c>
      <c r="F12" s="61" t="s">
        <v>145</v>
      </c>
      <c r="G12" s="65" t="str">
        <f>_xlfn.CONCAT(Таблица2[[#This Row],[Обознач]],"_",Таблица2[[#This Row],[Наимен]])</f>
        <v>?KI.BP.?_Банан 4-01</v>
      </c>
      <c r="H12" s="65">
        <v>1</v>
      </c>
      <c r="I12" s="61"/>
      <c r="J12" s="61"/>
      <c r="K12" s="61" t="s">
        <v>86</v>
      </c>
      <c r="L12" s="61" t="s">
        <v>68</v>
      </c>
      <c r="M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2" s="14" t="s">
        <v>619</v>
      </c>
      <c r="T12" s="14" t="s">
        <v>614</v>
      </c>
      <c r="W12" s="14" t="s">
        <v>618</v>
      </c>
    </row>
    <row r="13" spans="2:24" ht="15" thickBot="1" x14ac:dyDescent="0.35">
      <c r="B13" s="114"/>
      <c r="C13" s="66" t="s">
        <v>71</v>
      </c>
      <c r="D13" s="66" t="s">
        <v>614</v>
      </c>
      <c r="E13" s="66" t="s">
        <v>231</v>
      </c>
      <c r="F13" s="61" t="s">
        <v>146</v>
      </c>
      <c r="G13" s="65" t="str">
        <f>_xlfn.CONCAT(Таблица2[[#This Row],[Обознач]],"_",Таблица2[[#This Row],[Наимен]])</f>
        <v>?KI.BP.?_Банан 4-02</v>
      </c>
      <c r="H13" s="65">
        <v>1</v>
      </c>
      <c r="I13" s="61"/>
      <c r="J13" s="61"/>
      <c r="K13" s="61" t="s">
        <v>86</v>
      </c>
      <c r="L13" s="61" t="s">
        <v>74</v>
      </c>
      <c r="M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T13" t="s">
        <v>176</v>
      </c>
      <c r="U13" t="s">
        <v>84</v>
      </c>
      <c r="W13" t="s">
        <v>176</v>
      </c>
      <c r="X13" t="s">
        <v>84</v>
      </c>
    </row>
    <row r="14" spans="2:24" ht="15" thickBot="1" x14ac:dyDescent="0.35">
      <c r="B14" s="114"/>
      <c r="C14" s="66">
        <v>5</v>
      </c>
      <c r="D14" s="66" t="s">
        <v>614</v>
      </c>
      <c r="E14" s="66" t="s">
        <v>231</v>
      </c>
      <c r="F14" s="61" t="s">
        <v>147</v>
      </c>
      <c r="G14" s="65" t="str">
        <f>_xlfn.CONCAT(Таблица2[[#This Row],[Обознач]],"_",Таблица2[[#This Row],[Наимен]])</f>
        <v>?KI.BP.?_Банан 5</v>
      </c>
      <c r="H14" s="65">
        <v>2</v>
      </c>
      <c r="I14" s="61"/>
      <c r="J14" s="61"/>
      <c r="K14" s="61" t="s">
        <v>86</v>
      </c>
      <c r="L14" s="61" t="s">
        <v>10</v>
      </c>
      <c r="M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KI.BP.421-01_Банан 1-01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4" s="7" t="str">
        <f t="array" ref="T14">IFERROR(INDEX($P$14:$P$101,SMALL(IF($R$14:$R$101="Гибка",ROW($R$14:$R$101)-ROW($R$14)+1),ROW()-ROW($T$14)+1)),"")</f>
        <v>KI.BP.421-01_Банан 1-01</v>
      </c>
      <c r="U14" s="7">
        <f t="array" ref="U14">IFERROR(INDEX($Q$14:$Q$101,SMALL(IF($R$14:$R$101="Гибка",ROW($R$14:$R$101)-ROW($R$14)+1),ROW()-ROW($U$14)+1)),"")</f>
        <v>1</v>
      </c>
      <c r="W14" s="7" t="str">
        <f t="array" ref="W14">IFERROR(INDEX($P$14:$P$101,SMALL(IF($R$14:$R$101="Склад",ROW($R$14:$R$101)-ROW($R$14)+1),ROW()-ROW($W$14)+1)),"")</f>
        <v>KI.TP.103_Стакан переднего колеса</v>
      </c>
      <c r="X14" s="7">
        <f t="array" ref="X14">IFERROR(INDEX($Q$14:$Q$101,SMALL(IF($R$14:$R$101="Склад",ROW($R$14:$R$101)-ROW($R$14)+1),ROW()-ROW($W$14)+1)),"")</f>
        <v>2</v>
      </c>
    </row>
    <row r="15" spans="2:24" ht="15" thickBot="1" x14ac:dyDescent="0.35">
      <c r="B15" s="114"/>
      <c r="C15" s="66" t="s">
        <v>6</v>
      </c>
      <c r="D15" s="66" t="s">
        <v>614</v>
      </c>
      <c r="E15" s="66" t="s">
        <v>231</v>
      </c>
      <c r="F15" s="61" t="s">
        <v>148</v>
      </c>
      <c r="G15" s="65" t="str">
        <f>_xlfn.CONCAT(Таблица2[[#This Row],[Обознач]],"_",Таблица2[[#This Row],[Наимен]])</f>
        <v>?KI.BP.?_Банан 5-01</v>
      </c>
      <c r="H15" s="65">
        <v>1</v>
      </c>
      <c r="I15" s="61"/>
      <c r="J15" s="61"/>
      <c r="K15" s="61" t="s">
        <v>86</v>
      </c>
      <c r="L15" s="61" t="s">
        <v>68</v>
      </c>
      <c r="M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KI.BP.421-02_Банан 1-02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5" s="7" t="str">
        <f t="array" ref="T15">IFERROR(INDEX($P$14:$P$101,SMALL(IF($R$14:$R$101="Гибка",ROW($R$14:$R$101)-ROW($R$14)+1),ROW()-ROW($T$14)+1)),"")</f>
        <v>KI.BP.421-02_Банан 1-02</v>
      </c>
      <c r="U15" s="7">
        <f t="array" ref="U15">IFERROR(INDEX($Q$14:$Q$101,SMALL(IF($R$14:$R$101="Гибка",ROW($R$14:$R$101)-ROW($R$14)+1),ROW()-ROW($U$14)+1)),"")</f>
        <v>1</v>
      </c>
      <c r="W15" s="7" t="str">
        <f t="array" ref="W15">IFERROR(INDEX($P$14:$P$101,SMALL(IF($R$14:$R$101="Склад",ROW($R$14:$R$101)-ROW($R$14)+1),ROW()-ROW($W$14)+1)),"")</f>
        <v>KI.TP.104_Втулка ресивера колеса</v>
      </c>
      <c r="X15" s="7">
        <f t="array" ref="X15">IFERROR(INDEX($Q$14:$Q$101,SMALL(IF($R$14:$R$101="Склад",ROW($R$14:$R$101)-ROW($R$14)+1),ROW()-ROW($W$14)+1)),"")</f>
        <v>2</v>
      </c>
    </row>
    <row r="16" spans="2:24" ht="15" thickBot="1" x14ac:dyDescent="0.35">
      <c r="B16" s="114"/>
      <c r="C16" s="66" t="s">
        <v>72</v>
      </c>
      <c r="D16" s="66" t="s">
        <v>614</v>
      </c>
      <c r="E16" s="66" t="s">
        <v>231</v>
      </c>
      <c r="F16" s="61" t="s">
        <v>149</v>
      </c>
      <c r="G16" s="65" t="str">
        <f>_xlfn.CONCAT(Таблица2[[#This Row],[Обознач]],"_",Таблица2[[#This Row],[Наимен]])</f>
        <v>?KI.BP.?_Банан 5-02</v>
      </c>
      <c r="H16" s="65">
        <v>1</v>
      </c>
      <c r="I16" s="61"/>
      <c r="J16" s="61"/>
      <c r="K16" s="61" t="s">
        <v>86</v>
      </c>
      <c r="L16" s="61" t="s">
        <v>74</v>
      </c>
      <c r="M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KI.BP.430_Мост сидения прямой 390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6" s="7" t="str">
        <f t="array" ref="T16">IFERROR(INDEX($P$14:$P$101,SMALL(IF($R$14:$R$101="Гибка",ROW($R$14:$R$101)-ROW($R$14)+1),ROW()-ROW($T$14)+1)),"")</f>
        <v>KI.BP.430_Мост сидения прямой 390</v>
      </c>
      <c r="U16" s="7">
        <f t="array" ref="U16">IFERROR(INDEX($Q$14:$Q$101,SMALL(IF($R$14:$R$101="Гибка",ROW($R$14:$R$101)-ROW($R$14)+1),ROW()-ROW($U$14)+1)),"")</f>
        <v>1</v>
      </c>
      <c r="W16" s="7" t="str">
        <f t="array" ref="W16">IFERROR(INDEX($P$14:$P$101,SMALL(IF($R$14:$R$101="Склад",ROW($R$14:$R$101)-ROW($R$14)+1),ROW()-ROW($W$14)+1)),"")</f>
        <v>KI.MP.079_Вилка кастора АJ</v>
      </c>
      <c r="X16" s="7">
        <f t="array" ref="X16">IFERROR(INDEX($Q$14:$Q$101,SMALL(IF($R$14:$R$101="Склад",ROW($R$14:$R$101)-ROW($R$14)+1),ROW()-ROW($W$14)+1)),"")</f>
        <v>1</v>
      </c>
    </row>
    <row r="17" spans="2:24" ht="15" thickBot="1" x14ac:dyDescent="0.35">
      <c r="B17" s="114"/>
      <c r="C17" s="65">
        <v>6</v>
      </c>
      <c r="D17" s="66" t="s">
        <v>614</v>
      </c>
      <c r="E17" s="66" t="s">
        <v>231</v>
      </c>
      <c r="F17" s="61" t="s">
        <v>150</v>
      </c>
      <c r="G17" s="65" t="str">
        <f>_xlfn.CONCAT(Таблица2[[#This Row],[Обознач]],"_",Таблица2[[#This Row],[Наимен]])</f>
        <v>?KI.BP.?_Банан 6</v>
      </c>
      <c r="H17" s="65">
        <v>2</v>
      </c>
      <c r="I17" s="61"/>
      <c r="J17" s="61"/>
      <c r="K17" s="61" t="s">
        <v>86</v>
      </c>
      <c r="L17" s="61" t="s">
        <v>10</v>
      </c>
      <c r="M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KI.BP.408_Вынос осевой трубы 1/3/5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7" s="7" t="str">
        <f t="array" ref="T17">IFERROR(INDEX($P$14:$P$101,SMALL(IF($R$14:$R$101="Гибка",ROW($R$14:$R$101)-ROW($R$14)+1),ROW()-ROW($T$14)+1)),"")</f>
        <v>KI.BP.408_Вынос осевой трубы 1/3/5</v>
      </c>
      <c r="U17" s="7">
        <f t="array" ref="U17">IFERROR(INDEX($Q$14:$Q$101,SMALL(IF($R$14:$R$101="Гибка",ROW($R$14:$R$101)-ROW($R$14)+1),ROW()-ROW($U$14)+1)),"")</f>
        <v>2</v>
      </c>
      <c r="W17" s="7" t="str">
        <f t="array" ref="W17">IFERROR(INDEX($P$14:$P$101,SMALL(IF($R$14:$R$101="Склад",ROW($R$14:$R$101)-ROW($R$14)+1),ROW()-ROW($W$14)+1)),"")</f>
        <v>KI.MP.079-00M_Вилка кастора АJ</v>
      </c>
      <c r="X17" s="7">
        <f t="array" ref="X17">IFERROR(INDEX($Q$14:$Q$101,SMALL(IF($R$14:$R$101="Склад",ROW($R$14:$R$101)-ROW($R$14)+1),ROW()-ROW($W$14)+1)),"")</f>
        <v>1</v>
      </c>
    </row>
    <row r="18" spans="2:24" ht="15" thickBot="1" x14ac:dyDescent="0.35">
      <c r="B18" s="114"/>
      <c r="C18" s="66" t="s">
        <v>7</v>
      </c>
      <c r="D18" s="66" t="s">
        <v>614</v>
      </c>
      <c r="E18" s="66" t="s">
        <v>231</v>
      </c>
      <c r="F18" s="61" t="s">
        <v>151</v>
      </c>
      <c r="G18" s="65" t="str">
        <f>_xlfn.CONCAT(Таблица2[[#This Row],[Обознач]],"_",Таблица2[[#This Row],[Наимен]])</f>
        <v>?KI.BP.?_Банан 6-01</v>
      </c>
      <c r="H18" s="65">
        <v>1</v>
      </c>
      <c r="I18" s="61"/>
      <c r="J18" s="61"/>
      <c r="K18" s="61" t="s">
        <v>86</v>
      </c>
      <c r="L18" s="61" t="s">
        <v>68</v>
      </c>
      <c r="M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KI.BP.391_Каркас спинки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8" s="7" t="str">
        <f t="array" ref="T18">IFERROR(INDEX($P$14:$P$101,SMALL(IF($R$14:$R$101="Гибка",ROW($R$14:$R$101)-ROW($R$14)+1),ROW()-ROW($T$14)+1)),"")</f>
        <v>KI.BP.391_Каркас спинки</v>
      </c>
      <c r="U18" s="7">
        <f t="array" ref="U18">IFERROR(INDEX($Q$14:$Q$101,SMALL(IF($R$14:$R$101="Гибка",ROW($R$14:$R$101)-ROW($R$14)+1),ROW()-ROW($U$14)+1)),"")</f>
        <v>1</v>
      </c>
      <c r="W18" s="7" t="str">
        <f t="array" ref="W18">IFERROR(INDEX($P$14:$P$101,SMALL(IF($R$14:$R$101="Склад",ROW($R$14:$R$101)-ROW($R$14)+1),ROW()-ROW($W$14)+1)),"")</f>
        <v>Колесо_Delfi 24''</v>
      </c>
      <c r="X18" s="7">
        <f t="array" ref="X18">IFERROR(INDEX($Q$14:$Q$101,SMALL(IF($R$14:$R$101="Склад",ROW($R$14:$R$101)-ROW($R$14)+1),ROW()-ROW($W$14)+1)),"")</f>
        <v>2</v>
      </c>
    </row>
    <row r="19" spans="2:24" ht="15" thickBot="1" x14ac:dyDescent="0.35">
      <c r="B19" s="114"/>
      <c r="C19" s="66" t="s">
        <v>75</v>
      </c>
      <c r="D19" s="66" t="s">
        <v>614</v>
      </c>
      <c r="E19" s="66" t="s">
        <v>231</v>
      </c>
      <c r="F19" s="61" t="s">
        <v>152</v>
      </c>
      <c r="G19" s="65" t="str">
        <f>_xlfn.CONCAT(Таблица2[[#This Row],[Обознач]],"_",Таблица2[[#This Row],[Наимен]])</f>
        <v>?KI.BP.?_Банан 6-02</v>
      </c>
      <c r="H19" s="65">
        <v>1</v>
      </c>
      <c r="I19" s="61"/>
      <c r="J19" s="61"/>
      <c r="K19" s="61" t="s">
        <v>86</v>
      </c>
      <c r="L19" s="61" t="s">
        <v>74</v>
      </c>
      <c r="M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KI.BP.391-00M_Каркас спинки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19" s="7" t="str">
        <f t="array" ref="T19">IFERROR(INDEX($P$14:$P$101,SMALL(IF($R$14:$R$101="Гибка",ROW($R$14:$R$101)-ROW($R$14)+1),ROW()-ROW($T$14)+1)),"")</f>
        <v>KI.BP.391-00M_Каркас спинки</v>
      </c>
      <c r="U19" s="7">
        <f t="array" ref="U19">IFERROR(INDEX($Q$14:$Q$101,SMALL(IF($R$14:$R$101="Гибка",ROW($R$14:$R$101)-ROW($R$14)+1),ROW()-ROW($U$14)+1)),"")</f>
        <v>1</v>
      </c>
      <c r="W19" s="7" t="str">
        <f t="array" ref="W19">IFERROR(INDEX($P$14:$P$101,SMALL(IF($R$14:$R$101="Склад",ROW($R$14:$R$101)-ROW($R$14)+1),ROW()-ROW($W$14)+1)),"")</f>
        <v>Грипса_</v>
      </c>
      <c r="X19" s="7">
        <f t="array" ref="X19">IFERROR(INDEX($Q$14:$Q$101,SMALL(IF($R$14:$R$101="Склад",ROW($R$14:$R$101)-ROW($R$14)+1),ROW()-ROW($W$14)+1)),"")</f>
        <v>2</v>
      </c>
    </row>
    <row r="20" spans="2:24" ht="15" thickBot="1" x14ac:dyDescent="0.35">
      <c r="B20" s="114"/>
      <c r="C20" s="66">
        <v>7</v>
      </c>
      <c r="D20" s="66" t="s">
        <v>614</v>
      </c>
      <c r="E20" s="66" t="s">
        <v>231</v>
      </c>
      <c r="F20" s="61" t="s">
        <v>153</v>
      </c>
      <c r="G20" s="65" t="str">
        <f>_xlfn.CONCAT(Таблица2[[#This Row],[Обознач]],"_",Таблица2[[#This Row],[Наимен]])</f>
        <v>?KI.BP.?_Банан 7</v>
      </c>
      <c r="H20" s="65">
        <v>2</v>
      </c>
      <c r="I20" s="61"/>
      <c r="J20" s="61"/>
      <c r="K20" s="61" t="s">
        <v>86</v>
      </c>
      <c r="L20" s="61" t="s">
        <v>10</v>
      </c>
      <c r="M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KI.BP.429_Труба осевая 390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0" s="7" t="str">
        <f t="array" ref="T20">IFERROR(INDEX($P$14:$P$101,SMALL(IF($R$14:$R$101="Гибка",ROW($R$14:$R$101)-ROW($R$14)+1),ROW()-ROW($T$14)+1)),"")</f>
        <v>KI.BP.429_Труба осевая 390</v>
      </c>
      <c r="U20" s="7">
        <f t="array" ref="U20">IFERROR(INDEX($Q$14:$Q$101,SMALL(IF($R$14:$R$101="Гибка",ROW($R$14:$R$101)-ROW($R$14)+1),ROW()-ROW($U$14)+1)),"")</f>
        <v>1</v>
      </c>
      <c r="W20" s="7" t="str">
        <f t="array" ref="W20">IFERROR(INDEX($P$14:$P$101,SMALL(IF($R$14:$R$101="Склад",ROW($R$14:$R$101)-ROW($R$14)+1),ROW()-ROW($W$14)+1)),"")</f>
        <v>KI.SA.006_Колесо кастера</v>
      </c>
      <c r="X20" s="7">
        <f t="array" ref="X20">IFERROR(INDEX($Q$14:$Q$101,SMALL(IF($R$14:$R$101="Склад",ROW($R$14:$R$101)-ROW($R$14)+1),ROW()-ROW($W$14)+1)),"")</f>
        <v>2</v>
      </c>
    </row>
    <row r="21" spans="2:24" ht="15" thickBot="1" x14ac:dyDescent="0.35">
      <c r="B21" s="114"/>
      <c r="C21" s="66" t="s">
        <v>8</v>
      </c>
      <c r="D21" s="66" t="s">
        <v>614</v>
      </c>
      <c r="E21" s="66" t="s">
        <v>231</v>
      </c>
      <c r="F21" s="61" t="s">
        <v>154</v>
      </c>
      <c r="G21" s="65" t="str">
        <f>_xlfn.CONCAT(Таблица2[[#This Row],[Обознач]],"_",Таблица2[[#This Row],[Наимен]])</f>
        <v>?KI.BP.?_Банан 7-01</v>
      </c>
      <c r="H21" s="65">
        <v>1</v>
      </c>
      <c r="I21" s="61"/>
      <c r="J21" s="61"/>
      <c r="K21" s="61" t="s">
        <v>86</v>
      </c>
      <c r="L21" s="61" t="s">
        <v>68</v>
      </c>
      <c r="M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KI.BP.392_Вынос вилки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1" s="7" t="str">
        <f t="array" ref="T21">IFERROR(INDEX($P$14:$P$101,SMALL(IF($R$14:$R$101="Гибка",ROW($R$14:$R$101)-ROW($R$14)+1),ROW()-ROW($T$14)+1)),"")</f>
        <v>KI.BP.392_Вынос вилки</v>
      </c>
      <c r="U21" s="7">
        <f t="array" ref="U21">IFERROR(INDEX($Q$14:$Q$101,SMALL(IF($R$14:$R$101="Гибка",ROW($R$14:$R$101)-ROW($R$14)+1),ROW()-ROW($U$14)+1)),"")</f>
        <v>2</v>
      </c>
      <c r="W21" s="7" t="str">
        <f t="array" ref="W21">IFERROR(INDEX($P$14:$P$101,SMALL(IF($R$14:$R$101="Склад",ROW($R$14:$R$101)-ROW($R$14)+1),ROW()-ROW($W$14)+1)),"")</f>
        <v>KI.TP.010_Проставка колеса кастора</v>
      </c>
      <c r="X21" s="7">
        <f t="array" ref="X21">IFERROR(INDEX($Q$14:$Q$101,SMALL(IF($R$14:$R$101="Склад",ROW($R$14:$R$101)-ROW($R$14)+1),ROW()-ROW($W$14)+1)),"")</f>
        <v>2</v>
      </c>
    </row>
    <row r="22" spans="2:24" ht="15" thickBot="1" x14ac:dyDescent="0.35">
      <c r="B22" s="114"/>
      <c r="C22" s="66" t="s">
        <v>73</v>
      </c>
      <c r="D22" s="66" t="s">
        <v>614</v>
      </c>
      <c r="E22" s="66" t="s">
        <v>231</v>
      </c>
      <c r="F22" s="61" t="s">
        <v>155</v>
      </c>
      <c r="G22" s="65" t="str">
        <f>_xlfn.CONCAT(Таблица2[[#This Row],[Обознач]],"_",Таблица2[[#This Row],[Наимен]])</f>
        <v>?KI.BP.?_Банан 7-02</v>
      </c>
      <c r="H22" s="65">
        <v>1</v>
      </c>
      <c r="I22" s="61"/>
      <c r="J22" s="61"/>
      <c r="K22" s="61" t="s">
        <v>86</v>
      </c>
      <c r="L22" s="61" t="s">
        <v>74</v>
      </c>
      <c r="M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2" s="7" t="str">
        <f t="array" ref="T22">IFERROR(INDEX($P$14:$P$101,SMALL(IF($R$14:$R$101="Гибка",ROW($R$14:$R$101)-ROW($R$14)+1),ROW()-ROW($T$14)+1)),"")</f>
        <v>KI.BP.011_Трубка антиопрокидывателя</v>
      </c>
      <c r="U22" s="7">
        <f t="array" ref="U22">IFERROR(INDEX($Q$14:$Q$101,SMALL(IF($R$14:$R$101="Гибка",ROW($R$14:$R$101)-ROW($R$14)+1),ROW()-ROW($U$14)+1)),"")</f>
        <v>1</v>
      </c>
      <c r="W22" s="7" t="str">
        <f t="array" ref="W22">IFERROR(INDEX($P$14:$P$101,SMALL(IF($R$14:$R$101="Склад",ROW($R$14:$R$101)-ROW($R$14)+1),ROW()-ROW($W$14)+1)),"")</f>
        <v>KI.TP.103_Стакан переднего колеса</v>
      </c>
      <c r="X22" s="7">
        <f t="array" ref="X22">IFERROR(INDEX($Q$14:$Q$101,SMALL(IF($R$14:$R$101="Склад",ROW($R$14:$R$101)-ROW($R$14)+1),ROW()-ROW($W$14)+1)),"")</f>
        <v>2</v>
      </c>
    </row>
    <row r="23" spans="2:24" ht="29.4" thickBot="1" x14ac:dyDescent="0.35">
      <c r="B23" s="114"/>
      <c r="C23" s="65">
        <v>270</v>
      </c>
      <c r="D23" s="66" t="s">
        <v>614</v>
      </c>
      <c r="E23" s="66" t="s">
        <v>623</v>
      </c>
      <c r="F23" s="61" t="s">
        <v>322</v>
      </c>
      <c r="G23" s="65" t="str">
        <f>_xlfn.CONCAT(Таблица2[[#This Row],[Обознач]],"_",Таблица2[[#This Row],[Наимен]])</f>
        <v>KI.BP.422_Мост сидения прямой 270</v>
      </c>
      <c r="H23" s="65">
        <v>1</v>
      </c>
      <c r="I23" s="61" t="s">
        <v>86</v>
      </c>
      <c r="J23" s="61" t="s">
        <v>86</v>
      </c>
      <c r="K23" s="61"/>
      <c r="L23" s="63" t="s">
        <v>179</v>
      </c>
      <c r="M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3" s="7" t="str">
        <f t="array" ref="T23">IFERROR(INDEX($P$14:$P$101,SMALL(IF($R$14:$R$101="Гибка",ROW($R$14:$R$101)-ROW($R$14)+1),ROW()-ROW($T$14)+1)),"")</f>
        <v>KI.BP.327_Рукоятка AJ</v>
      </c>
      <c r="U23" s="7">
        <f t="array" ref="U23">IFERROR(INDEX($Q$14:$Q$101,SMALL(IF($R$14:$R$101="Гибка",ROW($R$14:$R$101)-ROW($R$14)+1),ROW()-ROW($U$14)+1)),"")</f>
        <v>1</v>
      </c>
      <c r="W23" s="7" t="str">
        <f t="array" ref="W23">IFERROR(INDEX($P$14:$P$101,SMALL(IF($R$14:$R$101="Склад",ROW($R$14:$R$101)-ROW($R$14)+1),ROW()-ROW($W$14)+1)),"")</f>
        <v>KI.TP.020_Ресивер подножки</v>
      </c>
      <c r="X23" s="7">
        <f t="array" ref="X23">IFERROR(INDEX($Q$14:$Q$101,SMALL(IF($R$14:$R$101="Склад",ROW($R$14:$R$101)-ROW($R$14)+1),ROW()-ROW($W$14)+1)),"")</f>
        <v>2</v>
      </c>
    </row>
    <row r="24" spans="2:24" ht="29.4" thickBot="1" x14ac:dyDescent="0.35">
      <c r="B24" s="114"/>
      <c r="C24" s="65">
        <v>300</v>
      </c>
      <c r="D24" s="66" t="s">
        <v>614</v>
      </c>
      <c r="E24" s="66" t="s">
        <v>231</v>
      </c>
      <c r="F24" s="61" t="s">
        <v>323</v>
      </c>
      <c r="G24" s="65" t="str">
        <f>_xlfn.CONCAT(Таблица2[[#This Row],[Обознач]],"_",Таблица2[[#This Row],[Наимен]])</f>
        <v>?KI.BP.?_Мост сидения прямой 300</v>
      </c>
      <c r="H24" s="65">
        <v>1</v>
      </c>
      <c r="I24" s="61" t="s">
        <v>86</v>
      </c>
      <c r="J24" s="61" t="s">
        <v>86</v>
      </c>
      <c r="K24" s="61"/>
      <c r="L24" s="63" t="s">
        <v>180</v>
      </c>
      <c r="M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KI.BP.011_Трубка антиопрокидывателя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4" s="7" t="str">
        <f t="array" ref="T24">IFERROR(INDEX($P$14:$P$101,SMALL(IF($R$14:$R$101="Гибка",ROW($R$14:$R$101)-ROW($R$14)+1),ROW()-ROW($T$14)+1)),"")</f>
        <v>KI.BP.327-00M_Рукоятка AJ</v>
      </c>
      <c r="U24" s="7">
        <f t="array" ref="U24">IFERROR(INDEX($Q$14:$Q$101,SMALL(IF($R$14:$R$101="Гибка",ROW($R$14:$R$101)-ROW($R$14)+1),ROW()-ROW($U$14)+1)),"")</f>
        <v>1</v>
      </c>
      <c r="W24" s="7" t="str">
        <f t="array" ref="W24">IFERROR(INDEX($P$14:$P$101,SMALL(IF($R$14:$R$101="Склад",ROW($R$14:$R$101)-ROW($R$14)+1),ROW()-ROW($W$14)+1)),"")</f>
        <v>KI.TP.106_Стакан D25 L60</v>
      </c>
      <c r="X24" s="7">
        <f t="array" ref="X24">IFERROR(INDEX($Q$14:$Q$101,SMALL(IF($R$14:$R$101="Склад",ROW($R$14:$R$101)-ROW($R$14)+1),ROW()-ROW($W$14)+1)),"")</f>
        <v>1</v>
      </c>
    </row>
    <row r="25" spans="2:24" ht="29.4" thickBot="1" x14ac:dyDescent="0.35">
      <c r="B25" s="114"/>
      <c r="C25" s="65">
        <v>330</v>
      </c>
      <c r="D25" s="66" t="s">
        <v>614</v>
      </c>
      <c r="E25" s="66" t="s">
        <v>241</v>
      </c>
      <c r="F25" s="61" t="s">
        <v>242</v>
      </c>
      <c r="G25" s="65" t="str">
        <f>_xlfn.CONCAT(Таблица2[[#This Row],[Обознач]],"_",Таблица2[[#This Row],[Наимен]])</f>
        <v>KI.BP.402_Мост сидения прямой 330</v>
      </c>
      <c r="H25" s="65">
        <v>1</v>
      </c>
      <c r="I25" s="61" t="s">
        <v>86</v>
      </c>
      <c r="J25" s="61" t="s">
        <v>86</v>
      </c>
      <c r="K25" s="61"/>
      <c r="L25" s="63" t="s">
        <v>181</v>
      </c>
      <c r="M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KI.BP.327_Рукоятка AJ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5" s="7" t="str">
        <f t="array" ref="T25">IFERROR(INDEX($P$14:$P$101,SMALL(IF($R$14:$R$101="Гибка",ROW($R$14:$R$101)-ROW($R$14)+1),ROW()-ROW($T$14)+1)),"")</f>
        <v>KI.BP.431_Мост спинки 390</v>
      </c>
      <c r="U25" s="7">
        <f t="array" ref="U25">IFERROR(INDEX($Q$14:$Q$101,SMALL(IF($R$14:$R$101="Гибка",ROW($R$14:$R$101)-ROW($R$14)+1),ROW()-ROW($U$14)+1)),"")</f>
        <v>1</v>
      </c>
      <c r="W25" s="7" t="str">
        <f t="array" ref="W25">IFERROR(INDEX($P$14:$P$101,SMALL(IF($R$14:$R$101="Склад",ROW($R$14:$R$101)-ROW($R$14)+1),ROW()-ROW($W$14)+1)),"")</f>
        <v>KI.TP.075_Стакан антиопрокидывателя</v>
      </c>
      <c r="X25" s="7">
        <f t="array" ref="X25">IFERROR(INDEX($Q$14:$Q$101,SMALL(IF($R$14:$R$101="Склад",ROW($R$14:$R$101)-ROW($R$14)+1),ROW()-ROW($W$14)+1)),"")</f>
        <v>2</v>
      </c>
    </row>
    <row r="26" spans="2:24" ht="29.4" thickBot="1" x14ac:dyDescent="0.35">
      <c r="B26" s="114"/>
      <c r="C26" s="65">
        <v>360</v>
      </c>
      <c r="D26" s="66" t="s">
        <v>614</v>
      </c>
      <c r="E26" s="66" t="s">
        <v>263</v>
      </c>
      <c r="F26" s="61" t="s">
        <v>262</v>
      </c>
      <c r="G26" s="65" t="str">
        <f>_xlfn.CONCAT(Таблица2[[#This Row],[Обознач]],"_",Таблица2[[#This Row],[Наимен]])</f>
        <v>KI.BP.415_Мост сидения прямой 360</v>
      </c>
      <c r="H26" s="65">
        <v>1</v>
      </c>
      <c r="I26" s="61" t="s">
        <v>86</v>
      </c>
      <c r="J26" s="61" t="s">
        <v>86</v>
      </c>
      <c r="K26" s="61"/>
      <c r="L26" s="63" t="s">
        <v>182</v>
      </c>
      <c r="M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KI.BP.327-00M_Рукоятка AJ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6" s="7" t="str">
        <f t="array" ref="T26">IFERROR(INDEX($P$14:$P$101,SMALL(IF($R$14:$R$101="Гибка",ROW($R$14:$R$101)-ROW($R$14)+1),ROW()-ROW($T$14)+1)),"")</f>
        <v>KI.BP.428_Вертикальная трубка спинки 360</v>
      </c>
      <c r="U26" s="7">
        <f t="array" ref="U26">IFERROR(INDEX($Q$14:$Q$101,SMALL(IF($R$14:$R$101="Гибка",ROW($R$14:$R$101)-ROW($R$14)+1),ROW()-ROW($U$14)+1)),"")</f>
        <v>2</v>
      </c>
      <c r="W26" s="7" t="str">
        <f t="array" ref="W26">IFERROR(INDEX($P$14:$P$101,SMALL(IF($R$14:$R$101="Склад",ROW($R$14:$R$101)-ROW($R$14)+1),ROW()-ROW($W$14)+1)),"")</f>
        <v>KI.MP.084_KI.MP.084_Кронштейн складывания внешний</v>
      </c>
      <c r="X26" s="7">
        <f t="array" ref="X26">IFERROR(INDEX($Q$14:$Q$101,SMALL(IF($R$14:$R$101="Склад",ROW($R$14:$R$101)-ROW($R$14)+1),ROW()-ROW($W$14)+1)),"")</f>
        <v>1</v>
      </c>
    </row>
    <row r="27" spans="2:24" ht="29.4" thickBot="1" x14ac:dyDescent="0.35">
      <c r="B27" s="114"/>
      <c r="C27" s="65">
        <v>390</v>
      </c>
      <c r="D27" s="66" t="s">
        <v>614</v>
      </c>
      <c r="E27" s="66" t="s">
        <v>655</v>
      </c>
      <c r="F27" s="61" t="s">
        <v>324</v>
      </c>
      <c r="G27" s="65" t="str">
        <f>_xlfn.CONCAT(Таблица2[[#This Row],[Обознач]],"_",Таблица2[[#This Row],[Наимен]])</f>
        <v>KI.BP.430_Мост сидения прямой 390</v>
      </c>
      <c r="H27" s="65">
        <v>1</v>
      </c>
      <c r="I27" s="61" t="s">
        <v>86</v>
      </c>
      <c r="J27" s="61" t="s">
        <v>86</v>
      </c>
      <c r="K27" s="61"/>
      <c r="L27" s="63" t="s">
        <v>183</v>
      </c>
      <c r="M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KI.BP.431_Мост спинки 390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27" s="7" t="str">
        <f t="array" ref="T27">IFERROR(INDEX($P$14:$P$101,SMALL(IF($R$14:$R$101="Гибка",ROW($R$14:$R$101)-ROW($R$14)+1),ROW()-ROW($T$14)+1)),"")</f>
        <v>KI.BP.413_Подножка АJ сварная 390(такая же как и на 330)</v>
      </c>
      <c r="U27" s="7">
        <f t="array" ref="U27">IFERROR(INDEX($Q$14:$Q$101,SMALL(IF($R$14:$R$101="Гибка",ROW($R$14:$R$101)-ROW($R$14)+1),ROW()-ROW($U$14)+1)),"")</f>
        <v>1</v>
      </c>
      <c r="W27" s="7" t="str">
        <f t="array" ref="W27">IFERROR(INDEX($P$14:$P$101,SMALL(IF($R$14:$R$101="Склад",ROW($R$14:$R$101)-ROW($R$14)+1),ROW()-ROW($W$14)+1)),"")</f>
        <v>KI.MP.084-00M_KI.MP.084_Кронштейн складывания внешний</v>
      </c>
      <c r="X27" s="7">
        <f t="array" ref="X27">IFERROR(INDEX($Q$14:$Q$101,SMALL(IF($R$14:$R$101="Склад",ROW($R$14:$R$101)-ROW($R$14)+1),ROW()-ROW($W$14)+1)),"")</f>
        <v>1</v>
      </c>
    </row>
    <row r="28" spans="2:24" ht="29.4" thickBot="1" x14ac:dyDescent="0.35">
      <c r="B28" s="114"/>
      <c r="C28" s="65">
        <v>420</v>
      </c>
      <c r="D28" s="66" t="s">
        <v>614</v>
      </c>
      <c r="E28" s="66" t="s">
        <v>231</v>
      </c>
      <c r="F28" s="61" t="s">
        <v>325</v>
      </c>
      <c r="G28" s="65" t="str">
        <f>_xlfn.CONCAT(Таблица2[[#This Row],[Обознач]],"_",Таблица2[[#This Row],[Наимен]])</f>
        <v>?KI.BP.?_Мост сидения прямой 420</v>
      </c>
      <c r="H28" s="65">
        <v>1</v>
      </c>
      <c r="I28" s="61" t="s">
        <v>86</v>
      </c>
      <c r="J28" s="61" t="s">
        <v>86</v>
      </c>
      <c r="K28" s="61"/>
      <c r="L28" s="63" t="s">
        <v>184</v>
      </c>
      <c r="M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KI.SP.319_Крыло 1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28" s="7" t="str">
        <f t="array" ref="T28">IFERROR(INDEX($P$14:$P$101,SMALL(IF($R$14:$R$101="Гибка",ROW($R$14:$R$101)-ROW($R$14)+1),ROW()-ROW($T$14)+1)),"")</f>
        <v>?KI.BP.?_Связь бананов 390</v>
      </c>
      <c r="U28" s="7">
        <f t="array" ref="U28">IFERROR(INDEX($Q$14:$Q$101,SMALL(IF($R$14:$R$101="Гибка",ROW($R$14:$R$101)-ROW($R$14)+1),ROW()-ROW($U$14)+1)),"")</f>
        <v>1</v>
      </c>
      <c r="W28" s="7" t="str">
        <f t="array" ref="W28">IFERROR(INDEX($P$14:$P$101,SMALL(IF($R$14:$R$101="Склад",ROW($R$14:$R$101)-ROW($R$14)+1),ROW()-ROW($W$14)+1)),"")</f>
        <v>KI.MP.085_Кронштейн складывания внутренний</v>
      </c>
      <c r="X28" s="7">
        <f t="array" ref="X28">IFERROR(INDEX($Q$14:$Q$101,SMALL(IF($R$14:$R$101="Склад",ROW($R$14:$R$101)-ROW($R$14)+1),ROW()-ROW($W$14)+1)),"")</f>
        <v>1</v>
      </c>
    </row>
    <row r="29" spans="2:24" ht="29.4" thickBot="1" x14ac:dyDescent="0.35">
      <c r="B29" s="114"/>
      <c r="C29" s="66" t="s">
        <v>99</v>
      </c>
      <c r="D29" s="66" t="s">
        <v>614</v>
      </c>
      <c r="E29" s="66" t="s">
        <v>621</v>
      </c>
      <c r="F29" s="61" t="s">
        <v>374</v>
      </c>
      <c r="G29" s="65" t="str">
        <f>_xlfn.CONCAT(Таблица2[[#This Row],[Обознач]],"_",Таблица2[[#This Row],[Наимен]])</f>
        <v>KI.BP.408_Вынос осевой трубы 1/3/5</v>
      </c>
      <c r="H29" s="65">
        <v>2</v>
      </c>
      <c r="I29" s="61" t="s">
        <v>86</v>
      </c>
      <c r="J29" s="65">
        <v>72</v>
      </c>
      <c r="K29" s="61" t="s">
        <v>86</v>
      </c>
      <c r="L29" s="63" t="s">
        <v>186</v>
      </c>
      <c r="M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KI.MP.079_Вилка кастора АJ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29" s="7" t="str">
        <f t="array" ref="T29">IFERROR(INDEX($P$14:$P$101,SMALL(IF($R$14:$R$101="Гибка",ROW($R$14:$R$101)-ROW($R$14)+1),ROW()-ROW($T$14)+1)),"")</f>
        <v/>
      </c>
      <c r="U29" s="7" t="str">
        <f t="array" ref="U29">IFERROR(INDEX($Q$14:$Q$101,SMALL(IF($R$14:$R$101="Гибка",ROW($R$14:$R$101)-ROW($R$14)+1),ROW()-ROW($U$14)+1)),"")</f>
        <v/>
      </c>
      <c r="W29" s="7" t="str">
        <f t="array" ref="W29">IFERROR(INDEX($P$14:$P$101,SMALL(IF($R$14:$R$101="Склад",ROW($R$14:$R$101)-ROW($R$14)+1),ROW()-ROW($W$14)+1)),"")</f>
        <v>KI.MP.085_Кронштейн складывания внутренний</v>
      </c>
      <c r="X29" s="7">
        <f t="array" ref="X29">IFERROR(INDEX($Q$14:$Q$101,SMALL(IF($R$14:$R$101="Склад",ROW($R$14:$R$101)-ROW($R$14)+1),ROW()-ROW($W$14)+1)),"")</f>
        <v>1</v>
      </c>
    </row>
    <row r="30" spans="2:24" ht="29.4" thickBot="1" x14ac:dyDescent="0.35">
      <c r="B30" s="114"/>
      <c r="C30" s="66" t="s">
        <v>100</v>
      </c>
      <c r="D30" s="66" t="s">
        <v>614</v>
      </c>
      <c r="E30" s="66" t="s">
        <v>621</v>
      </c>
      <c r="F30" s="61" t="s">
        <v>374</v>
      </c>
      <c r="G30" s="65" t="str">
        <f>_xlfn.CONCAT(Таблица2[[#This Row],[Обознач]],"_",Таблица2[[#This Row],[Наимен]])</f>
        <v>KI.BP.408_Вынос осевой трубы 1/3/5</v>
      </c>
      <c r="H30" s="65">
        <v>2</v>
      </c>
      <c r="I30" s="61" t="s">
        <v>86</v>
      </c>
      <c r="J30" s="65">
        <v>72</v>
      </c>
      <c r="K30" s="61" t="s">
        <v>86</v>
      </c>
      <c r="L30" s="63" t="s">
        <v>186</v>
      </c>
      <c r="M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KI.MP.079-00M_Вилка кастора АJ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0" s="7" t="str">
        <f t="array" ref="T30">IFERROR(INDEX($P$14:$P$101,SMALL(IF($R$14:$R$101="Гибка",ROW($R$14:$R$101)-ROW($R$14)+1),ROW()-ROW($T$14)+1)),"")</f>
        <v/>
      </c>
      <c r="U30" s="7" t="str">
        <f t="array" ref="U30">IFERROR(INDEX($Q$14:$Q$101,SMALL(IF($R$14:$R$101="Гибка",ROW($R$14:$R$101)-ROW($R$14)+1),ROW()-ROW($U$14)+1)),"")</f>
        <v/>
      </c>
      <c r="W30" s="7" t="str">
        <f t="array" ref="W30">IFERROR(INDEX($P$14:$P$101,SMALL(IF($R$14:$R$101="Склад",ROW($R$14:$R$101)-ROW($R$14)+1),ROW()-ROW($W$14)+1)),"")</f>
        <v>KI.SP.310_Пластина кронштейна</v>
      </c>
      <c r="X30" s="7">
        <f t="array" ref="X30">IFERROR(INDEX($Q$14:$Q$101,SMALL(IF($R$14:$R$101="Склад",ROW($R$14:$R$101)-ROW($R$14)+1),ROW()-ROW($W$14)+1)),"")</f>
        <v>1</v>
      </c>
    </row>
    <row r="31" spans="2:24" ht="29.4" thickBot="1" x14ac:dyDescent="0.35">
      <c r="B31" s="114"/>
      <c r="C31" s="66" t="s">
        <v>101</v>
      </c>
      <c r="D31" s="66" t="s">
        <v>614</v>
      </c>
      <c r="E31" s="66" t="s">
        <v>621</v>
      </c>
      <c r="F31" s="61" t="s">
        <v>374</v>
      </c>
      <c r="G31" s="65" t="str">
        <f>_xlfn.CONCAT(Таблица2[[#This Row],[Обознач]],"_",Таблица2[[#This Row],[Наимен]])</f>
        <v>KI.BP.408_Вынос осевой трубы 1/3/5</v>
      </c>
      <c r="H31" s="65">
        <v>2</v>
      </c>
      <c r="I31" s="61" t="s">
        <v>86</v>
      </c>
      <c r="J31" s="65">
        <v>72</v>
      </c>
      <c r="K31" s="61" t="s">
        <v>86</v>
      </c>
      <c r="L31" s="63" t="s">
        <v>186</v>
      </c>
      <c r="M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Колесо_Delfi 24''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1" s="7" t="str">
        <f t="array" ref="T31">IFERROR(INDEX($P$14:$P$101,SMALL(IF($R$14:$R$101="Гибка",ROW($R$14:$R$101)-ROW($R$14)+1),ROW()-ROW($T$14)+1)),"")</f>
        <v/>
      </c>
      <c r="U31" s="7" t="str">
        <f t="array" ref="U31">IFERROR(INDEX($Q$14:$Q$101,SMALL(IF($R$14:$R$101="Гибка",ROW($R$14:$R$101)-ROW($R$14)+1),ROW()-ROW($U$14)+1)),"")</f>
        <v/>
      </c>
      <c r="W31" s="7" t="str">
        <f t="array" ref="W31">IFERROR(INDEX($P$14:$P$101,SMALL(IF($R$14:$R$101="Склад",ROW($R$14:$R$101)-ROW($R$14)+1),ROW()-ROW($W$14)+1)),"")</f>
        <v>KI.SP.310-00M_Пластина кронштейна</v>
      </c>
      <c r="X31" s="7">
        <f t="array" ref="X31">IFERROR(INDEX($Q$14:$Q$101,SMALL(IF($R$14:$R$101="Склад",ROW($R$14:$R$101)-ROW($R$14)+1),ROW()-ROW($W$14)+1)),"")</f>
        <v>1</v>
      </c>
    </row>
    <row r="32" spans="2:24" ht="29.4" thickBot="1" x14ac:dyDescent="0.35">
      <c r="B32" s="114"/>
      <c r="C32" s="66" t="s">
        <v>102</v>
      </c>
      <c r="D32" s="66" t="s">
        <v>614</v>
      </c>
      <c r="E32" s="66" t="s">
        <v>253</v>
      </c>
      <c r="F32" s="61" t="s">
        <v>254</v>
      </c>
      <c r="G32" s="65" t="str">
        <f>_xlfn.CONCAT(Таблица2[[#This Row],[Обознач]],"_",Таблица2[[#This Row],[Наимен]])</f>
        <v>KI.BP.414_Вынос осевой трубы 2,4,6</v>
      </c>
      <c r="H32" s="65">
        <v>2</v>
      </c>
      <c r="I32" s="61" t="s">
        <v>86</v>
      </c>
      <c r="J32" s="65">
        <v>122</v>
      </c>
      <c r="K32" s="61" t="s">
        <v>86</v>
      </c>
      <c r="L32" s="63" t="s">
        <v>185</v>
      </c>
      <c r="M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KI.FP.103_Полукрыло A2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2" s="7" t="str">
        <f t="array" ref="T32">IFERROR(INDEX($P$14:$P$101,SMALL(IF($R$14:$R$101="Гибка",ROW($R$14:$R$101)-ROW($R$14)+1),ROW()-ROW($T$14)+1)),"")</f>
        <v/>
      </c>
      <c r="U32" s="7" t="str">
        <f t="array" ref="U32">IFERROR(INDEX($Q$14:$Q$101,SMALL(IF($R$14:$R$101="Гибка",ROW($R$14:$R$101)-ROW($R$14)+1),ROW()-ROW($U$14)+1)),"")</f>
        <v/>
      </c>
      <c r="W32" s="7" t="str">
        <f t="array" ref="W32">IFERROR(INDEX($P$14:$P$101,SMALL(IF($R$14:$R$101="Склад",ROW($R$14:$R$101)-ROW($R$14)+1),ROW()-ROW($W$14)+1)),"")</f>
        <v>K0342.03105_Штифт упорный</v>
      </c>
      <c r="X32" s="7">
        <f t="array" ref="X32">IFERROR(INDEX($Q$14:$Q$101,SMALL(IF($R$14:$R$101="Склад",ROW($R$14:$R$101)-ROW($R$14)+1),ROW()-ROW($W$14)+1)),"")</f>
        <v>2</v>
      </c>
    </row>
    <row r="33" spans="2:24" ht="29.4" thickBot="1" x14ac:dyDescent="0.35">
      <c r="B33" s="114"/>
      <c r="C33" s="66" t="s">
        <v>103</v>
      </c>
      <c r="D33" s="66" t="s">
        <v>614</v>
      </c>
      <c r="E33" s="66" t="s">
        <v>253</v>
      </c>
      <c r="F33" s="61" t="s">
        <v>254</v>
      </c>
      <c r="G33" s="65" t="str">
        <f>_xlfn.CONCAT(Таблица2[[#This Row],[Обознач]],"_",Таблица2[[#This Row],[Наимен]])</f>
        <v>KI.BP.414_Вынос осевой трубы 2,4,6</v>
      </c>
      <c r="H33" s="65">
        <v>2</v>
      </c>
      <c r="I33" s="61" t="s">
        <v>86</v>
      </c>
      <c r="J33" s="65">
        <v>122</v>
      </c>
      <c r="K33" s="61" t="s">
        <v>86</v>
      </c>
      <c r="L33" s="63" t="s">
        <v>185</v>
      </c>
      <c r="M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KI.BP.428_Вертикальная трубка спинки 360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33" s="7" t="str">
        <f t="array" ref="T33">IFERROR(INDEX($P$14:$P$101,SMALL(IF($R$14:$R$101="Гибка",ROW($R$14:$R$101)-ROW($R$14)+1),ROW()-ROW($T$14)+1)),"")</f>
        <v/>
      </c>
      <c r="U33" s="7" t="str">
        <f t="array" ref="U33">IFERROR(INDEX($Q$14:$Q$101,SMALL(IF($R$14:$R$101="Гибка",ROW($R$14:$R$101)-ROW($R$14)+1),ROW()-ROW($U$14)+1)),"")</f>
        <v/>
      </c>
      <c r="W33" s="7" t="str">
        <f t="array" ref="W33">IFERROR(INDEX($P$14:$P$101,SMALL(IF($R$14:$R$101="Склад",ROW($R$14:$R$101)-ROW($R$14)+1),ROW()-ROW($W$14)+1)),"")</f>
        <v>_Хомут 25мм в сборе</v>
      </c>
      <c r="X33" s="7">
        <f t="array" ref="X33">IFERROR(INDEX($Q$14:$Q$101,SMALL(IF($R$14:$R$101="Склад",ROW($R$14:$R$101)-ROW($R$14)+1),ROW()-ROW($W$14)+1)),"")</f>
        <v>3</v>
      </c>
    </row>
    <row r="34" spans="2:24" ht="29.4" thickBot="1" x14ac:dyDescent="0.35">
      <c r="B34" s="114"/>
      <c r="C34" s="66" t="s">
        <v>105</v>
      </c>
      <c r="D34" s="66" t="s">
        <v>614</v>
      </c>
      <c r="E34" s="66" t="s">
        <v>253</v>
      </c>
      <c r="F34" s="61" t="s">
        <v>254</v>
      </c>
      <c r="G34" s="65" t="str">
        <f>_xlfn.CONCAT(Таблица2[[#This Row],[Обознач]],"_",Таблица2[[#This Row],[Наимен]])</f>
        <v>KI.BP.414_Вынос осевой трубы 2,4,6</v>
      </c>
      <c r="H34" s="65">
        <v>2</v>
      </c>
      <c r="I34" s="61" t="s">
        <v>86</v>
      </c>
      <c r="J34" s="65">
        <v>122</v>
      </c>
      <c r="K34" s="61" t="s">
        <v>86</v>
      </c>
      <c r="L34" s="63" t="s">
        <v>185</v>
      </c>
      <c r="M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Грипса_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4" s="7" t="str">
        <f t="array" ref="T34">IFERROR(INDEX($P$14:$P$101,SMALL(IF($R$14:$R$101="Гибка",ROW($R$14:$R$101)-ROW($R$14)+1),ROW()-ROW($T$14)+1)),"")</f>
        <v/>
      </c>
      <c r="U34" s="7" t="str">
        <f t="array" ref="U34">IFERROR(INDEX($Q$14:$Q$101,SMALL(IF($R$14:$R$101="Гибка",ROW($R$14:$R$101)-ROW($R$14)+1),ROW()-ROW($U$14)+1)),"")</f>
        <v/>
      </c>
      <c r="W34" s="7" t="str">
        <f t="array" ref="W34">IFERROR(INDEX($P$14:$P$101,SMALL(IF($R$14:$R$101="Склад",ROW($R$14:$R$101)-ROW($R$14)+1),ROW()-ROW($W$14)+1)),"")</f>
        <v>KI.SA.999_Тормоз в сборе</v>
      </c>
      <c r="X34" s="7">
        <f t="array" ref="X34">IFERROR(INDEX($Q$14:$Q$101,SMALL(IF($R$14:$R$101="Склад",ROW($R$14:$R$101)-ROW($R$14)+1),ROW()-ROW($W$14)+1)),"")</f>
        <v>1</v>
      </c>
    </row>
    <row r="35" spans="2:24" ht="15.6" customHeight="1" thickBot="1" x14ac:dyDescent="0.35">
      <c r="B35" s="114"/>
      <c r="C35" s="66" t="s">
        <v>104</v>
      </c>
      <c r="D35" s="66" t="s">
        <v>614</v>
      </c>
      <c r="E35" s="66" t="s">
        <v>231</v>
      </c>
      <c r="F35" s="61" t="s">
        <v>375</v>
      </c>
      <c r="G35" s="65" t="str">
        <f>_xlfn.CONCAT(Таблица2[[#This Row],[Обознач]],"_",Таблица2[[#This Row],[Наимен]])</f>
        <v>?KI.BP.?_Вынос осевой трубы 7</v>
      </c>
      <c r="H35" s="65">
        <v>2</v>
      </c>
      <c r="I35" s="61" t="s">
        <v>86</v>
      </c>
      <c r="J35" s="61"/>
      <c r="K35" s="61" t="s">
        <v>86</v>
      </c>
      <c r="L35" s="63" t="s">
        <v>187</v>
      </c>
      <c r="M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KI.SA.006_Колесо кастера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5" s="7" t="str">
        <f t="array" ref="T35">IFERROR(INDEX($P$14:$P$101,SMALL(IF($R$14:$R$101="Гибка",ROW($R$14:$R$101)-ROW($R$14)+1),ROW()-ROW($T$14)+1)),"")</f>
        <v/>
      </c>
      <c r="U35" s="7" t="str">
        <f t="array" ref="U35">IFERROR(INDEX($Q$14:$Q$101,SMALL(IF($R$14:$R$101="Гибка",ROW($R$14:$R$101)-ROW($R$14)+1),ROW()-ROW($U$14)+1)),"")</f>
        <v/>
      </c>
      <c r="W35" s="7" t="str">
        <f t="array" ref="W35">IFERROR(INDEX($P$14:$P$101,SMALL(IF($R$14:$R$101="Склад",ROW($R$14:$R$101)-ROW($R$14)+1),ROW()-ROW($W$14)+1)),"")</f>
        <v>KI.SA.999-00M_Тормоз в сборе</v>
      </c>
      <c r="X35" s="7">
        <f t="array" ref="X35">IFERROR(INDEX($Q$14:$Q$101,SMALL(IF($R$14:$R$101="Склад",ROW($R$14:$R$101)-ROW($R$14)+1),ROW()-ROW($W$14)+1)),"")</f>
        <v>1</v>
      </c>
    </row>
    <row r="36" spans="2:24" ht="15" thickBot="1" x14ac:dyDescent="0.35">
      <c r="B36" s="114"/>
      <c r="C36" s="66" t="s">
        <v>89</v>
      </c>
      <c r="D36" s="66" t="s">
        <v>614</v>
      </c>
      <c r="E36" s="66" t="s">
        <v>238</v>
      </c>
      <c r="F36" s="61" t="s">
        <v>165</v>
      </c>
      <c r="G36" s="65" t="str">
        <f>_xlfn.CONCAT(Таблица2[[#This Row],[Обознач]],"_",Таблица2[[#This Row],[Наимен]])</f>
        <v>KI.BP.391_Каркас спинки</v>
      </c>
      <c r="H36" s="65">
        <v>1</v>
      </c>
      <c r="I36" s="61"/>
      <c r="J36" s="61"/>
      <c r="K36" s="61"/>
      <c r="L36" s="63" t="s">
        <v>90</v>
      </c>
      <c r="M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KI.TP.010_Проставка колеса кастора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6" s="7" t="str">
        <f t="array" ref="T36">IFERROR(INDEX($P$14:$P$101,SMALL(IF($R$14:$R$101="Гибка",ROW($R$14:$R$101)-ROW($R$14)+1),ROW()-ROW($T$14)+1)),"")</f>
        <v/>
      </c>
      <c r="U36" s="7" t="str">
        <f t="array" ref="U36">IFERROR(INDEX($Q$14:$Q$101,SMALL(IF($R$14:$R$101="Гибка",ROW($R$14:$R$101)-ROW($R$14)+1),ROW()-ROW($U$14)+1)),"")</f>
        <v/>
      </c>
      <c r="W36" s="7" t="str">
        <f t="array" ref="W36">IFERROR(INDEX($P$14:$P$101,SMALL(IF($R$14:$R$101="Склад",ROW($R$14:$R$101)-ROW($R$14)+1),ROW()-ROW($W$14)+1)),"")</f>
        <v>KI.SA.246_Антиопрокидыватель A2 в сборе</v>
      </c>
      <c r="X36" s="7">
        <f t="array" ref="X36">IFERROR(INDEX($Q$14:$Q$101,SMALL(IF($R$14:$R$101="Склад",ROW($R$14:$R$101)-ROW($R$14)+1),ROW()-ROW($W$14)+1)),"")</f>
        <v>1</v>
      </c>
    </row>
    <row r="37" spans="2:24" ht="15" thickBot="1" x14ac:dyDescent="0.35">
      <c r="B37" s="11"/>
      <c r="C37" s="66" t="s">
        <v>89</v>
      </c>
      <c r="D37" s="66" t="s">
        <v>614</v>
      </c>
      <c r="E37" s="66" t="s">
        <v>373</v>
      </c>
      <c r="F37" s="61" t="s">
        <v>165</v>
      </c>
      <c r="G37" s="65" t="str">
        <f>_xlfn.CONCAT(Таблица2[[#This Row],[Обознач]],"_",Таблица2[[#This Row],[Наимен]])</f>
        <v>KI.BP.391-00M_Каркас спинки</v>
      </c>
      <c r="H37" s="65">
        <v>1</v>
      </c>
      <c r="I37" s="61"/>
      <c r="J37" s="61"/>
      <c r="K37" s="61"/>
      <c r="L37" s="63" t="s">
        <v>90</v>
      </c>
      <c r="M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KI.SP.321_Пластина сидения 390-1,2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37" s="7" t="str">
        <f t="array" ref="T37">IFERROR(INDEX($P$14:$P$101,SMALL(IF($R$14:$R$101="Гибка",ROW($R$14:$R$101)-ROW($R$14)+1),ROW()-ROW($T$14)+1)),"")</f>
        <v/>
      </c>
      <c r="U37" s="7" t="str">
        <f t="array" ref="U37">IFERROR(INDEX($Q$14:$Q$101,SMALL(IF($R$14:$R$101="Гибка",ROW($R$14:$R$101)-ROW($R$14)+1),ROW()-ROW($U$14)+1)),"")</f>
        <v/>
      </c>
      <c r="W37" s="7" t="str">
        <f t="array" ref="W37">IFERROR(INDEX($P$14:$P$101,SMALL(IF($R$14:$R$101="Склад",ROW($R$14:$R$101)-ROW($R$14)+1),ROW()-ROW($W$14)+1)),"")</f>
        <v>_Пружинная кнопка</v>
      </c>
      <c r="X37" s="7">
        <f t="array" ref="X37">IFERROR(INDEX($Q$14:$Q$101,SMALL(IF($R$14:$R$101="Склад",ROW($R$14:$R$101)-ROW($R$14)+1),ROW()-ROW($W$14)+1)),"")</f>
        <v>3</v>
      </c>
    </row>
    <row r="38" spans="2:24" ht="29.4" thickBot="1" x14ac:dyDescent="0.35">
      <c r="B38" s="114"/>
      <c r="C38" s="65">
        <v>270</v>
      </c>
      <c r="D38" s="66" t="s">
        <v>614</v>
      </c>
      <c r="E38" s="66" t="s">
        <v>624</v>
      </c>
      <c r="F38" s="61" t="s">
        <v>320</v>
      </c>
      <c r="G38" s="65" t="str">
        <f>_xlfn.CONCAT(Таблица2[[#This Row],[Обознач]],"_",Таблица2[[#This Row],[Наимен]])</f>
        <v>KI.BP.423_Труба осевая 270</v>
      </c>
      <c r="H38" s="65">
        <v>1</v>
      </c>
      <c r="I38" s="61"/>
      <c r="J38" s="61"/>
      <c r="K38" s="61"/>
      <c r="L38" s="63" t="s">
        <v>179</v>
      </c>
      <c r="M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?KI.BP.?_Тканевая подушка сидения 390-1,2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38" s="7" t="str">
        <f t="array" ref="T38">IFERROR(INDEX($P$14:$P$101,SMALL(IF($R$14:$R$101="Гибка",ROW($R$14:$R$101)-ROW($R$14)+1),ROW()-ROW($T$14)+1)),"")</f>
        <v/>
      </c>
      <c r="U38" s="7" t="str">
        <f t="array" ref="U38">IFERROR(INDEX($Q$14:$Q$101,SMALL(IF($R$14:$R$101="Гибка",ROW($R$14:$R$101)-ROW($R$14)+1),ROW()-ROW($U$14)+1)),"")</f>
        <v/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IFERROR(INDEX($P$14:$P$101,SMALL(IF($R$14:$R$101="Склад",ROW($R$14:$R$101)-ROW($R$14)+1),ROW()-ROW($W$14)+1)),"")</f>
        <v>KI.TP.107_Проставка D10 L10</v>
      </c>
      <c r="X38" s="7">
        <f t="array" ref="X38">IFERROR(INDEX($Q$14:$Q$101,SMALL(IF($R$14:$R$101="Склад",ROW($R$14:$R$101)-ROW($R$14)+1),ROW()-ROW($W$14)+1)),"")</f>
        <v>2</v>
      </c>
    </row>
    <row r="39" spans="2:24" ht="29.4" thickBot="1" x14ac:dyDescent="0.35">
      <c r="B39" s="114"/>
      <c r="C39" s="65">
        <v>300</v>
      </c>
      <c r="D39" s="66" t="s">
        <v>614</v>
      </c>
      <c r="E39" s="66" t="s">
        <v>231</v>
      </c>
      <c r="F39" s="61" t="s">
        <v>321</v>
      </c>
      <c r="G39" s="65" t="str">
        <f>_xlfn.CONCAT(Таблица2[[#This Row],[Обознач]],"_",Таблица2[[#This Row],[Наимен]])</f>
        <v>?KI.BP.?_Труба осевая 300</v>
      </c>
      <c r="H39" s="65">
        <v>1</v>
      </c>
      <c r="I39" s="61"/>
      <c r="J39" s="61"/>
      <c r="K39" s="61"/>
      <c r="L39" s="63" t="s">
        <v>180</v>
      </c>
      <c r="M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KI.TP.103_Стакан переднего колеса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39" s="7" t="str">
        <f t="array" ref="T39">IFERROR(INDEX($P$14:$P$101,SMALL(IF($R$14:$R$101="Гибка",ROW($R$14:$R$101)-ROW($R$14)+1),ROW()-ROW($T$14)+1)),"")</f>
        <v/>
      </c>
      <c r="U39" s="7" t="str">
        <f t="array" ref="U39">IFERROR(INDEX($Q$14:$Q$101,SMALL(IF($R$14:$R$101="Гибка",ROW($R$14:$R$101)-ROW($R$14)+1),ROW()-ROW($U$14)+1)),"")</f>
        <v/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IFERROR(INDEX($P$14:$P$101,SMALL(IF($R$14:$R$101="Склад",ROW($R$14:$R$101)-ROW($R$14)+1),ROW()-ROW($W$14)+1)),"")</f>
        <v>KI.TP.008_Проставка D8 L11</v>
      </c>
      <c r="X39" s="7">
        <f t="array" ref="X39">IFERROR(INDEX($Q$14:$Q$101,SMALL(IF($R$14:$R$101="Склад",ROW($R$14:$R$101)-ROW($R$14)+1),ROW()-ROW($W$14)+1)),"")</f>
        <v>2</v>
      </c>
    </row>
    <row r="40" spans="2:24" ht="29.4" thickBot="1" x14ac:dyDescent="0.35">
      <c r="B40" s="114"/>
      <c r="C40" s="65">
        <v>330</v>
      </c>
      <c r="D40" s="66" t="s">
        <v>614</v>
      </c>
      <c r="E40" s="66" t="s">
        <v>243</v>
      </c>
      <c r="F40" s="61" t="s">
        <v>244</v>
      </c>
      <c r="G40" s="65" t="str">
        <f>_xlfn.CONCAT(Таблица2[[#This Row],[Обознач]],"_",Таблица2[[#This Row],[Наимен]])</f>
        <v>KI.BP.406_Труба осевая 330</v>
      </c>
      <c r="H40" s="65">
        <v>1</v>
      </c>
      <c r="I40" s="61"/>
      <c r="J40" s="61"/>
      <c r="K40" s="61"/>
      <c r="L40" s="63" t="s">
        <v>181</v>
      </c>
      <c r="M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KI.TP.020_Ресивер подножки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0" s="7" t="str">
        <f t="array" ref="T40">IFERROR(INDEX($P$14:$P$101,SMALL(IF($R$14:$R$101="Гибка",ROW($R$14:$R$101)-ROW($R$14)+1),ROW()-ROW($T$14)+1)),"")</f>
        <v/>
      </c>
      <c r="U40" s="7" t="str">
        <f t="array" ref="U40">IFERROR(INDEX($Q$14:$Q$101,SMALL(IF($R$14:$R$101="Гибка",ROW($R$14:$R$101)-ROW($R$14)+1),ROW()-ROW($U$14)+1)),"")</f>
        <v/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IFERROR(INDEX($P$14:$P$101,SMALL(IF($R$14:$R$101="Склад",ROW($R$14:$R$101)-ROW($R$14)+1),ROW()-ROW($W$14)+1)),"")</f>
        <v>_Колесо антиопрокидывателя</v>
      </c>
      <c r="X40" s="7">
        <f t="array" ref="X40">IFERROR(INDEX($Q$14:$Q$101,SMALL(IF($R$14:$R$101="Склад",ROW($R$14:$R$101)-ROW($R$14)+1),ROW()-ROW($W$14)+1)),"")</f>
        <v>1</v>
      </c>
    </row>
    <row r="41" spans="2:24" ht="29.4" thickBot="1" x14ac:dyDescent="0.35">
      <c r="B41" s="114"/>
      <c r="C41" s="65">
        <v>360</v>
      </c>
      <c r="D41" s="66" t="s">
        <v>614</v>
      </c>
      <c r="E41" s="66" t="s">
        <v>264</v>
      </c>
      <c r="F41" s="61" t="s">
        <v>265</v>
      </c>
      <c r="G41" s="65" t="str">
        <f>_xlfn.CONCAT(Таблица2[[#This Row],[Обознач]],"_",Таблица2[[#This Row],[Наимен]])</f>
        <v>KI.BP.416_Труба осевая 360</v>
      </c>
      <c r="H41" s="65">
        <v>1</v>
      </c>
      <c r="I41" s="61"/>
      <c r="J41" s="61"/>
      <c r="K41" s="61"/>
      <c r="L41" s="63" t="s">
        <v>182</v>
      </c>
      <c r="M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KI.TP.106_Стакан D25 L60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1" s="7" t="str">
        <f t="array" ref="T41">IFERROR(INDEX($P$14:$P$101,SMALL(IF($R$14:$R$101="Гибка",ROW($R$14:$R$101)-ROW($R$14)+1),ROW()-ROW($T$14)+1)),"")</f>
        <v/>
      </c>
      <c r="U41" s="7" t="str">
        <f t="array" ref="U41">IFERROR(INDEX($Q$14:$Q$101,SMALL(IF($R$14:$R$101="Гибка",ROW($R$14:$R$101)-ROW($R$14)+1),ROW()-ROW($U$14)+1)),"")</f>
        <v/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IFERROR(INDEX($P$14:$P$101,SMALL(IF($R$14:$R$101="Склад",ROW($R$14:$R$101)-ROW($R$14)+1),ROW()-ROW($W$14)+1)),"")</f>
        <v>KI.TP.112_Проставка крыла</v>
      </c>
      <c r="X41" s="7">
        <f t="array" ref="X41">IFERROR(INDEX($Q$14:$Q$101,SMALL(IF($R$14:$R$101="Склад",ROW($R$14:$R$101)-ROW($R$14)+1),ROW()-ROW($W$14)+1)),"")</f>
        <v>6</v>
      </c>
    </row>
    <row r="42" spans="2:24" ht="29.4" thickBot="1" x14ac:dyDescent="0.35">
      <c r="B42" s="114"/>
      <c r="C42" s="65">
        <v>390</v>
      </c>
      <c r="D42" s="66" t="s">
        <v>614</v>
      </c>
      <c r="E42" s="66" t="s">
        <v>654</v>
      </c>
      <c r="F42" s="61" t="s">
        <v>318</v>
      </c>
      <c r="G42" s="65" t="str">
        <f>_xlfn.CONCAT(Таблица2[[#This Row],[Обознач]],"_",Таблица2[[#This Row],[Наимен]])</f>
        <v>KI.BP.429_Труба осевая 390</v>
      </c>
      <c r="H42" s="65">
        <v>1</v>
      </c>
      <c r="I42" s="61"/>
      <c r="J42" s="61"/>
      <c r="K42" s="61"/>
      <c r="L42" s="63" t="s">
        <v>183</v>
      </c>
      <c r="M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KI.TP.075_Стакан антиопрокидывателя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2" s="7" t="str">
        <f t="array" ref="T42">IFERROR(INDEX($P$14:$P$101,SMALL(IF($R$14:$R$101="Гибка",ROW($R$14:$R$101)-ROW($R$14)+1),ROW()-ROW($T$14)+1)),"")</f>
        <v/>
      </c>
      <c r="U42" s="7" t="str">
        <f t="array" ref="U42">IFERROR(INDEX($Q$14:$Q$101,SMALL(IF($R$14:$R$101="Гибка",ROW($R$14:$R$101)-ROW($R$14)+1),ROW()-ROW($U$14)+1)),"")</f>
        <v/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IFERROR(INDEX($P$14:$P$101,SMALL(IF($R$14:$R$101="Склад",ROW($R$14:$R$101)-ROW($R$14)+1),ROW()-ROW($W$14)+1)),"")</f>
        <v>KI.CP.104_Гайка М22х1.5</v>
      </c>
      <c r="X42" s="7">
        <f t="array" ref="X42">IFERROR(INDEX($Q$14:$Q$101,SMALL(IF($R$14:$R$101="Склад",ROW($R$14:$R$101)-ROW($R$14)+1),ROW()-ROW($W$14)+1)),"")</f>
        <v>2</v>
      </c>
    </row>
    <row r="43" spans="2:24" ht="29.4" thickBot="1" x14ac:dyDescent="0.35">
      <c r="B43" s="114"/>
      <c r="C43" s="65">
        <v>420</v>
      </c>
      <c r="D43" s="66" t="s">
        <v>614</v>
      </c>
      <c r="E43" s="66" t="s">
        <v>231</v>
      </c>
      <c r="F43" s="61" t="s">
        <v>319</v>
      </c>
      <c r="G43" s="65" t="str">
        <f>_xlfn.CONCAT(Таблица2[[#This Row],[Обознач]],"_",Таблица2[[#This Row],[Наимен]])</f>
        <v>?KI.BP.?_Труба осевая 420</v>
      </c>
      <c r="H43" s="65">
        <v>1</v>
      </c>
      <c r="I43" s="61"/>
      <c r="J43" s="61"/>
      <c r="K43" s="61"/>
      <c r="L43" s="63" t="s">
        <v>184</v>
      </c>
      <c r="M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KI.MP.084_KI.MP.084_Кронштейн складывания внешний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3" s="7" t="str">
        <f t="array" ref="T43">IFERROR(INDEX($P$14:$P$101,SMALL(IF($R$14:$R$101="Гибка",ROW($R$14:$R$101)-ROW($R$14)+1),ROW()-ROW($T$14)+1)),"")</f>
        <v/>
      </c>
      <c r="U43" s="7" t="str">
        <f t="array" ref="U43">IFERROR(INDEX($Q$14:$Q$101,SMALL(IF($R$14:$R$101="Гибка",ROW($R$14:$R$101)-ROW($R$14)+1),ROW()-ROW($U$14)+1)),"")</f>
        <v/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IFERROR(INDEX($P$14:$P$101,SMALL(IF($R$14:$R$101="Склад",ROW($R$14:$R$101)-ROW($R$14)+1),ROW()-ROW($W$14)+1)),"")</f>
        <v>KI.TP.104_Втулка ресивера колеса</v>
      </c>
      <c r="X43" s="7">
        <f t="array" ref="X43">IFERROR(INDEX($Q$14:$Q$101,SMALL(IF($R$14:$R$101="Склад",ROW($R$14:$R$101)-ROW($R$14)+1),ROW()-ROW($W$14)+1)),"")</f>
        <v>2</v>
      </c>
    </row>
    <row r="44" spans="2:24" ht="15" thickBot="1" x14ac:dyDescent="0.35">
      <c r="B44" s="114"/>
      <c r="C44" s="66" t="s">
        <v>89</v>
      </c>
      <c r="D44" s="66" t="s">
        <v>614</v>
      </c>
      <c r="E44" s="66" t="s">
        <v>239</v>
      </c>
      <c r="F44" s="61" t="s">
        <v>240</v>
      </c>
      <c r="G44" s="65" t="str">
        <f>_xlfn.CONCAT(Таблица2[[#This Row],[Обознач]],"_",Таблица2[[#This Row],[Наимен]])</f>
        <v>KI.BP.392_Вынос вилки</v>
      </c>
      <c r="H44" s="65">
        <v>2</v>
      </c>
      <c r="I44" s="61" t="s">
        <v>86</v>
      </c>
      <c r="J44" s="61" t="s">
        <v>86</v>
      </c>
      <c r="K44" s="61" t="s">
        <v>86</v>
      </c>
      <c r="L44" s="63" t="s">
        <v>90</v>
      </c>
      <c r="M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KI.MP.084-00M_KI.MP.084_Кронштейн складывания внешний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4" s="7" t="str">
        <f t="array" ref="T44">IFERROR(INDEX($P$14:$P$101,SMALL(IF($R$14:$R$101="Гибка",ROW($R$14:$R$101)-ROW($R$14)+1),ROW()-ROW($T$14)+1)),"")</f>
        <v/>
      </c>
      <c r="U44" s="7" t="str">
        <f t="array" ref="U44">IFERROR(INDEX($Q$14:$Q$101,SMALL(IF($R$14:$R$101="Гибка",ROW($R$14:$R$101)-ROW($R$14)+1),ROW()-ROW($U$14)+1)),"")</f>
        <v/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IFERROR(INDEX($P$14:$P$101,SMALL(IF($R$14:$R$101="Склад",ROW($R$14:$R$101)-ROW($R$14)+1),ROW()-ROW($W$14)+1)),"")</f>
        <v>KI.MP.078_Ресивер AJ 3 градусов</v>
      </c>
      <c r="X44" s="7">
        <f t="array" ref="X44">IFERROR(INDEX($Q$14:$Q$101,SMALL(IF($R$14:$R$101="Склад",ROW($R$14:$R$101)-ROW($R$14)+1),ROW()-ROW($W$14)+1)),"")</f>
        <v>2</v>
      </c>
    </row>
    <row r="45" spans="2:24" ht="15" thickBot="1" x14ac:dyDescent="0.35">
      <c r="B45" s="114"/>
      <c r="C45" s="66" t="s">
        <v>89</v>
      </c>
      <c r="D45" s="66" t="s">
        <v>616</v>
      </c>
      <c r="E45" s="66" t="s">
        <v>133</v>
      </c>
      <c r="F45" s="63" t="s">
        <v>173</v>
      </c>
      <c r="G45" s="65" t="str">
        <f>_xlfn.CONCAT(Таблица2[[#This Row],[Обознач]],"_",Таблица2[[#This Row],[Наимен]])</f>
        <v>KI.TP.103_Стакан переднего колеса</v>
      </c>
      <c r="H45" s="65">
        <v>2</v>
      </c>
      <c r="I45" s="61" t="s">
        <v>86</v>
      </c>
      <c r="J45" s="61" t="s">
        <v>86</v>
      </c>
      <c r="K45" s="61" t="s">
        <v>86</v>
      </c>
      <c r="L45" s="63" t="s">
        <v>90</v>
      </c>
      <c r="M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5" s="7" t="str">
        <f t="array" ref="T45">IFERROR(INDEX($P$14:$P$101,SMALL(IF($R$14:$R$101="Гибка",ROW($R$14:$R$101)-ROW($R$14)+1),ROW()-ROW($T$14)+1)),"")</f>
        <v/>
      </c>
      <c r="U45" s="7" t="str">
        <f t="array" ref="U45">IFERROR(INDEX($Q$14:$Q$101,SMALL(IF($R$14:$R$101="Гибка",ROW($R$14:$R$101)-ROW($R$14)+1),ROW()-ROW($U$14)+1)),"")</f>
        <v/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IFERROR(INDEX($P$14:$P$101,SMALL(IF($R$14:$R$101="Склад",ROW($R$14:$R$101)-ROW($R$14)+1),ROW()-ROW($W$14)+1)),"")</f>
        <v>KI.TP.102_Проставка крыла 11,5</v>
      </c>
      <c r="X45" s="7">
        <f t="array" ref="X45">IFERROR(INDEX($Q$14:$Q$101,SMALL(IF($R$14:$R$101="Склад",ROW($R$14:$R$101)-ROW($R$14)+1),ROW()-ROW($W$14)+1)),"")</f>
        <v>8</v>
      </c>
    </row>
    <row r="46" spans="2:24" ht="15" thickBot="1" x14ac:dyDescent="0.35">
      <c r="B46" s="114"/>
      <c r="C46" s="66" t="s">
        <v>89</v>
      </c>
      <c r="D46" s="66" t="s">
        <v>616</v>
      </c>
      <c r="E46" s="66" t="s">
        <v>134</v>
      </c>
      <c r="F46" s="61" t="s">
        <v>174</v>
      </c>
      <c r="G46" s="65" t="str">
        <f>_xlfn.CONCAT(Таблица2[[#This Row],[Обознач]],"_",Таблица2[[#This Row],[Наимен]])</f>
        <v>KI.TP.104_Втулка ресивера колеса</v>
      </c>
      <c r="H46" s="65">
        <v>2</v>
      </c>
      <c r="I46" s="61" t="s">
        <v>86</v>
      </c>
      <c r="J46" s="61" t="s">
        <v>86</v>
      </c>
      <c r="K46" s="61" t="s">
        <v>86</v>
      </c>
      <c r="L46" s="63" t="s">
        <v>90</v>
      </c>
      <c r="M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KI.MP.085_Кронштейн складывания внутренний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6" s="7" t="str">
        <f t="array" ref="T46">IFERROR(INDEX($P$14:$P$101,SMALL(IF($R$14:$R$101="Гибка",ROW($R$14:$R$101)-ROW($R$14)+1),ROW()-ROW($T$14)+1)),"")</f>
        <v/>
      </c>
      <c r="U46" s="7" t="str">
        <f t="array" ref="U46">IFERROR(INDEX($Q$14:$Q$101,SMALL(IF($R$14:$R$101="Гибка",ROW($R$14:$R$101)-ROW($R$14)+1),ROW()-ROW($U$14)+1)),"")</f>
        <v/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IFERROR(INDEX($P$14:$P$101,SMALL(IF($R$14:$R$101="Склад",ROW($R$14:$R$101)-ROW($R$14)+1),ROW()-ROW($W$14)+1)),"")</f>
        <v/>
      </c>
      <c r="X46" s="7" t="str">
        <f t="array" ref="X46">IFERROR(INDEX($Q$14:$Q$101,SMALL(IF($R$14:$R$101="Склад",ROW($R$14:$R$101)-ROW($R$14)+1),ROW()-ROW($W$14)+1)),"")</f>
        <v/>
      </c>
    </row>
    <row r="47" spans="2:24" ht="15" thickBot="1" x14ac:dyDescent="0.35">
      <c r="B47" s="114"/>
      <c r="C47" s="66" t="s">
        <v>89</v>
      </c>
      <c r="D47" s="66" t="s">
        <v>614</v>
      </c>
      <c r="E47" s="66" t="s">
        <v>233</v>
      </c>
      <c r="F47" s="61" t="s">
        <v>234</v>
      </c>
      <c r="G47" s="65" t="str">
        <f>_xlfn.CONCAT(Таблица2[[#This Row],[Обознач]],"_",Таблица2[[#This Row],[Наимен]])</f>
        <v>KI.BP.011_Трубка антиопрокидывателя</v>
      </c>
      <c r="H47" s="65">
        <v>1</v>
      </c>
      <c r="I47" s="61" t="s">
        <v>86</v>
      </c>
      <c r="J47" s="61" t="s">
        <v>86</v>
      </c>
      <c r="K47" s="61" t="s">
        <v>86</v>
      </c>
      <c r="L47" s="63" t="s">
        <v>90</v>
      </c>
      <c r="M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KI.SP.310_Пластина кронштейна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7" s="7" t="str">
        <f t="array" ref="T47">IFERROR(INDEX($P$14:$P$101,SMALL(IF($R$14:$R$101="Гибка",ROW($R$14:$R$101)-ROW($R$14)+1),ROW()-ROW($T$14)+1)),"")</f>
        <v/>
      </c>
      <c r="U47" s="7" t="str">
        <f t="array" ref="U47">IFERROR(INDEX($Q$14:$Q$101,SMALL(IF($R$14:$R$101="Гибка",ROW($R$14:$R$101)-ROW($R$14)+1),ROW()-ROW($U$14)+1)),"")</f>
        <v/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IFERROR(INDEX($P$14:$P$101,SMALL(IF($R$14:$R$101="Склад",ROW($R$14:$R$101)-ROW($R$14)+1),ROW()-ROW($W$14)+1)),"")</f>
        <v/>
      </c>
      <c r="X47" s="7" t="str">
        <f t="array" ref="X47">IFERROR(INDEX($Q$14:$Q$101,SMALL(IF($R$14:$R$101="Склад",ROW($R$14:$R$101)-ROW($R$14)+1),ROW()-ROW($W$14)+1)),"")</f>
        <v/>
      </c>
    </row>
    <row r="48" spans="2:24" ht="15" thickBot="1" x14ac:dyDescent="0.35">
      <c r="B48" s="114"/>
      <c r="C48" s="66" t="s">
        <v>89</v>
      </c>
      <c r="D48" s="66" t="s">
        <v>614</v>
      </c>
      <c r="E48" s="66" t="s">
        <v>235</v>
      </c>
      <c r="F48" s="61" t="s">
        <v>236</v>
      </c>
      <c r="G48" s="65" t="str">
        <f>_xlfn.CONCAT(Таблица2[[#This Row],[Обознач]],"_",Таблица2[[#This Row],[Наимен]])</f>
        <v>KI.BP.327_Рукоятка AJ</v>
      </c>
      <c r="H48" s="65">
        <v>1</v>
      </c>
      <c r="I48" s="61" t="s">
        <v>86</v>
      </c>
      <c r="J48" s="61" t="s">
        <v>86</v>
      </c>
      <c r="K48" s="61" t="s">
        <v>86</v>
      </c>
      <c r="L48" s="63" t="s">
        <v>90</v>
      </c>
      <c r="M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KI.SP.310-00M_Пластина кронштейна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8" s="7" t="str">
        <f t="array" ref="T48">IFERROR(INDEX($P$14:$P$101,SMALL(IF($R$14:$R$101="Гибка",ROW($R$14:$R$101)-ROW($R$14)+1),ROW()-ROW($T$14)+1)),"")</f>
        <v/>
      </c>
      <c r="U48" s="7" t="str">
        <f t="array" ref="U48">IFERROR(INDEX($Q$14:$Q$101,SMALL(IF($R$14:$R$101="Гибка",ROW($R$14:$R$101)-ROW($R$14)+1),ROW()-ROW($U$14)+1)),"")</f>
        <v/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IFERROR(INDEX($P$14:$P$101,SMALL(IF($R$14:$R$101="Склад",ROW($R$14:$R$101)-ROW($R$14)+1),ROW()-ROW($W$14)+1)),"")</f>
        <v/>
      </c>
      <c r="X48" s="7" t="str">
        <f t="array" ref="X48">IFERROR(INDEX($Q$14:$Q$101,SMALL(IF($R$14:$R$101="Склад",ROW($R$14:$R$101)-ROW($R$14)+1),ROW()-ROW($W$14)+1)),"")</f>
        <v/>
      </c>
    </row>
    <row r="49" spans="2:24" ht="15" thickBot="1" x14ac:dyDescent="0.35">
      <c r="B49" s="114"/>
      <c r="C49" s="66" t="s">
        <v>89</v>
      </c>
      <c r="D49" s="66" t="s">
        <v>614</v>
      </c>
      <c r="E49" s="66" t="s">
        <v>237</v>
      </c>
      <c r="F49" s="61" t="s">
        <v>236</v>
      </c>
      <c r="G49" s="65" t="str">
        <f>_xlfn.CONCAT(Таблица2[[#This Row],[Обознач]],"_",Таблица2[[#This Row],[Наимен]])</f>
        <v>KI.BP.327-00M_Рукоятка AJ</v>
      </c>
      <c r="H49" s="65">
        <v>1</v>
      </c>
      <c r="I49" s="61" t="s">
        <v>86</v>
      </c>
      <c r="J49" s="61" t="s">
        <v>86</v>
      </c>
      <c r="K49" s="61" t="s">
        <v>86</v>
      </c>
      <c r="L49" s="63" t="s">
        <v>90</v>
      </c>
      <c r="M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K0342.03105_Штифт упорный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49" s="7" t="str">
        <f t="array" ref="T49">IFERROR(INDEX($P$14:$P$101,SMALL(IF($R$14:$R$101="Гибка",ROW($R$14:$R$101)-ROW($R$14)+1),ROW()-ROW($T$14)+1)),"")</f>
        <v/>
      </c>
      <c r="U49" s="7" t="str">
        <f t="array" ref="U49">IFERROR(INDEX($Q$14:$Q$101,SMALL(IF($R$14:$R$101="Гибка",ROW($R$14:$R$101)-ROW($R$14)+1),ROW()-ROW($U$14)+1)),"")</f>
        <v/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IFERROR(INDEX($P$14:$P$101,SMALL(IF($R$14:$R$101="Склад",ROW($R$14:$R$101)-ROW($R$14)+1),ROW()-ROW($W$14)+1)),"")</f>
        <v/>
      </c>
      <c r="X49" s="7" t="str">
        <f t="array" ref="X49">IFERROR(INDEX($Q$14:$Q$101,SMALL(IF($R$14:$R$101="Склад",ROW($R$14:$R$101)-ROW($R$14)+1),ROW()-ROW($W$14)+1)),"")</f>
        <v/>
      </c>
    </row>
    <row r="50" spans="2:24" ht="29.4" thickBot="1" x14ac:dyDescent="0.35">
      <c r="B50" s="114"/>
      <c r="C50" s="66">
        <v>270</v>
      </c>
      <c r="D50" s="66" t="s">
        <v>614</v>
      </c>
      <c r="E50" s="66" t="s">
        <v>625</v>
      </c>
      <c r="F50" s="113" t="s">
        <v>266</v>
      </c>
      <c r="G50" s="65" t="str">
        <f>_xlfn.CONCAT(Таблица2[[#This Row],[Обознач]],"_",Таблица2[[#This Row],[Наимен]])</f>
        <v>KI.BP.424_Мост спинки 270</v>
      </c>
      <c r="H50" s="65">
        <v>1</v>
      </c>
      <c r="I50" s="61" t="s">
        <v>86</v>
      </c>
      <c r="J50" s="61" t="s">
        <v>86</v>
      </c>
      <c r="K50" s="61"/>
      <c r="L50" s="63" t="s">
        <v>179</v>
      </c>
      <c r="M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_Хомут 25мм в сборе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0" s="7" t="str">
        <f t="array" ref="T50">IFERROR(INDEX($P$14:$P$101,SMALL(IF($R$14:$R$101="Гибка",ROW($R$14:$R$101)-ROW($R$14)+1),ROW()-ROW($T$14)+1)),"")</f>
        <v/>
      </c>
      <c r="U50" s="7" t="str">
        <f t="array" ref="U50">IFERROR(INDEX($Q$14:$Q$101,SMALL(IF($R$14:$R$101="Гибка",ROW($R$14:$R$101)-ROW($R$14)+1),ROW()-ROW($U$14)+1)),"")</f>
        <v/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IFERROR(INDEX($P$14:$P$101,SMALL(IF($R$14:$R$101="Склад",ROW($R$14:$R$101)-ROW($R$14)+1),ROW()-ROW($W$14)+1)),"")</f>
        <v/>
      </c>
      <c r="X50" s="7" t="str">
        <f t="array" ref="X50">IFERROR(INDEX($Q$14:$Q$101,SMALL(IF($R$14:$R$101="Склад",ROW($R$14:$R$101)-ROW($R$14)+1),ROW()-ROW($W$14)+1)),"")</f>
        <v/>
      </c>
    </row>
    <row r="51" spans="2:24" ht="29.4" thickBot="1" x14ac:dyDescent="0.35">
      <c r="B51" s="114"/>
      <c r="C51" s="66">
        <v>300</v>
      </c>
      <c r="D51" s="66" t="s">
        <v>614</v>
      </c>
      <c r="E51" s="66" t="s">
        <v>231</v>
      </c>
      <c r="F51" s="66" t="s">
        <v>270</v>
      </c>
      <c r="G51" s="61" t="str">
        <f>_xlfn.CONCAT(Таблица2[[#This Row],[Обознач]],"_",Таблица2[[#This Row],[Наимен]])</f>
        <v>?KI.BP.?_Мост спинки 300</v>
      </c>
      <c r="H51" s="65"/>
      <c r="I51" s="61"/>
      <c r="J51" s="61"/>
      <c r="K51" s="61"/>
      <c r="L51" s="63" t="s">
        <v>180</v>
      </c>
      <c r="M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KI.SA.999_Тормоз в сборе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1" s="7" t="str">
        <f t="array" ref="T51">IFERROR(INDEX($P$14:$P$101,SMALL(IF($R$14:$R$101="Гибка",ROW($R$14:$R$101)-ROW($R$14)+1),ROW()-ROW($T$14)+1)),"")</f>
        <v/>
      </c>
      <c r="U51" s="7" t="str">
        <f t="array" ref="U51">IFERROR(INDEX($Q$14:$Q$101,SMALL(IF($R$14:$R$101="Гибка",ROW($R$14:$R$101)-ROW($R$14)+1),ROW()-ROW($U$14)+1)),"")</f>
        <v/>
      </c>
      <c r="W51" s="7" t="str">
        <f t="array" ref="W51">IFERROR(INDEX($P$14:$P$101,SMALL(IF($R$14:$R$101="Склад",ROW($R$14:$R$101)-ROW($R$14)+1),ROW()-ROW($W$14)+1)),"")</f>
        <v/>
      </c>
      <c r="X51" s="7" t="str">
        <f t="array" ref="X51">IFERROR(INDEX($Q$14:$Q$101,SMALL(IF($R$14:$R$101="Склад",ROW($R$14:$R$101)-ROW($R$14)+1),ROW()-ROW($W$14)+1)),"")</f>
        <v/>
      </c>
    </row>
    <row r="52" spans="2:24" ht="29.4" thickBot="1" x14ac:dyDescent="0.35">
      <c r="B52" s="114"/>
      <c r="C52" s="66">
        <v>330</v>
      </c>
      <c r="D52" s="66" t="s">
        <v>614</v>
      </c>
      <c r="E52" s="66" t="s">
        <v>251</v>
      </c>
      <c r="F52" s="66" t="s">
        <v>252</v>
      </c>
      <c r="G52" s="61" t="str">
        <f>_xlfn.CONCAT(Таблица2[[#This Row],[Обознач]],"_",Таблица2[[#This Row],[Наимен]])</f>
        <v>KI.BP.412_Мост спинки 330</v>
      </c>
      <c r="H52" s="65">
        <v>1</v>
      </c>
      <c r="I52" s="63"/>
      <c r="J52" s="63"/>
      <c r="K52" s="115">
        <v>282</v>
      </c>
      <c r="L52" s="63" t="s">
        <v>181</v>
      </c>
      <c r="M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KI.SA.999-00M_Тормоз в сборе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</row>
    <row r="53" spans="2:24" ht="29.4" thickBot="1" x14ac:dyDescent="0.35">
      <c r="B53" s="114"/>
      <c r="C53" s="66">
        <v>360</v>
      </c>
      <c r="D53" s="66" t="s">
        <v>614</v>
      </c>
      <c r="E53" s="66" t="s">
        <v>271</v>
      </c>
      <c r="F53" s="66" t="s">
        <v>267</v>
      </c>
      <c r="G53" s="61" t="str">
        <f>_xlfn.CONCAT(Таблица2[[#This Row],[Обознач]],"_",Таблица2[[#This Row],[Наимен]])</f>
        <v>KI.BP.418_Мост спинки 360</v>
      </c>
      <c r="H53" s="65">
        <v>1</v>
      </c>
      <c r="I53" s="61" t="s">
        <v>86</v>
      </c>
      <c r="J53" s="61" t="s">
        <v>86</v>
      </c>
      <c r="K53" s="65">
        <v>312</v>
      </c>
      <c r="L53" s="63" t="s">
        <v>182</v>
      </c>
      <c r="M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KI.SA.246_Антиопрокидыватель A2 в сборе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3" s="14" t="s">
        <v>615</v>
      </c>
      <c r="W53" s="14" t="s">
        <v>617</v>
      </c>
    </row>
    <row r="54" spans="2:24" ht="29.4" thickBot="1" x14ac:dyDescent="0.35">
      <c r="B54" s="114"/>
      <c r="C54" s="66">
        <v>390</v>
      </c>
      <c r="D54" s="66" t="s">
        <v>614</v>
      </c>
      <c r="E54" s="66" t="s">
        <v>657</v>
      </c>
      <c r="F54" s="66" t="s">
        <v>268</v>
      </c>
      <c r="G54" s="61" t="str">
        <f>_xlfn.CONCAT(Таблица2[[#This Row],[Обознач]],"_",Таблица2[[#This Row],[Наимен]])</f>
        <v>KI.BP.431_Мост спинки 390</v>
      </c>
      <c r="H54" s="65">
        <v>1</v>
      </c>
      <c r="I54" s="61" t="s">
        <v>86</v>
      </c>
      <c r="J54" s="61" t="s">
        <v>86</v>
      </c>
      <c r="K54" s="61"/>
      <c r="L54" s="63" t="s">
        <v>183</v>
      </c>
      <c r="M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_Пружинная кнопка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3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4" s="7" t="str">
        <f t="array" ref="T54">IFERROR(INDEX($P$14:$P$101,SMALL(IF($R$14:$R$101="Листовой",ROW($R$14:$R$101)-ROW($R$14)+1),ROW()-ROW($T$54)+1)),"")</f>
        <v>KI.SP.319_Крыло 1</v>
      </c>
      <c r="U54" s="7">
        <f t="array" ref="U54">IFERROR(INDEX($Q$14:$Q$101,SMALL(IF($R$14:$R$101="Листовой",ROW($R$14:$R$101)-ROW($R$14)+1),ROW()-ROW($U$54)+1)),"")</f>
        <v>2</v>
      </c>
      <c r="W54" s="7" t="str">
        <f t="array" ref="W54">IFERROR(INDEX($P$14:$P$101,SMALL(IF($R$14:$R$101="Пошив",ROW($R$14:$R$101)-ROW($R$14)+1),ROW()-ROW($W$54)+1)),"")</f>
        <v>?KI.BP.?_Тканевая подушка сидения 390-1,2</v>
      </c>
      <c r="X54" s="7">
        <f t="array" ref="X54">IFERROR(INDEX($Q$14:$Q$101,SMALL(IF($R$14:$R$101="Пошив",ROW($R$14:$R$101)-ROW($R$14)+1),ROW()-ROW($X$54)+1)),"")</f>
        <v>1</v>
      </c>
    </row>
    <row r="55" spans="2:24" ht="29.4" thickBot="1" x14ac:dyDescent="0.35">
      <c r="B55" s="114"/>
      <c r="C55" s="66">
        <v>420</v>
      </c>
      <c r="D55" s="66" t="s">
        <v>614</v>
      </c>
      <c r="E55" s="66" t="s">
        <v>231</v>
      </c>
      <c r="F55" s="66" t="s">
        <v>269</v>
      </c>
      <c r="G55" s="61" t="str">
        <f>_xlfn.CONCAT(Таблица2[[#This Row],[Обознач]],"_",Таблица2[[#This Row],[Наимен]])</f>
        <v>?KI.BP.?_Мост спинки 420</v>
      </c>
      <c r="H55" s="65">
        <v>1</v>
      </c>
      <c r="I55" s="61" t="s">
        <v>86</v>
      </c>
      <c r="J55" s="61" t="s">
        <v>86</v>
      </c>
      <c r="K55" s="61"/>
      <c r="L55" s="63" t="s">
        <v>184</v>
      </c>
      <c r="M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KI.BP.413_Подножка АJ сварная 390(такая же как и на 330)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55" s="7" t="str">
        <f t="array" ref="T55">IFERROR(INDEX($P$14:$P$101,SMALL(IF($R$14:$R$101="Листовой",ROW($R$14:$R$101)-ROW($R$14)+1),ROW()-ROW($T$54)+1)),"")</f>
        <v>KI.FP.103_Полукрыло A2</v>
      </c>
      <c r="U55" s="7">
        <f t="array" ref="U55">IFERROR(INDEX($Q$14:$Q$101,SMALL(IF($R$14:$R$101="Листовой",ROW($R$14:$R$101)-ROW($R$14)+1),ROW()-ROW($U$54)+1)),"")</f>
        <v>2</v>
      </c>
      <c r="W55" s="7" t="str">
        <f t="array" ref="W55">IFERROR(INDEX($P$14:$P$101,SMALL(IF($R$14:$R$101="Пошив",ROW($R$14:$R$101)-ROW($R$14)+1),ROW()-ROW($W$54)+1)),"")</f>
        <v>KI.NP.020_Ременная спинка 390x360</v>
      </c>
      <c r="X55" s="7">
        <f t="array" ref="X55">IFERROR(INDEX($Q$14:$Q$101,SMALL(IF($R$14:$R$101="Пошив",ROW($R$14:$R$101)-ROW($R$14)+1),ROW()-ROW($X$54)+1)),"")</f>
        <v>1</v>
      </c>
    </row>
    <row r="56" spans="2:24" ht="15" thickBot="1" x14ac:dyDescent="0.35">
      <c r="B56" s="114"/>
      <c r="C56" s="66" t="s">
        <v>276</v>
      </c>
      <c r="D56" s="66" t="s">
        <v>615</v>
      </c>
      <c r="E56" s="66" t="s">
        <v>645</v>
      </c>
      <c r="F56" s="67" t="s">
        <v>288</v>
      </c>
      <c r="G56" s="65" t="str">
        <f>_xlfn.CONCAT(Таблица2[[#This Row],[Обознач]],"_",Таблица2[[#This Row],[Наимен]])</f>
        <v>KI.SP.319_Крыло 1</v>
      </c>
      <c r="H56" s="65">
        <v>2</v>
      </c>
      <c r="I56" s="61"/>
      <c r="J56" s="61"/>
      <c r="K56" s="61"/>
      <c r="L56" s="62" t="s">
        <v>285</v>
      </c>
      <c r="M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KI.SP.317_Платформа подножки 330, 360, 390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0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56" s="7" t="str">
        <f t="array" ref="T56">IFERROR(INDEX($P$14:$P$101,SMALL(IF($R$14:$R$101="Листовой",ROW($R$14:$R$101)-ROW($R$14)+1),ROW()-ROW($T$54)+1)),"")</f>
        <v>KI.SP.321_Пластина сидения 390-1,2</v>
      </c>
      <c r="U56" s="7">
        <f t="array" ref="U56">IFERROR(INDEX($Q$14:$Q$101,SMALL(IF($R$14:$R$101="Листовой",ROW($R$14:$R$101)-ROW($R$14)+1),ROW()-ROW($U$54)+1)),"")</f>
        <v>1</v>
      </c>
      <c r="W56" s="7" t="str">
        <f t="array" ref="W56">IFERROR(INDEX($P$14:$P$101,SMALL(IF($R$14:$R$101="Пошив",ROW($R$14:$R$101)-ROW($R$14)+1),ROW()-ROW($W$54)+1)),"")</f>
        <v/>
      </c>
      <c r="X56" s="7" t="str">
        <f t="array" ref="X56">IFERROR(INDEX($Q$14:$Q$101,SMALL(IF($R$14:$R$101="Пошив",ROW($R$14:$R$101)-ROW($R$14)+1),ROW()-ROW($X$54)+1)),"")</f>
        <v/>
      </c>
    </row>
    <row r="57" spans="2:24" ht="15" thickBot="1" x14ac:dyDescent="0.35">
      <c r="B57" s="114"/>
      <c r="C57" s="66" t="s">
        <v>277</v>
      </c>
      <c r="D57" s="66" t="s">
        <v>615</v>
      </c>
      <c r="E57" s="66" t="s">
        <v>231</v>
      </c>
      <c r="F57" s="67" t="s">
        <v>289</v>
      </c>
      <c r="G57" s="65" t="str">
        <f>_xlfn.CONCAT(Таблица2[[#This Row],[Обознач]],"_",Таблица2[[#This Row],[Наимен]])</f>
        <v>?KI.BP.?_Крыло 2</v>
      </c>
      <c r="H57" s="65">
        <v>2</v>
      </c>
      <c r="I57" s="61"/>
      <c r="J57" s="61"/>
      <c r="K57" s="61"/>
      <c r="L57" s="62" t="s">
        <v>285</v>
      </c>
      <c r="M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KI.TP.107_Проставка D10 L10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7" s="7" t="str">
        <f t="array" ref="T57">IFERROR(INDEX($P$14:$P$101,SMALL(IF($R$14:$R$101="Листовой",ROW($R$14:$R$101)-ROW($R$14)+1),ROW()-ROW($T$54)+1)),"")</f>
        <v>KI.SP.317_Платформа подножки 330, 360, 390</v>
      </c>
      <c r="U57" s="7">
        <f t="array" ref="U57">IFERROR(INDEX($Q$14:$Q$101,SMALL(IF($R$14:$R$101="Листовой",ROW($R$14:$R$101)-ROW($R$14)+1),ROW()-ROW($U$54)+1)),"")</f>
        <v>0</v>
      </c>
      <c r="W57" s="7" t="str">
        <f t="array" ref="W57">IFERROR(INDEX($P$14:$P$101,SMALL(IF($R$14:$R$101="Пошив",ROW($R$14:$R$101)-ROW($R$14)+1),ROW()-ROW($W$54)+1)),"")</f>
        <v/>
      </c>
      <c r="X57" s="7" t="str">
        <f t="array" ref="X57">IFERROR(INDEX($Q$14:$Q$101,SMALL(IF($R$14:$R$101="Пошив",ROW($R$14:$R$101)-ROW($R$14)+1),ROW()-ROW($X$54)+1)),"")</f>
        <v/>
      </c>
    </row>
    <row r="58" spans="2:24" ht="15" thickBot="1" x14ac:dyDescent="0.35">
      <c r="B58" s="114"/>
      <c r="C58" s="66" t="s">
        <v>278</v>
      </c>
      <c r="D58" s="66" t="s">
        <v>615</v>
      </c>
      <c r="E58" s="66" t="s">
        <v>231</v>
      </c>
      <c r="F58" s="67" t="s">
        <v>290</v>
      </c>
      <c r="G58" s="65" t="str">
        <f>_xlfn.CONCAT(Таблица2[[#This Row],[Обознач]],"_",Таблица2[[#This Row],[Наимен]])</f>
        <v>?KI.BP.?_Крыло 3</v>
      </c>
      <c r="H58" s="65">
        <v>2</v>
      </c>
      <c r="I58" s="61"/>
      <c r="J58" s="61"/>
      <c r="K58" s="61"/>
      <c r="L58" s="62" t="s">
        <v>285</v>
      </c>
      <c r="M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KI.TP.008_Проставка D8 L11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8" s="7" t="str">
        <f t="array" ref="T58">IFERROR(INDEX($P$14:$P$101,SMALL(IF($R$14:$R$101="Листовой",ROW($R$14:$R$101)-ROW($R$14)+1),ROW()-ROW($T$54)+1)),"")</f>
        <v>?KI.BP.?_Подножка листовая 390</v>
      </c>
      <c r="U58" s="7">
        <f t="array" ref="U58">IFERROR(INDEX($Q$14:$Q$101,SMALL(IF($R$14:$R$101="Листовой",ROW($R$14:$R$101)-ROW($R$14)+1),ROW()-ROW($U$54)+1)),"")</f>
        <v>1</v>
      </c>
      <c r="W58" s="7" t="str">
        <f t="array" ref="W58">IFERROR(INDEX($P$14:$P$101,SMALL(IF($R$14:$R$101="Пошив",ROW($R$14:$R$101)-ROW($R$14)+1),ROW()-ROW($W$54)+1)),"")</f>
        <v/>
      </c>
      <c r="X58" s="7" t="str">
        <f t="array" ref="X58">IFERROR(INDEX($Q$14:$Q$101,SMALL(IF($R$14:$R$101="Пошив",ROW($R$14:$R$101)-ROW($R$14)+1),ROW()-ROW($X$54)+1)),"")</f>
        <v/>
      </c>
    </row>
    <row r="59" spans="2:24" ht="15" thickBot="1" x14ac:dyDescent="0.35">
      <c r="B59" s="114"/>
      <c r="C59" s="66" t="s">
        <v>279</v>
      </c>
      <c r="D59" s="66" t="s">
        <v>615</v>
      </c>
      <c r="E59" s="66" t="s">
        <v>283</v>
      </c>
      <c r="F59" s="67" t="s">
        <v>284</v>
      </c>
      <c r="G59" s="65" t="str">
        <f>_xlfn.CONCAT(Таблица2[[#This Row],[Обознач]],"_",Таблица2[[#This Row],[Наимен]])</f>
        <v>KI.SP.312_Крыло 4</v>
      </c>
      <c r="H59" s="65">
        <v>2</v>
      </c>
      <c r="I59" s="62" t="s">
        <v>86</v>
      </c>
      <c r="J59" s="62" t="s">
        <v>86</v>
      </c>
      <c r="K59" s="62" t="s">
        <v>86</v>
      </c>
      <c r="L59" s="62" t="s">
        <v>285</v>
      </c>
      <c r="M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_Колесо антиопрокидывателя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59" s="7" t="str">
        <f t="array" ref="T59">IFERROR(INDEX($P$14:$P$101,SMALL(IF($R$14:$R$101="Листовой",ROW($R$14:$R$101)-ROW($R$14)+1),ROW()-ROW($T$54)+1)),"")</f>
        <v>?KI.BP.?_Подножка листовая перевернутая 390</v>
      </c>
      <c r="U59" s="7">
        <f t="array" ref="U59">IFERROR(INDEX($Q$14:$Q$101,SMALL(IF($R$14:$R$101="Листовой",ROW($R$14:$R$101)-ROW($R$14)+1),ROW()-ROW($U$54)+1)),"")</f>
        <v>1</v>
      </c>
      <c r="W59" s="7" t="str">
        <f t="array" ref="W59">IFERROR(INDEX($P$14:$P$101,SMALL(IF($R$14:$R$101="Пошив",ROW($R$14:$R$101)-ROW($R$14)+1),ROW()-ROW($W$54)+1)),"")</f>
        <v/>
      </c>
      <c r="X59" s="7" t="str">
        <f t="array" ref="X59">IFERROR(INDEX($Q$14:$Q$101,SMALL(IF($R$14:$R$101="Пошив",ROW($R$14:$R$101)-ROW($R$14)+1),ROW()-ROW($X$54)+1)),"")</f>
        <v/>
      </c>
    </row>
    <row r="60" spans="2:24" ht="15" thickBot="1" x14ac:dyDescent="0.35">
      <c r="B60" s="114"/>
      <c r="C60" s="66" t="s">
        <v>280</v>
      </c>
      <c r="D60" s="66" t="s">
        <v>615</v>
      </c>
      <c r="E60" s="66" t="s">
        <v>231</v>
      </c>
      <c r="F60" s="67" t="s">
        <v>291</v>
      </c>
      <c r="G60" s="65" t="str">
        <f>_xlfn.CONCAT(Таблица2[[#This Row],[Обознач]],"_",Таблица2[[#This Row],[Наимен]])</f>
        <v>?KI.BP.?_Крыло 5</v>
      </c>
      <c r="H60" s="65">
        <v>2</v>
      </c>
      <c r="I60" s="62"/>
      <c r="J60" s="62"/>
      <c r="K60" s="62"/>
      <c r="L60" s="62" t="s">
        <v>285</v>
      </c>
      <c r="M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KI.TP.112_Проставка крыла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6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0" s="7" t="str">
        <f t="array" ref="T60">IFERROR(INDEX($P$14:$P$101,SMALL(IF($R$14:$R$101="Листовой",ROW($R$14:$R$101)-ROW($R$14)+1),ROW()-ROW($T$54)+1)),"")</f>
        <v/>
      </c>
      <c r="U60" s="7" t="str">
        <f t="array" ref="U60">IFERROR(INDEX($Q$14:$Q$101,SMALL(IF($R$14:$R$101="Листовой",ROW($R$14:$R$101)-ROW($R$14)+1),ROW()-ROW($U$54)+1)),"")</f>
        <v/>
      </c>
      <c r="W60" s="7" t="str">
        <f t="array" ref="W60">IFERROR(INDEX($P$14:$P$101,SMALL(IF($R$14:$R$101="Пошив",ROW($R$14:$R$101)-ROW($R$14)+1),ROW()-ROW($W$54)+1)),"")</f>
        <v/>
      </c>
      <c r="X60" s="7" t="str">
        <f t="array" ref="X60">IFERROR(INDEX($Q$14:$Q$101,SMALL(IF($R$14:$R$101="Пошив",ROW($R$14:$R$101)-ROW($R$14)+1),ROW()-ROW($X$54)+1)),"")</f>
        <v/>
      </c>
    </row>
    <row r="61" spans="2:24" ht="15" thickBot="1" x14ac:dyDescent="0.35">
      <c r="B61" s="114"/>
      <c r="C61" s="66" t="s">
        <v>281</v>
      </c>
      <c r="D61" s="66" t="s">
        <v>615</v>
      </c>
      <c r="E61" s="66" t="s">
        <v>231</v>
      </c>
      <c r="F61" s="67" t="s">
        <v>292</v>
      </c>
      <c r="G61" s="65" t="str">
        <f>_xlfn.CONCAT(Таблица2[[#This Row],[Обознач]],"_",Таблица2[[#This Row],[Наимен]])</f>
        <v>?KI.BP.?_Крыло 6</v>
      </c>
      <c r="H61" s="65">
        <v>2</v>
      </c>
      <c r="I61" s="62"/>
      <c r="J61" s="62"/>
      <c r="K61" s="62"/>
      <c r="L61" s="62" t="s">
        <v>285</v>
      </c>
      <c r="M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KI.CP.104_Гайка М22х1.5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1" s="7" t="str">
        <f t="array" ref="T61">IFERROR(INDEX(P61:P148,SMALL(IF(R61:R148="Склад",ROW(R61:R148)-ROW($R$14)+1),ROW()-ROW($W$14)+1)),"")</f>
        <v/>
      </c>
      <c r="U61" s="7" t="str">
        <f t="array" ref="U61">IFERROR(INDEX($Q$14:$Q$101,SMALL(IF($R$14:$R$101="Листовой",ROW($R$14:$R$101)-ROW($R$14)+1),ROW()-ROW($U$54)+1)),"")</f>
        <v/>
      </c>
      <c r="W61" s="7" t="str">
        <f t="array" ref="W61">IFERROR(INDEX($P$14:$P$101,SMALL(IF($R$14:$R$101="Пошив",ROW($R$14:$R$101)-ROW($R$14)+1),ROW()-ROW($W$54)+1)),"")</f>
        <v/>
      </c>
      <c r="X61" s="7" t="str">
        <f t="array" ref="X61">IFERROR(INDEX($Q$14:$Q$101,SMALL(IF($R$14:$R$101="Пошив",ROW($R$14:$R$101)-ROW($R$14)+1),ROW()-ROW($X$54)+1)),"")</f>
        <v/>
      </c>
    </row>
    <row r="62" spans="2:24" ht="15" thickBot="1" x14ac:dyDescent="0.35">
      <c r="B62" s="114"/>
      <c r="C62" s="66" t="s">
        <v>282</v>
      </c>
      <c r="D62" s="66" t="s">
        <v>615</v>
      </c>
      <c r="E62" s="66" t="s">
        <v>231</v>
      </c>
      <c r="F62" s="67" t="s">
        <v>293</v>
      </c>
      <c r="G62" s="65" t="str">
        <f>_xlfn.CONCAT(Таблица2[[#This Row],[Обознач]],"_",Таблица2[[#This Row],[Наимен]])</f>
        <v>?KI.BP.?_Крыло 7</v>
      </c>
      <c r="H62" s="65">
        <v>2</v>
      </c>
      <c r="I62" s="61"/>
      <c r="J62" s="61"/>
      <c r="K62" s="61"/>
      <c r="L62" s="62" t="s">
        <v>285</v>
      </c>
      <c r="M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KI.TP.104_Втулка ресивера колеса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2" s="7" t="str">
        <f t="array" ref="T62">IFERROR(INDEX(P62:P149,SMALL(IF(R62:R149="Склад",ROW(R62:R149)-ROW($R$14)+1),ROW()-ROW($W$14)+1)),"")</f>
        <v/>
      </c>
      <c r="U62" s="7" t="str">
        <f t="array" ref="U62">IFERROR(INDEX($Q$14:$Q$101,SMALL(IF($R$14:$R$101="Листовой",ROW($R$14:$R$101)-ROW($R$14)+1),ROW()-ROW($U$54)+1)),"")</f>
        <v/>
      </c>
      <c r="W62" s="7" t="str">
        <f t="array" ref="W62">IFERROR(INDEX($P$14:$P$101,SMALL(IF($R$14:$R$101="Пошив",ROW($R$14:$R$101)-ROW($R$14)+1),ROW()-ROW($W$54)+1)),"")</f>
        <v/>
      </c>
      <c r="X62" s="7" t="str">
        <f t="array" ref="X62">IFERROR(INDEX($Q$14:$Q$101,SMALL(IF($R$14:$R$101="Пошив",ROW($R$14:$R$101)-ROW($R$14)+1),ROW()-ROW($X$54)+1)),"")</f>
        <v/>
      </c>
    </row>
    <row r="63" spans="2:24" ht="15" thickBot="1" x14ac:dyDescent="0.35">
      <c r="B63" s="114"/>
      <c r="C63" s="67" t="s">
        <v>89</v>
      </c>
      <c r="D63" s="66" t="s">
        <v>616</v>
      </c>
      <c r="E63" s="66" t="s">
        <v>326</v>
      </c>
      <c r="F63" s="67" t="s">
        <v>327</v>
      </c>
      <c r="G63" s="65" t="str">
        <f>_xlfn.CONCAT(Таблица2[[#This Row],[Обознач]],"_",Таблица2[[#This Row],[Наимен]])</f>
        <v>KI.MP.079_Вилка кастора АJ</v>
      </c>
      <c r="H63" s="118">
        <v>1</v>
      </c>
      <c r="I63" s="62"/>
      <c r="J63" s="62"/>
      <c r="K63" s="62"/>
      <c r="L63" s="62"/>
      <c r="M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KI.MP.078_Ресивер AJ 3 градусов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2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3" s="7" t="str">
        <f t="array" ref="T63">IFERROR(INDEX(P63:P150,SMALL(IF(R63:R150="Склад",ROW(R63:R150)-ROW($R$14)+1),ROW()-ROW($W$14)+1)),"")</f>
        <v/>
      </c>
      <c r="U63" s="7" t="str">
        <f t="array" ref="U63">IFERROR(INDEX($Q$14:$Q$101,SMALL(IF($R$14:$R$101="Листовой",ROW($R$14:$R$101)-ROW($R$14)+1),ROW()-ROW($U$54)+1)),"")</f>
        <v/>
      </c>
      <c r="W63" s="7" t="str">
        <f t="array" ref="W63">IFERROR(INDEX($P$14:$P$101,SMALL(IF($R$14:$R$101="Пошив",ROW($R$14:$R$101)-ROW($R$14)+1),ROW()-ROW($W$54)+1)),"")</f>
        <v/>
      </c>
      <c r="X63" s="7" t="str">
        <f t="array" ref="X63">IFERROR(INDEX($Q$14:$Q$101,SMALL(IF($R$14:$R$101="Пошив",ROW($R$14:$R$101)-ROW($R$14)+1),ROW()-ROW($X$54)+1)),"")</f>
        <v/>
      </c>
    </row>
    <row r="64" spans="2:24" ht="15" thickBot="1" x14ac:dyDescent="0.35">
      <c r="B64" s="114"/>
      <c r="C64" s="67" t="s">
        <v>89</v>
      </c>
      <c r="D64" s="66" t="s">
        <v>616</v>
      </c>
      <c r="E64" s="66" t="s">
        <v>328</v>
      </c>
      <c r="F64" s="67" t="s">
        <v>327</v>
      </c>
      <c r="G64" s="65" t="str">
        <f>_xlfn.CONCAT(Таблица2[[#This Row],[Обознач]],"_",Таблица2[[#This Row],[Наимен]])</f>
        <v>KI.MP.079-00M_Вилка кастора АJ</v>
      </c>
      <c r="H64" s="118">
        <v>1</v>
      </c>
      <c r="I64" s="65"/>
      <c r="J64" s="65"/>
      <c r="K64" s="65"/>
      <c r="L64" s="62"/>
      <c r="M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KI.TP.102_Проставка крыла 11,5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8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Склад</v>
      </c>
      <c r="T64" s="7" t="str">
        <f t="array" ref="T64">IFERROR(INDEX(P64:P151,SMALL(IF(R64:R151="Склад",ROW(R64:R151)-ROW($R$14)+1),ROW()-ROW($W$14)+1)),"")</f>
        <v/>
      </c>
      <c r="U64" s="7" t="str">
        <f t="array" ref="U64">IFERROR(INDEX($Q$14:$Q$101,SMALL(IF($R$14:$R$101="Листовой",ROW($R$14:$R$101)-ROW($R$14)+1),ROW()-ROW($U$54)+1)),"")</f>
        <v/>
      </c>
      <c r="W64" s="7" t="str">
        <f t="array" ref="W64">IFERROR(INDEX($P$14:$P$101,SMALL(IF($R$14:$R$101="Пошив",ROW($R$14:$R$101)-ROW($R$14)+1),ROW()-ROW($W$54)+1)),"")</f>
        <v/>
      </c>
      <c r="X64" s="7" t="str">
        <f t="array" ref="X64">IFERROR(INDEX($Q$14:$Q$101,SMALL(IF($R$14:$R$101="Пошив",ROW($R$14:$R$101)-ROW($R$14)+1),ROW()-ROW($X$54)+1)),"")</f>
        <v/>
      </c>
    </row>
    <row r="65" spans="2:24" ht="15" thickBot="1" x14ac:dyDescent="0.35">
      <c r="B65" s="114"/>
      <c r="C65" s="66" t="s">
        <v>89</v>
      </c>
      <c r="D65" s="66" t="s">
        <v>616</v>
      </c>
      <c r="E65" s="66" t="s">
        <v>329</v>
      </c>
      <c r="F65" s="66" t="s">
        <v>330</v>
      </c>
      <c r="G65" s="65" t="str">
        <f>_xlfn.CONCAT(Таблица2[[#This Row],[Обознач]],"_",Таблица2[[#This Row],[Наимен]])</f>
        <v>Колесо_Delfi 24''</v>
      </c>
      <c r="H65" s="118">
        <v>2</v>
      </c>
      <c r="I65" s="61"/>
      <c r="J65" s="61"/>
      <c r="K65" s="61"/>
      <c r="L65" s="61" t="s">
        <v>612</v>
      </c>
      <c r="M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KI.NP.020_Ременная спинка 390x360</v>
      </c>
      <c r="Q65" s="18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Пошив</v>
      </c>
      <c r="T65" s="7" t="str">
        <f t="array" ref="T65">IFERROR(INDEX(P65:P152,SMALL(IF(R65:R152="Склад",ROW(R65:R152)-ROW($R$14)+1),ROW()-ROW($W$14)+1)),"")</f>
        <v/>
      </c>
      <c r="U65" s="7" t="str">
        <f t="array" ref="U65">IFERROR(INDEX($Q$14:$Q$101,SMALL(IF($R$14:$R$101="Листовой",ROW($R$14:$R$101)-ROW($R$14)+1),ROW()-ROW($U$54)+1)),"")</f>
        <v/>
      </c>
      <c r="W65" s="7" t="str">
        <f t="array" ref="W65">IFERROR(INDEX($P$14:$P$101,SMALL(IF($R$14:$R$101="Пошив",ROW($R$14:$R$101)-ROW($R$14)+1),ROW()-ROW($W$54)+1)),"")</f>
        <v/>
      </c>
      <c r="X65" s="7" t="str">
        <f t="array" ref="X65">IFERROR(INDEX($Q$14:$Q$101,SMALL(IF($R$14:$R$101="Пошив",ROW($R$14:$R$101)-ROW($R$14)+1),ROW()-ROW($X$54)+1)),"")</f>
        <v/>
      </c>
    </row>
    <row r="66" spans="2:24" ht="15" thickBot="1" x14ac:dyDescent="0.35">
      <c r="B66" s="114"/>
      <c r="C66" s="66" t="s">
        <v>89</v>
      </c>
      <c r="D66" s="66" t="s">
        <v>615</v>
      </c>
      <c r="E66" s="66" t="s">
        <v>331</v>
      </c>
      <c r="F66" s="66" t="s">
        <v>332</v>
      </c>
      <c r="G66" s="65" t="str">
        <f>_xlfn.CONCAT(Таблица2[[#This Row],[Обознач]],"_",Таблица2[[#This Row],[Наимен]])</f>
        <v>KI.FP.103_Полукрыло A2</v>
      </c>
      <c r="H66" s="118">
        <v>2</v>
      </c>
      <c r="I66" s="61"/>
      <c r="J66" s="61"/>
      <c r="K66" s="61"/>
      <c r="L66" s="61"/>
      <c r="M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?KI.BP.?_Связь бананов 390</v>
      </c>
      <c r="Q66" s="18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Гибка</v>
      </c>
      <c r="T66" s="7" t="str">
        <f t="array" ref="T66">IFERROR(INDEX(P66:P153,SMALL(IF(R66:R153="Склад",ROW(R66:R153)-ROW($R$14)+1),ROW()-ROW($W$14)+1)),"")</f>
        <v/>
      </c>
      <c r="U66" s="7" t="str">
        <f t="array" ref="U66">IFERROR(INDEX($Q$14:$Q$101,SMALL(IF($R$14:$R$101="Листовой",ROW($R$14:$R$101)-ROW($R$14)+1),ROW()-ROW($U$54)+1)),"")</f>
        <v/>
      </c>
      <c r="W66" s="7" t="str">
        <f t="array" ref="W66">IFERROR(INDEX($P$14:$P$101,SMALL(IF($R$14:$R$101="Пошив",ROW($R$14:$R$101)-ROW($R$14)+1),ROW()-ROW($W$54)+1)),"")</f>
        <v/>
      </c>
      <c r="X66" s="7" t="str">
        <f t="array" ref="X66">IFERROR(INDEX($Q$14:$Q$101,SMALL(IF($R$14:$R$101="Пошив",ROW($R$14:$R$101)-ROW($R$14)+1),ROW()-ROW($X$54)+1)),"")</f>
        <v/>
      </c>
    </row>
    <row r="67" spans="2:24" ht="15" thickBot="1" x14ac:dyDescent="0.35">
      <c r="B67" s="114"/>
      <c r="C67" s="66" t="s">
        <v>307</v>
      </c>
      <c r="D67" s="66" t="s">
        <v>614</v>
      </c>
      <c r="E67" s="66" t="s">
        <v>231</v>
      </c>
      <c r="F67" s="113" t="s">
        <v>294</v>
      </c>
      <c r="G67" s="65" t="str">
        <f>_xlfn.CONCAT(Таблица2[[#This Row],[Обознач]],"_",Таблица2[[#This Row],[Наимен]])</f>
        <v>?KI.BP.?_Вертикальная трубка спинки 200</v>
      </c>
      <c r="H67" s="115">
        <v>2</v>
      </c>
      <c r="I67" s="65">
        <v>110</v>
      </c>
      <c r="J67" s="62" t="s">
        <v>86</v>
      </c>
      <c r="K67" s="62" t="s">
        <v>86</v>
      </c>
      <c r="L67" s="115" t="str">
        <f>_xlfn.CONCAT("s=",Таблица2[[#This Row],[Длина ]])</f>
        <v>s=110</v>
      </c>
      <c r="M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?KI.BP.?_Подножка листовая 390</v>
      </c>
      <c r="Q67" s="18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67" s="7" t="str">
        <f t="array" ref="T67">IFERROR(INDEX(P67:P154,SMALL(IF(R67:R154="Склад",ROW(R67:R154)-ROW($R$14)+1),ROW()-ROW($W$14)+1)),"")</f>
        <v/>
      </c>
      <c r="U67" s="7" t="str">
        <f t="array" ref="U67">IFERROR(INDEX($Q$14:$Q$101,SMALL(IF($R$14:$R$101="Листовой",ROW($R$14:$R$101)-ROW($R$14)+1),ROW()-ROW($U$54)+1)),"")</f>
        <v/>
      </c>
      <c r="W67" s="7" t="str">
        <f t="array" ref="W67">IFERROR(INDEX($P$14:$P$101,SMALL(IF($R$14:$R$101="Пошив",ROW($R$14:$R$101)-ROW($R$14)+1),ROW()-ROW($W$54)+1)),"")</f>
        <v/>
      </c>
      <c r="X67" s="7" t="str">
        <f t="array" ref="X67">IFERROR(INDEX($Q$14:$Q$101,SMALL(IF($R$14:$R$101="Пошив",ROW($R$14:$R$101)-ROW($R$14)+1),ROW()-ROW($X$54)+1)),"")</f>
        <v/>
      </c>
    </row>
    <row r="68" spans="2:24" ht="15" thickBot="1" x14ac:dyDescent="0.35">
      <c r="B68" s="114"/>
      <c r="C68" s="66" t="s">
        <v>308</v>
      </c>
      <c r="D68" s="66" t="s">
        <v>614</v>
      </c>
      <c r="E68" s="66" t="s">
        <v>231</v>
      </c>
      <c r="F68" s="113" t="s">
        <v>295</v>
      </c>
      <c r="G68" s="65" t="str">
        <f>_xlfn.CONCAT(Таблица2[[#This Row],[Обознач]],"_",Таблица2[[#This Row],[Наимен]])</f>
        <v>?KI.BP.?_Вертикальная трубка спинки 220</v>
      </c>
      <c r="H68" s="115">
        <v>2</v>
      </c>
      <c r="I68" s="65">
        <v>130</v>
      </c>
      <c r="J68" s="62" t="s">
        <v>86</v>
      </c>
      <c r="K68" s="62" t="s">
        <v>86</v>
      </c>
      <c r="L68" s="115" t="str">
        <f>_xlfn.CONCAT("s=",Таблица2[[#This Row],[Длина ]])</f>
        <v>s=130</v>
      </c>
      <c r="M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>?KI.BP.?_Подножка листовая перевернутая 390</v>
      </c>
      <c r="Q68" s="18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>1</v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>Листовой</v>
      </c>
      <c r="T68" s="7" t="str">
        <f t="array" ref="T68">IFERROR(INDEX(P68:P155,SMALL(IF(R68:R155="Склад",ROW(R68:R155)-ROW($R$14)+1),ROW()-ROW($W$14)+1)),"")</f>
        <v/>
      </c>
      <c r="U68" s="7" t="str">
        <f t="array" ref="U68">IFERROR(INDEX($Q$14:$Q$101,SMALL(IF($R$14:$R$101="Листовой",ROW($R$14:$R$101)-ROW($R$14)+1),ROW()-ROW($U$54)+1)),"")</f>
        <v/>
      </c>
      <c r="W68" s="7" t="str">
        <f t="array" ref="W68">IFERROR(INDEX($P$14:$P$101,SMALL(IF($R$14:$R$101="Пошив",ROW($R$14:$R$101)-ROW($R$14)+1),ROW()-ROW($W$54)+1)),"")</f>
        <v/>
      </c>
      <c r="X68" s="7" t="str">
        <f t="array" ref="X68">IFERROR(INDEX($Q$14:$Q$101,SMALL(IF($R$14:$R$101="Пошив",ROW($R$14:$R$101)-ROW($R$14)+1),ROW()-ROW($X$54)+1)),"")</f>
        <v/>
      </c>
    </row>
    <row r="69" spans="2:24" ht="15" thickBot="1" x14ac:dyDescent="0.35">
      <c r="B69" s="114"/>
      <c r="C69" s="66" t="s">
        <v>309</v>
      </c>
      <c r="D69" s="66" t="s">
        <v>614</v>
      </c>
      <c r="E69" s="66" t="s">
        <v>626</v>
      </c>
      <c r="F69" s="113" t="s">
        <v>296</v>
      </c>
      <c r="G69" s="65" t="str">
        <f>_xlfn.CONCAT(Таблица2[[#This Row],[Обознач]],"_",Таблица2[[#This Row],[Наимен]])</f>
        <v>KI.BP.425_Вертикальная трубка спинки 240</v>
      </c>
      <c r="H69" s="115">
        <v>2</v>
      </c>
      <c r="I69" s="65">
        <v>150</v>
      </c>
      <c r="J69" s="62" t="s">
        <v>86</v>
      </c>
      <c r="K69" s="62" t="s">
        <v>86</v>
      </c>
      <c r="L69" s="115" t="str">
        <f>_xlfn.CONCAT("s=",Таблица2[[#This Row],[Длина ]])</f>
        <v>s=150</v>
      </c>
      <c r="M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чертежей'!$M$2)+1),ROW()-ROW($P$14)+1)),"")</f>
        <v/>
      </c>
      <c r="Q69" s="18" t="str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чертежей'!$M$2)+1),ROW()-ROW($Q$14)+1)),"")</f>
        <v/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чертежей'!$M$2)+1),ROW()-ROW($P$14)+1)),"")</f>
        <v/>
      </c>
      <c r="T69" s="7" t="str">
        <f t="array" ref="T69">IFERROR(INDEX(P69:P156,SMALL(IF(R69:R156="Склад",ROW(R69:R156)-ROW($R$14)+1),ROW()-ROW($W$14)+1)),"")</f>
        <v/>
      </c>
      <c r="U69" s="7" t="str">
        <f t="array" ref="U69">IFERROR(INDEX($Q$14:$Q$101,SMALL(IF($R$14:$R$101="Листовой",ROW($R$14:$R$101)-ROW($R$14)+1),ROW()-ROW($U$54)+1)),"")</f>
        <v/>
      </c>
      <c r="W69" s="7" t="str">
        <f t="array" ref="W69">IFERROR(INDEX($P$14:$P$101,SMALL(IF($R$14:$R$101="Пошив",ROW($R$14:$R$101)-ROW($R$14)+1),ROW()-ROW($W$54)+1)),"")</f>
        <v/>
      </c>
      <c r="X69" s="7" t="str">
        <f t="array" ref="X69">IFERROR(INDEX($Q$14:$Q$101,SMALL(IF($R$14:$R$101="Пошив",ROW($R$14:$R$101)-ROW($R$14)+1),ROW()-ROW($X$54)+1)),"")</f>
        <v/>
      </c>
    </row>
    <row r="70" spans="2:24" x14ac:dyDescent="0.3">
      <c r="B70" s="114"/>
      <c r="C70" s="66" t="s">
        <v>306</v>
      </c>
      <c r="D70" s="66" t="s">
        <v>614</v>
      </c>
      <c r="E70" s="66" t="s">
        <v>231</v>
      </c>
      <c r="F70" s="113" t="s">
        <v>297</v>
      </c>
      <c r="G70" s="65" t="str">
        <f>_xlfn.CONCAT(Таблица2[[#This Row],[Обознач]],"_",Таблица2[[#This Row],[Наимен]])</f>
        <v>?KI.BP.?_Вертикальная трубка спинки 260</v>
      </c>
      <c r="H70" s="115">
        <v>2</v>
      </c>
      <c r="I70" s="65">
        <v>170</v>
      </c>
      <c r="J70" s="62" t="s">
        <v>86</v>
      </c>
      <c r="K70" s="62" t="s">
        <v>86</v>
      </c>
      <c r="L70" s="115" t="str">
        <f>_xlfn.CONCAT("s=",Таблица2[[#This Row],[Длина ]])</f>
        <v>s=170</v>
      </c>
      <c r="M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1" spans="2:24" x14ac:dyDescent="0.3">
      <c r="B71" s="11"/>
      <c r="C71" s="66" t="s">
        <v>272</v>
      </c>
      <c r="D71" s="66" t="s">
        <v>614</v>
      </c>
      <c r="E71" s="66" t="s">
        <v>273</v>
      </c>
      <c r="F71" s="113" t="s">
        <v>274</v>
      </c>
      <c r="G71" s="65" t="str">
        <f>_xlfn.CONCAT(Таблица2[[#This Row],[Обознач]],"_",Таблица2[[#This Row],[Наимен]])</f>
        <v>KI.BP.419_Вертикальная трубка спинки 280</v>
      </c>
      <c r="H71" s="115">
        <v>2</v>
      </c>
      <c r="I71" s="65">
        <v>190</v>
      </c>
      <c r="J71" s="61" t="s">
        <v>86</v>
      </c>
      <c r="K71" s="61" t="s">
        <v>86</v>
      </c>
      <c r="L71" s="115" t="str">
        <f>_xlfn.CONCAT("s=",Таблица2[[#This Row],[Длина ]])</f>
        <v>s=190</v>
      </c>
      <c r="M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2" spans="2:24" x14ac:dyDescent="0.3">
      <c r="B72" s="114"/>
      <c r="C72" s="66" t="s">
        <v>310</v>
      </c>
      <c r="D72" s="66" t="s">
        <v>614</v>
      </c>
      <c r="E72" s="66" t="s">
        <v>650</v>
      </c>
      <c r="F72" s="113" t="s">
        <v>298</v>
      </c>
      <c r="G72" s="65" t="str">
        <f>_xlfn.CONCAT(Таблица2[[#This Row],[Обознач]],"_",Таблица2[[#This Row],[Наимен]])</f>
        <v>KI.BP.427_Вертикальная трубка спинки 300</v>
      </c>
      <c r="H72" s="115">
        <v>2</v>
      </c>
      <c r="I72" s="65">
        <v>210</v>
      </c>
      <c r="J72" s="62" t="s">
        <v>86</v>
      </c>
      <c r="K72" s="62" t="s">
        <v>86</v>
      </c>
      <c r="L72" s="115" t="str">
        <f>_xlfn.CONCAT("s=",Таблица2[[#This Row],[Длина ]])</f>
        <v>s=210</v>
      </c>
      <c r="M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3" spans="2:24" x14ac:dyDescent="0.3">
      <c r="B73" s="114"/>
      <c r="C73" s="66" t="s">
        <v>311</v>
      </c>
      <c r="D73" s="66" t="s">
        <v>614</v>
      </c>
      <c r="E73" s="66" t="s">
        <v>231</v>
      </c>
      <c r="F73" s="113" t="s">
        <v>299</v>
      </c>
      <c r="G73" s="65" t="str">
        <f>_xlfn.CONCAT(Таблица2[[#This Row],[Обознач]],"_",Таблица2[[#This Row],[Наимен]])</f>
        <v>?KI.BP.?_Вертикальная трубка спинки 320</v>
      </c>
      <c r="H73" s="115">
        <v>2</v>
      </c>
      <c r="I73" s="65">
        <v>230</v>
      </c>
      <c r="J73" s="62" t="s">
        <v>86</v>
      </c>
      <c r="K73" s="62" t="s">
        <v>86</v>
      </c>
      <c r="L73" s="115" t="str">
        <f>_xlfn.CONCAT("s=",Таблица2[[#This Row],[Длина ]])</f>
        <v>s=230</v>
      </c>
      <c r="M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4" spans="2:24" x14ac:dyDescent="0.3">
      <c r="B74" s="114"/>
      <c r="C74" s="66" t="s">
        <v>312</v>
      </c>
      <c r="D74" s="66" t="s">
        <v>614</v>
      </c>
      <c r="E74" s="66" t="s">
        <v>231</v>
      </c>
      <c r="F74" s="113" t="s">
        <v>300</v>
      </c>
      <c r="G74" s="65" t="str">
        <f>_xlfn.CONCAT(Таблица2[[#This Row],[Обознач]],"_",Таблица2[[#This Row],[Наимен]])</f>
        <v>?KI.BP.?_Вертикальная трубка спинки 340</v>
      </c>
      <c r="H74" s="115">
        <v>2</v>
      </c>
      <c r="I74" s="65">
        <v>250</v>
      </c>
      <c r="J74" s="62" t="s">
        <v>86</v>
      </c>
      <c r="K74" s="62" t="s">
        <v>86</v>
      </c>
      <c r="L74" s="115" t="str">
        <f>_xlfn.CONCAT("s=",Таблица2[[#This Row],[Длина ]])</f>
        <v>s=250</v>
      </c>
      <c r="M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5" spans="2:24" x14ac:dyDescent="0.3">
      <c r="B75" s="114"/>
      <c r="C75" s="66" t="s">
        <v>313</v>
      </c>
      <c r="D75" s="66" t="s">
        <v>614</v>
      </c>
      <c r="E75" s="113" t="s">
        <v>652</v>
      </c>
      <c r="F75" s="113" t="s">
        <v>301</v>
      </c>
      <c r="G75" s="65" t="str">
        <f>_xlfn.CONCAT(Таблица2[[#This Row],[Обознач]],"_",Таблица2[[#This Row],[Наимен]])</f>
        <v>KI.BP.428_Вертикальная трубка спинки 360</v>
      </c>
      <c r="H75" s="115">
        <v>2</v>
      </c>
      <c r="I75" s="65">
        <v>270</v>
      </c>
      <c r="J75" s="62" t="s">
        <v>86</v>
      </c>
      <c r="K75" s="62" t="s">
        <v>86</v>
      </c>
      <c r="L75" s="115" t="str">
        <f>_xlfn.CONCAT("s=",Таблица2[[#This Row],[Длина ]])</f>
        <v>s=270</v>
      </c>
      <c r="M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76" spans="2:24" x14ac:dyDescent="0.3">
      <c r="B76" s="11"/>
      <c r="C76" s="66" t="s">
        <v>247</v>
      </c>
      <c r="D76" s="66" t="s">
        <v>614</v>
      </c>
      <c r="E76" s="113" t="s">
        <v>245</v>
      </c>
      <c r="F76" s="113" t="s">
        <v>246</v>
      </c>
      <c r="G76" s="65" t="str">
        <f>_xlfn.CONCAT(Таблица2[[#This Row],[Обознач]],"_",Таблица2[[#This Row],[Наимен]])</f>
        <v>KI.BP.411_Вертикальная трубка спинки 380</v>
      </c>
      <c r="H76" s="115">
        <v>2</v>
      </c>
      <c r="I76" s="115">
        <v>290</v>
      </c>
      <c r="J76" s="61" t="s">
        <v>86</v>
      </c>
      <c r="K76" s="61" t="s">
        <v>86</v>
      </c>
      <c r="L76" s="115" t="str">
        <f>_xlfn.CONCAT("s=",Таблица2[[#This Row],[Длина ]])</f>
        <v>s=290</v>
      </c>
      <c r="M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7" spans="2:24" x14ac:dyDescent="0.3">
      <c r="B77" s="114"/>
      <c r="C77" s="66" t="s">
        <v>314</v>
      </c>
      <c r="D77" s="66" t="s">
        <v>614</v>
      </c>
      <c r="E77" s="66" t="s">
        <v>231</v>
      </c>
      <c r="F77" s="113" t="s">
        <v>302</v>
      </c>
      <c r="G77" s="65" t="str">
        <f>_xlfn.CONCAT(Таблица2[[#This Row],[Обознач]],"_",Таблица2[[#This Row],[Наимен]])</f>
        <v>?KI.BP.?_Вертикальная трубка спинки 400</v>
      </c>
      <c r="H77" s="115">
        <v>2</v>
      </c>
      <c r="I77" s="117">
        <v>310</v>
      </c>
      <c r="J77" s="62" t="s">
        <v>86</v>
      </c>
      <c r="K77" s="62" t="s">
        <v>86</v>
      </c>
      <c r="L77" s="115" t="str">
        <f>_xlfn.CONCAT("s=",Таблица2[[#This Row],[Длина ]])</f>
        <v>s=310</v>
      </c>
      <c r="M77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8" spans="2:24" x14ac:dyDescent="0.3">
      <c r="B78" s="114"/>
      <c r="C78" s="66" t="s">
        <v>315</v>
      </c>
      <c r="D78" s="66" t="s">
        <v>614</v>
      </c>
      <c r="E78" s="66" t="s">
        <v>231</v>
      </c>
      <c r="F78" s="113" t="s">
        <v>303</v>
      </c>
      <c r="G78" s="65" t="str">
        <f>_xlfn.CONCAT(Таблица2[[#This Row],[Обознач]],"_",Таблица2[[#This Row],[Наимен]])</f>
        <v>?KI.BP.?_Вертикальная трубка спинки 420</v>
      </c>
      <c r="H78" s="115">
        <v>2</v>
      </c>
      <c r="I78" s="116">
        <v>330</v>
      </c>
      <c r="J78" s="62" t="s">
        <v>86</v>
      </c>
      <c r="K78" s="62" t="s">
        <v>86</v>
      </c>
      <c r="L78" s="115" t="str">
        <f>_xlfn.CONCAT("s=",Таблица2[[#This Row],[Длина ]])</f>
        <v>s=330</v>
      </c>
      <c r="M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79" spans="2:24" x14ac:dyDescent="0.3">
      <c r="B79" s="114"/>
      <c r="C79" s="66" t="s">
        <v>316</v>
      </c>
      <c r="D79" s="66" t="s">
        <v>614</v>
      </c>
      <c r="E79" s="66" t="s">
        <v>231</v>
      </c>
      <c r="F79" s="113" t="s">
        <v>304</v>
      </c>
      <c r="G79" s="65" t="str">
        <f>_xlfn.CONCAT(Таблица2[[#This Row],[Обознач]],"_",Таблица2[[#This Row],[Наимен]])</f>
        <v>?KI.BP.?_Вертикальная трубка спинки 440</v>
      </c>
      <c r="H79" s="115">
        <v>2</v>
      </c>
      <c r="I79" s="117">
        <v>350</v>
      </c>
      <c r="J79" s="62" t="s">
        <v>86</v>
      </c>
      <c r="K79" s="62" t="s">
        <v>86</v>
      </c>
      <c r="L79" s="115" t="str">
        <f>_xlfn.CONCAT("s=",Таблица2[[#This Row],[Длина ]])</f>
        <v>s=350</v>
      </c>
      <c r="M7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0" spans="2:24" x14ac:dyDescent="0.3">
      <c r="B80" s="114"/>
      <c r="C80" s="66" t="s">
        <v>317</v>
      </c>
      <c r="D80" s="66" t="s">
        <v>614</v>
      </c>
      <c r="E80" s="66" t="s">
        <v>231</v>
      </c>
      <c r="F80" s="113" t="s">
        <v>305</v>
      </c>
      <c r="G80" s="65" t="str">
        <f>_xlfn.CONCAT(Таблица2[[#This Row],[Обознач]],"_",Таблица2[[#This Row],[Наимен]])</f>
        <v>?KI.BP.?_Вертикальная трубка спинки 460</v>
      </c>
      <c r="H80" s="115">
        <v>2</v>
      </c>
      <c r="I80" s="116">
        <v>370</v>
      </c>
      <c r="J80" s="62" t="s">
        <v>86</v>
      </c>
      <c r="K80" s="62" t="s">
        <v>86</v>
      </c>
      <c r="L80" s="115" t="str">
        <f>_xlfn.CONCAT("s=",Таблица2[[#This Row],[Длина ]])</f>
        <v>s=370</v>
      </c>
      <c r="M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1" spans="2:13" x14ac:dyDescent="0.3">
      <c r="B81" s="114"/>
      <c r="C81" s="66" t="s">
        <v>89</v>
      </c>
      <c r="D81" s="66" t="s">
        <v>616</v>
      </c>
      <c r="E81" s="66" t="s">
        <v>333</v>
      </c>
      <c r="F81" s="66"/>
      <c r="G81" s="65" t="str">
        <f>_xlfn.CONCAT(Таблица2[[#This Row],[Обознач]],"_",Таблица2[[#This Row],[Наимен]])</f>
        <v>Грипса_</v>
      </c>
      <c r="H81" s="65">
        <v>2</v>
      </c>
      <c r="I81" s="116"/>
      <c r="J81" s="116"/>
      <c r="K81" s="116"/>
      <c r="L81" s="61" t="s">
        <v>612</v>
      </c>
      <c r="M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2" spans="2:13" x14ac:dyDescent="0.3">
      <c r="B82" s="114"/>
      <c r="C82" s="66" t="s">
        <v>89</v>
      </c>
      <c r="D82" s="66" t="s">
        <v>616</v>
      </c>
      <c r="E82" s="66" t="s">
        <v>334</v>
      </c>
      <c r="F82" s="66" t="s">
        <v>335</v>
      </c>
      <c r="G82" s="65" t="str">
        <f>_xlfn.CONCAT(Таблица2[[#This Row],[Обознач]],"_",Таблица2[[#This Row],[Наимен]])</f>
        <v>KI.SA.006_Колесо кастера</v>
      </c>
      <c r="H82" s="119">
        <v>2</v>
      </c>
      <c r="I82" s="116"/>
      <c r="J82" s="116"/>
      <c r="K82" s="116"/>
      <c r="L82" s="61"/>
      <c r="M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3" spans="2:13" x14ac:dyDescent="0.3">
      <c r="B83" s="114"/>
      <c r="C83" s="66" t="s">
        <v>89</v>
      </c>
      <c r="D83" s="66" t="s">
        <v>616</v>
      </c>
      <c r="E83" s="66" t="s">
        <v>336</v>
      </c>
      <c r="F83" s="66" t="s">
        <v>337</v>
      </c>
      <c r="G83" s="65" t="str">
        <f>_xlfn.CONCAT(Таблица2[[#This Row],[Обознач]],"_",Таблица2[[#This Row],[Наимен]])</f>
        <v>KI.TP.010_Проставка колеса кастора</v>
      </c>
      <c r="H83" s="119">
        <v>2</v>
      </c>
      <c r="I83" s="116"/>
      <c r="J83" s="116"/>
      <c r="K83" s="116"/>
      <c r="L83" s="61"/>
      <c r="M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84" spans="2:13" x14ac:dyDescent="0.3">
      <c r="B84" s="114"/>
      <c r="C84" s="66" t="s">
        <v>594</v>
      </c>
      <c r="D84" s="66" t="s">
        <v>615</v>
      </c>
      <c r="E84" s="66" t="s">
        <v>646</v>
      </c>
      <c r="F84" s="66" t="s">
        <v>338</v>
      </c>
      <c r="G84" s="65" t="str">
        <f>_xlfn.CONCAT(Таблица2[[#This Row],[Обознач]],"_",Таблица2[[#This Row],[Наимен]])</f>
        <v>KI.SP.320_Пластина сидения 270-1,2</v>
      </c>
      <c r="H84" s="119">
        <v>1</v>
      </c>
      <c r="I84" s="116"/>
      <c r="J84" s="116"/>
      <c r="K84" s="116"/>
      <c r="L84" s="61"/>
      <c r="M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5" spans="2:13" x14ac:dyDescent="0.3">
      <c r="B85" s="114"/>
      <c r="C85" s="66" t="s">
        <v>601</v>
      </c>
      <c r="D85" s="66" t="s">
        <v>615</v>
      </c>
      <c r="E85" s="66" t="s">
        <v>231</v>
      </c>
      <c r="F85" s="66" t="s">
        <v>339</v>
      </c>
      <c r="G85" s="65" t="str">
        <f>_xlfn.CONCAT(Таблица2[[#This Row],[Обознач]],"_",Таблица2[[#This Row],[Наимен]])</f>
        <v>?KI.BP.?_Пластина сидения 270-3,4</v>
      </c>
      <c r="H85" s="119">
        <v>1</v>
      </c>
      <c r="I85" s="116"/>
      <c r="J85" s="116"/>
      <c r="K85" s="116"/>
      <c r="L85" s="61"/>
      <c r="M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6" spans="2:13" x14ac:dyDescent="0.3">
      <c r="B86" s="114"/>
      <c r="C86" s="66" t="s">
        <v>600</v>
      </c>
      <c r="D86" s="66" t="s">
        <v>615</v>
      </c>
      <c r="E86" s="66" t="s">
        <v>231</v>
      </c>
      <c r="F86" s="66" t="s">
        <v>340</v>
      </c>
      <c r="G86" s="65" t="str">
        <f>_xlfn.CONCAT(Таблица2[[#This Row],[Обознач]],"_",Таблица2[[#This Row],[Наимен]])</f>
        <v>?KI.BP.?_Пластина сидения 270-5,6,7</v>
      </c>
      <c r="H86" s="119">
        <v>1</v>
      </c>
      <c r="I86" s="116"/>
      <c r="J86" s="116"/>
      <c r="K86" s="116"/>
      <c r="L86" s="61"/>
      <c r="M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7" spans="2:13" x14ac:dyDescent="0.3">
      <c r="B87" s="114"/>
      <c r="C87" s="66" t="s">
        <v>595</v>
      </c>
      <c r="D87" s="66" t="s">
        <v>615</v>
      </c>
      <c r="E87" s="66" t="s">
        <v>231</v>
      </c>
      <c r="F87" s="66" t="s">
        <v>341</v>
      </c>
      <c r="G87" s="65" t="str">
        <f>_xlfn.CONCAT(Таблица2[[#This Row],[Обознач]],"_",Таблица2[[#This Row],[Наимен]])</f>
        <v>?KI.BP.?_Пластина сидения 300-1,2</v>
      </c>
      <c r="H87" s="119">
        <v>1</v>
      </c>
      <c r="I87" s="116"/>
      <c r="J87" s="116"/>
      <c r="K87" s="116"/>
      <c r="L87" s="61"/>
      <c r="M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8" spans="2:13" x14ac:dyDescent="0.3">
      <c r="B88" s="114"/>
      <c r="C88" s="66" t="s">
        <v>602</v>
      </c>
      <c r="D88" s="66" t="s">
        <v>615</v>
      </c>
      <c r="E88" s="66" t="s">
        <v>231</v>
      </c>
      <c r="F88" s="66" t="s">
        <v>342</v>
      </c>
      <c r="G88" s="65" t="str">
        <f>_xlfn.CONCAT(Таблица2[[#This Row],[Обознач]],"_",Таблица2[[#This Row],[Наимен]])</f>
        <v>?KI.BP.?_Пластина сидения 300-3,4</v>
      </c>
      <c r="H88" s="119">
        <v>1</v>
      </c>
      <c r="I88" s="116"/>
      <c r="J88" s="116"/>
      <c r="K88" s="116"/>
      <c r="L88" s="61"/>
      <c r="M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89" spans="2:13" x14ac:dyDescent="0.3">
      <c r="B89" s="114"/>
      <c r="C89" s="66" t="s">
        <v>607</v>
      </c>
      <c r="D89" s="66" t="s">
        <v>615</v>
      </c>
      <c r="E89" s="66" t="s">
        <v>231</v>
      </c>
      <c r="F89" s="66" t="s">
        <v>343</v>
      </c>
      <c r="G89" s="65" t="str">
        <f>_xlfn.CONCAT(Таблица2[[#This Row],[Обознач]],"_",Таблица2[[#This Row],[Наимен]])</f>
        <v>?KI.BP.?_Пластина сидения 300-5,6,7</v>
      </c>
      <c r="H89" s="119">
        <v>1</v>
      </c>
      <c r="I89" s="116"/>
      <c r="J89" s="116"/>
      <c r="K89" s="116"/>
      <c r="L89" s="61"/>
      <c r="M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0" spans="2:13" x14ac:dyDescent="0.3">
      <c r="B90" s="114"/>
      <c r="C90" s="66" t="s">
        <v>596</v>
      </c>
      <c r="D90" s="66" t="s">
        <v>615</v>
      </c>
      <c r="E90" s="66" t="s">
        <v>231</v>
      </c>
      <c r="F90" s="66" t="s">
        <v>344</v>
      </c>
      <c r="G90" s="65" t="str">
        <f>_xlfn.CONCAT(Таблица2[[#This Row],[Обознач]],"_",Таблица2[[#This Row],[Наимен]])</f>
        <v>?KI.BP.?_Пластина сидения 330-1,2</v>
      </c>
      <c r="H90" s="119">
        <v>1</v>
      </c>
      <c r="I90" s="116"/>
      <c r="J90" s="116"/>
      <c r="K90" s="116"/>
      <c r="L90" s="61"/>
      <c r="M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1" spans="2:13" x14ac:dyDescent="0.3">
      <c r="B91" s="114"/>
      <c r="C91" s="66" t="s">
        <v>603</v>
      </c>
      <c r="D91" s="66" t="s">
        <v>615</v>
      </c>
      <c r="E91" s="66" t="s">
        <v>231</v>
      </c>
      <c r="F91" s="66" t="s">
        <v>345</v>
      </c>
      <c r="G91" s="65" t="str">
        <f>_xlfn.CONCAT(Таблица2[[#This Row],[Обознач]],"_",Таблица2[[#This Row],[Наимен]])</f>
        <v>?KI.BP.?_Пластина сидения 330-3,4</v>
      </c>
      <c r="H91" s="119">
        <v>1</v>
      </c>
      <c r="I91" s="116"/>
      <c r="J91" s="116"/>
      <c r="K91" s="116"/>
      <c r="L91" s="61"/>
      <c r="M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2" spans="2:13" x14ac:dyDescent="0.3">
      <c r="B92" s="114"/>
      <c r="C92" s="66" t="s">
        <v>608</v>
      </c>
      <c r="D92" s="66" t="s">
        <v>615</v>
      </c>
      <c r="E92" s="66" t="s">
        <v>231</v>
      </c>
      <c r="F92" s="66" t="s">
        <v>346</v>
      </c>
      <c r="G92" s="65" t="str">
        <f>_xlfn.CONCAT(Таблица2[[#This Row],[Обознач]],"_",Таблица2[[#This Row],[Наимен]])</f>
        <v>?KI.BP.?_Пластина сидения 330-5,6,7</v>
      </c>
      <c r="H92" s="119">
        <v>1</v>
      </c>
      <c r="I92" s="116"/>
      <c r="J92" s="116"/>
      <c r="K92" s="116"/>
      <c r="L92" s="61"/>
      <c r="M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3" spans="2:13" x14ac:dyDescent="0.3">
      <c r="B93" s="114"/>
      <c r="C93" s="66" t="s">
        <v>597</v>
      </c>
      <c r="D93" s="66" t="s">
        <v>615</v>
      </c>
      <c r="E93" s="66" t="s">
        <v>231</v>
      </c>
      <c r="F93" s="66" t="s">
        <v>347</v>
      </c>
      <c r="G93" s="65" t="str">
        <f>_xlfn.CONCAT(Таблица2[[#This Row],[Обознач]],"_",Таблица2[[#This Row],[Наимен]])</f>
        <v>?KI.BP.?_Пластина сидения 360-1,2</v>
      </c>
      <c r="H93" s="119">
        <v>1</v>
      </c>
      <c r="I93" s="116"/>
      <c r="J93" s="116"/>
      <c r="K93" s="116"/>
      <c r="L93" s="61"/>
      <c r="M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4" spans="2:13" x14ac:dyDescent="0.3">
      <c r="B94" s="114"/>
      <c r="C94" s="66" t="s">
        <v>604</v>
      </c>
      <c r="D94" s="66" t="s">
        <v>615</v>
      </c>
      <c r="E94" s="66" t="s">
        <v>287</v>
      </c>
      <c r="F94" s="66" t="s">
        <v>286</v>
      </c>
      <c r="G94" s="65" t="str">
        <f>_xlfn.CONCAT(Таблица2[[#This Row],[Обознач]],"_",Таблица2[[#This Row],[Наимен]])</f>
        <v>KI.SP.315_Пластина сидения 360-3,4</v>
      </c>
      <c r="H94" s="119">
        <v>1</v>
      </c>
      <c r="I94" s="116"/>
      <c r="J94" s="116"/>
      <c r="K94" s="116"/>
      <c r="L94" s="61"/>
      <c r="M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5" spans="2:13" x14ac:dyDescent="0.3">
      <c r="B95" s="114"/>
      <c r="C95" s="66" t="s">
        <v>609</v>
      </c>
      <c r="D95" s="66" t="s">
        <v>615</v>
      </c>
      <c r="E95" s="66" t="s">
        <v>231</v>
      </c>
      <c r="F95" s="66" t="s">
        <v>348</v>
      </c>
      <c r="G95" s="65" t="str">
        <f>_xlfn.CONCAT(Таблица2[[#This Row],[Обознач]],"_",Таблица2[[#This Row],[Наимен]])</f>
        <v>?KI.BP.?_Пластина сидения 360-5,6,7</v>
      </c>
      <c r="H95" s="119">
        <v>1</v>
      </c>
      <c r="I95" s="116"/>
      <c r="J95" s="116"/>
      <c r="K95" s="116"/>
      <c r="L95" s="61"/>
      <c r="M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6" spans="2:13" x14ac:dyDescent="0.3">
      <c r="B96" s="114"/>
      <c r="C96" s="66" t="s">
        <v>598</v>
      </c>
      <c r="D96" s="66" t="s">
        <v>615</v>
      </c>
      <c r="E96" s="66" t="s">
        <v>658</v>
      </c>
      <c r="F96" s="66" t="s">
        <v>349</v>
      </c>
      <c r="G96" s="65" t="str">
        <f>_xlfn.CONCAT(Таблица2[[#This Row],[Обознач]],"_",Таблица2[[#This Row],[Наимен]])</f>
        <v>KI.SP.321_Пластина сидения 390-1,2</v>
      </c>
      <c r="H96" s="119">
        <v>1</v>
      </c>
      <c r="I96" s="116"/>
      <c r="J96" s="116"/>
      <c r="K96" s="116"/>
      <c r="L96" s="61"/>
      <c r="M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97" spans="2:13" x14ac:dyDescent="0.3">
      <c r="B97" s="114"/>
      <c r="C97" s="66" t="s">
        <v>605</v>
      </c>
      <c r="D97" s="66" t="s">
        <v>615</v>
      </c>
      <c r="E97" s="66" t="s">
        <v>231</v>
      </c>
      <c r="F97" s="66" t="s">
        <v>350</v>
      </c>
      <c r="G97" s="65" t="str">
        <f>_xlfn.CONCAT(Таблица2[[#This Row],[Обознач]],"_",Таблица2[[#This Row],[Наимен]])</f>
        <v>?KI.BP.?_Пластина сидения 390-3,4</v>
      </c>
      <c r="H97" s="119">
        <v>1</v>
      </c>
      <c r="I97" s="116"/>
      <c r="J97" s="116"/>
      <c r="K97" s="116"/>
      <c r="L97" s="61"/>
      <c r="M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8" spans="2:13" x14ac:dyDescent="0.3">
      <c r="B98" s="114"/>
      <c r="C98" s="66" t="s">
        <v>610</v>
      </c>
      <c r="D98" s="66" t="s">
        <v>615</v>
      </c>
      <c r="E98" s="66" t="s">
        <v>231</v>
      </c>
      <c r="F98" s="66" t="s">
        <v>351</v>
      </c>
      <c r="G98" s="65" t="str">
        <f>_xlfn.CONCAT(Таблица2[[#This Row],[Обознач]],"_",Таблица2[[#This Row],[Наимен]])</f>
        <v>?KI.BP.?_Пластина сидения 390-5,6,7</v>
      </c>
      <c r="H98" s="119">
        <v>1</v>
      </c>
      <c r="I98" s="116"/>
      <c r="J98" s="116"/>
      <c r="K98" s="116"/>
      <c r="L98" s="61"/>
      <c r="M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99" spans="2:13" x14ac:dyDescent="0.3">
      <c r="B99" s="114"/>
      <c r="C99" s="66" t="s">
        <v>599</v>
      </c>
      <c r="D99" s="66" t="s">
        <v>615</v>
      </c>
      <c r="E99" s="66" t="s">
        <v>231</v>
      </c>
      <c r="F99" s="66" t="s">
        <v>352</v>
      </c>
      <c r="G99" s="65" t="str">
        <f>_xlfn.CONCAT(Таблица2[[#This Row],[Обознач]],"_",Таблица2[[#This Row],[Наимен]])</f>
        <v>?KI.BP.?_Пластина сидения 420-1,2</v>
      </c>
      <c r="H99" s="119">
        <v>1</v>
      </c>
      <c r="I99" s="116"/>
      <c r="J99" s="116"/>
      <c r="K99" s="116"/>
      <c r="L99" s="61"/>
      <c r="M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0" spans="2:13" x14ac:dyDescent="0.3">
      <c r="B100" s="114"/>
      <c r="C100" s="66" t="s">
        <v>606</v>
      </c>
      <c r="D100" s="66" t="s">
        <v>615</v>
      </c>
      <c r="E100" s="66" t="s">
        <v>231</v>
      </c>
      <c r="F100" s="66" t="s">
        <v>353</v>
      </c>
      <c r="G100" s="65" t="str">
        <f>_xlfn.CONCAT(Таблица2[[#This Row],[Обознач]],"_",Таблица2[[#This Row],[Наимен]])</f>
        <v>?KI.BP.?_Пластина сидения 420-3,4</v>
      </c>
      <c r="H100" s="119">
        <v>1</v>
      </c>
      <c r="I100" s="116"/>
      <c r="J100" s="116"/>
      <c r="K100" s="116"/>
      <c r="L100" s="61"/>
      <c r="M1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1" spans="2:13" x14ac:dyDescent="0.3">
      <c r="B101" s="114"/>
      <c r="C101" s="66" t="s">
        <v>611</v>
      </c>
      <c r="D101" s="66" t="s">
        <v>615</v>
      </c>
      <c r="E101" s="66" t="s">
        <v>231</v>
      </c>
      <c r="F101" s="66" t="s">
        <v>354</v>
      </c>
      <c r="G101" s="65" t="str">
        <f>_xlfn.CONCAT(Таблица2[[#This Row],[Обознач]],"_",Таблица2[[#This Row],[Наимен]])</f>
        <v>?KI.BP.?_Пластина сидения 420-5,6,7</v>
      </c>
      <c r="H101" s="119">
        <v>1</v>
      </c>
      <c r="I101" s="116"/>
      <c r="J101" s="116"/>
      <c r="K101" s="116"/>
      <c r="L101" s="61"/>
      <c r="M1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2" spans="2:13" x14ac:dyDescent="0.3">
      <c r="B102" s="114"/>
      <c r="C102" s="66" t="s">
        <v>594</v>
      </c>
      <c r="D102" s="66" t="s">
        <v>617</v>
      </c>
      <c r="E102" s="66" t="s">
        <v>231</v>
      </c>
      <c r="F102" s="66" t="s">
        <v>355</v>
      </c>
      <c r="G102" s="65" t="str">
        <f>_xlfn.CONCAT(Таблица2[[#This Row],[Обознач]],"_",Таблица2[[#This Row],[Наимен]])</f>
        <v>?KI.BP.?_Тканевая подушка сидения 270-1,2</v>
      </c>
      <c r="H102" s="119">
        <v>1</v>
      </c>
      <c r="I102" s="116"/>
      <c r="J102" s="116"/>
      <c r="K102" s="116"/>
      <c r="L102" s="61"/>
      <c r="M1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3" spans="2:13" x14ac:dyDescent="0.3">
      <c r="B103" s="114"/>
      <c r="C103" s="66" t="s">
        <v>601</v>
      </c>
      <c r="D103" s="66" t="s">
        <v>617</v>
      </c>
      <c r="E103" s="66" t="s">
        <v>231</v>
      </c>
      <c r="F103" s="66" t="s">
        <v>356</v>
      </c>
      <c r="G103" s="65" t="str">
        <f>_xlfn.CONCAT(Таблица2[[#This Row],[Обознач]],"_",Таблица2[[#This Row],[Наимен]])</f>
        <v>?KI.BP.?_Тканевая подушка сидения 270-3,4</v>
      </c>
      <c r="H103" s="119">
        <v>1</v>
      </c>
      <c r="I103" s="116"/>
      <c r="J103" s="116"/>
      <c r="K103" s="116"/>
      <c r="L103" s="61"/>
      <c r="M1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4" spans="2:13" x14ac:dyDescent="0.3">
      <c r="B104" s="114"/>
      <c r="C104" s="66" t="s">
        <v>600</v>
      </c>
      <c r="D104" s="66" t="s">
        <v>617</v>
      </c>
      <c r="E104" s="66" t="s">
        <v>231</v>
      </c>
      <c r="F104" s="66" t="s">
        <v>357</v>
      </c>
      <c r="G104" s="65" t="str">
        <f>_xlfn.CONCAT(Таблица2[[#This Row],[Обознач]],"_",Таблица2[[#This Row],[Наимен]])</f>
        <v>?KI.BP.?_Тканевая подушка сидения 270-5,6,7</v>
      </c>
      <c r="H104" s="119">
        <v>1</v>
      </c>
      <c r="I104" s="116"/>
      <c r="J104" s="116"/>
      <c r="K104" s="116"/>
      <c r="L104" s="61"/>
      <c r="M1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5" spans="2:13" x14ac:dyDescent="0.3">
      <c r="B105" s="114"/>
      <c r="C105" s="66" t="s">
        <v>595</v>
      </c>
      <c r="D105" s="66" t="s">
        <v>617</v>
      </c>
      <c r="E105" s="66" t="s">
        <v>231</v>
      </c>
      <c r="F105" s="66" t="s">
        <v>358</v>
      </c>
      <c r="G105" s="65" t="str">
        <f>_xlfn.CONCAT(Таблица2[[#This Row],[Обознач]],"_",Таблица2[[#This Row],[Наимен]])</f>
        <v>?KI.BP.?_Тканевая подушка сидения 300-1,2</v>
      </c>
      <c r="H105" s="119">
        <v>1</v>
      </c>
      <c r="I105" s="116"/>
      <c r="J105" s="116"/>
      <c r="K105" s="116"/>
      <c r="L105" s="61"/>
      <c r="M1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6" spans="2:13" x14ac:dyDescent="0.3">
      <c r="B106" s="114"/>
      <c r="C106" s="66" t="s">
        <v>602</v>
      </c>
      <c r="D106" s="66" t="s">
        <v>617</v>
      </c>
      <c r="E106" s="66" t="s">
        <v>231</v>
      </c>
      <c r="F106" s="66" t="s">
        <v>359</v>
      </c>
      <c r="G106" s="65" t="str">
        <f>_xlfn.CONCAT(Таблица2[[#This Row],[Обознач]],"_",Таблица2[[#This Row],[Наимен]])</f>
        <v>?KI.BP.?_Тканевая подушка сидения 300-3,4</v>
      </c>
      <c r="H106" s="119">
        <v>1</v>
      </c>
      <c r="I106" s="116"/>
      <c r="J106" s="116"/>
      <c r="K106" s="116"/>
      <c r="L106" s="61"/>
      <c r="M1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7" spans="2:13" x14ac:dyDescent="0.3">
      <c r="B107" s="114"/>
      <c r="C107" s="66" t="s">
        <v>607</v>
      </c>
      <c r="D107" s="66" t="s">
        <v>617</v>
      </c>
      <c r="E107" s="66" t="s">
        <v>231</v>
      </c>
      <c r="F107" s="66" t="s">
        <v>360</v>
      </c>
      <c r="G107" s="65" t="str">
        <f>_xlfn.CONCAT(Таблица2[[#This Row],[Обознач]],"_",Таблица2[[#This Row],[Наимен]])</f>
        <v>?KI.BP.?_Тканевая подушка сидения 300-5,6,7</v>
      </c>
      <c r="H107" s="119">
        <v>1</v>
      </c>
      <c r="I107" s="116"/>
      <c r="J107" s="116"/>
      <c r="K107" s="116"/>
      <c r="L107" s="61"/>
      <c r="M1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8" spans="2:13" x14ac:dyDescent="0.3">
      <c r="B108" s="114"/>
      <c r="C108" s="66" t="s">
        <v>596</v>
      </c>
      <c r="D108" s="66" t="s">
        <v>617</v>
      </c>
      <c r="E108" s="66" t="s">
        <v>231</v>
      </c>
      <c r="F108" s="66" t="s">
        <v>361</v>
      </c>
      <c r="G108" s="65" t="str">
        <f>_xlfn.CONCAT(Таблица2[[#This Row],[Обознач]],"_",Таблица2[[#This Row],[Наимен]])</f>
        <v>?KI.BP.?_Тканевая подушка сидения 330-1,2</v>
      </c>
      <c r="H108" s="119">
        <v>1</v>
      </c>
      <c r="I108" s="116"/>
      <c r="J108" s="116"/>
      <c r="K108" s="116"/>
      <c r="L108" s="61"/>
      <c r="M1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09" spans="2:13" x14ac:dyDescent="0.3">
      <c r="B109" s="114"/>
      <c r="C109" s="66" t="s">
        <v>603</v>
      </c>
      <c r="D109" s="66" t="s">
        <v>617</v>
      </c>
      <c r="E109" s="66" t="s">
        <v>231</v>
      </c>
      <c r="F109" s="66" t="s">
        <v>362</v>
      </c>
      <c r="G109" s="65" t="str">
        <f>_xlfn.CONCAT(Таблица2[[#This Row],[Обознач]],"_",Таблица2[[#This Row],[Наимен]])</f>
        <v>?KI.BP.?_Тканевая подушка сидения 330-3,4</v>
      </c>
      <c r="H109" s="119">
        <v>1</v>
      </c>
      <c r="I109" s="116"/>
      <c r="J109" s="116"/>
      <c r="K109" s="116"/>
      <c r="L109" s="61"/>
      <c r="M1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0" spans="2:13" x14ac:dyDescent="0.3">
      <c r="B110" s="114"/>
      <c r="C110" s="66" t="s">
        <v>608</v>
      </c>
      <c r="D110" s="66" t="s">
        <v>617</v>
      </c>
      <c r="E110" s="66" t="s">
        <v>231</v>
      </c>
      <c r="F110" s="66" t="s">
        <v>363</v>
      </c>
      <c r="G110" s="65" t="str">
        <f>_xlfn.CONCAT(Таблица2[[#This Row],[Обознач]],"_",Таблица2[[#This Row],[Наимен]])</f>
        <v>?KI.BP.?_Тканевая подушка сидения 330-5,6,7</v>
      </c>
      <c r="H110" s="119">
        <v>1</v>
      </c>
      <c r="I110" s="116"/>
      <c r="J110" s="116"/>
      <c r="K110" s="116"/>
      <c r="L110" s="61"/>
      <c r="M1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1" spans="2:13" x14ac:dyDescent="0.3">
      <c r="B111" s="114"/>
      <c r="C111" s="66" t="s">
        <v>597</v>
      </c>
      <c r="D111" s="66" t="s">
        <v>617</v>
      </c>
      <c r="E111" s="66" t="s">
        <v>231</v>
      </c>
      <c r="F111" s="66" t="s">
        <v>364</v>
      </c>
      <c r="G111" s="65" t="str">
        <f>_xlfn.CONCAT(Таблица2[[#This Row],[Обознач]],"_",Таблица2[[#This Row],[Наимен]])</f>
        <v>?KI.BP.?_Тканевая подушка сидения 360-1,2</v>
      </c>
      <c r="H111" s="119">
        <v>1</v>
      </c>
      <c r="I111" s="116"/>
      <c r="J111" s="116"/>
      <c r="K111" s="116"/>
      <c r="L111" s="61"/>
      <c r="M1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2" spans="2:13" x14ac:dyDescent="0.3">
      <c r="B112" s="114"/>
      <c r="C112" s="66" t="s">
        <v>604</v>
      </c>
      <c r="D112" s="66" t="s">
        <v>617</v>
      </c>
      <c r="E112" s="66" t="s">
        <v>231</v>
      </c>
      <c r="F112" s="66" t="s">
        <v>365</v>
      </c>
      <c r="G112" s="65" t="str">
        <f>_xlfn.CONCAT(Таблица2[[#This Row],[Обознач]],"_",Таблица2[[#This Row],[Наимен]])</f>
        <v>?KI.BP.?_Тканевая подушка сидения 360-3,4</v>
      </c>
      <c r="H112" s="119">
        <v>1</v>
      </c>
      <c r="I112" s="116"/>
      <c r="J112" s="116"/>
      <c r="K112" s="116"/>
      <c r="L112" s="61"/>
      <c r="M1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3" spans="2:13" x14ac:dyDescent="0.3">
      <c r="B113" s="114"/>
      <c r="C113" s="66" t="s">
        <v>609</v>
      </c>
      <c r="D113" s="66" t="s">
        <v>617</v>
      </c>
      <c r="E113" s="66" t="s">
        <v>231</v>
      </c>
      <c r="F113" s="66" t="s">
        <v>366</v>
      </c>
      <c r="G113" s="65" t="str">
        <f>_xlfn.CONCAT(Таблица2[[#This Row],[Обознач]],"_",Таблица2[[#This Row],[Наимен]])</f>
        <v>?KI.BP.?_Тканевая подушка сидения 360-5,6,7</v>
      </c>
      <c r="H113" s="119">
        <v>1</v>
      </c>
      <c r="I113" s="116"/>
      <c r="J113" s="116"/>
      <c r="K113" s="116"/>
      <c r="L113" s="61"/>
      <c r="M1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4" spans="2:13" x14ac:dyDescent="0.3">
      <c r="B114" s="114"/>
      <c r="C114" s="66" t="s">
        <v>598</v>
      </c>
      <c r="D114" s="66" t="s">
        <v>617</v>
      </c>
      <c r="E114" s="66" t="s">
        <v>231</v>
      </c>
      <c r="F114" s="66" t="s">
        <v>367</v>
      </c>
      <c r="G114" s="65" t="str">
        <f>_xlfn.CONCAT(Таблица2[[#This Row],[Обознач]],"_",Таблица2[[#This Row],[Наимен]])</f>
        <v>?KI.BP.?_Тканевая подушка сидения 390-1,2</v>
      </c>
      <c r="H114" s="119">
        <v>1</v>
      </c>
      <c r="I114" s="116"/>
      <c r="J114" s="116"/>
      <c r="K114" s="116"/>
      <c r="L114" s="61"/>
      <c r="M1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15" spans="2:13" x14ac:dyDescent="0.3">
      <c r="B115" s="114"/>
      <c r="C115" s="66" t="s">
        <v>605</v>
      </c>
      <c r="D115" s="66" t="s">
        <v>617</v>
      </c>
      <c r="E115" s="66" t="s">
        <v>231</v>
      </c>
      <c r="F115" s="66" t="s">
        <v>368</v>
      </c>
      <c r="G115" s="65" t="str">
        <f>_xlfn.CONCAT(Таблица2[[#This Row],[Обознач]],"_",Таблица2[[#This Row],[Наимен]])</f>
        <v>?KI.BP.?_Тканевая подушка сидения 390-3,4</v>
      </c>
      <c r="H115" s="119">
        <v>1</v>
      </c>
      <c r="I115" s="116"/>
      <c r="J115" s="116"/>
      <c r="K115" s="116"/>
      <c r="L115" s="61"/>
      <c r="M1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6" spans="2:13" x14ac:dyDescent="0.3">
      <c r="B116" s="114"/>
      <c r="C116" s="66" t="s">
        <v>610</v>
      </c>
      <c r="D116" s="66" t="s">
        <v>617</v>
      </c>
      <c r="E116" s="66" t="s">
        <v>231</v>
      </c>
      <c r="F116" s="66" t="s">
        <v>369</v>
      </c>
      <c r="G116" s="65" t="str">
        <f>_xlfn.CONCAT(Таблица2[[#This Row],[Обознач]],"_",Таблица2[[#This Row],[Наимен]])</f>
        <v>?KI.BP.?_Тканевая подушка сидения 390-5,6,7</v>
      </c>
      <c r="H116" s="119">
        <v>1</v>
      </c>
      <c r="I116" s="116"/>
      <c r="J116" s="116"/>
      <c r="K116" s="116"/>
      <c r="L116" s="61"/>
      <c r="M1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7" spans="2:13" x14ac:dyDescent="0.3">
      <c r="B117" s="114"/>
      <c r="C117" s="66" t="s">
        <v>599</v>
      </c>
      <c r="D117" s="66" t="s">
        <v>617</v>
      </c>
      <c r="E117" s="66" t="s">
        <v>231</v>
      </c>
      <c r="F117" s="66" t="s">
        <v>370</v>
      </c>
      <c r="G117" s="65" t="str">
        <f>_xlfn.CONCAT(Таблица2[[#This Row],[Обознач]],"_",Таблица2[[#This Row],[Наимен]])</f>
        <v>?KI.BP.?_Тканевая подушка сидения 420-1,2</v>
      </c>
      <c r="H117" s="119">
        <v>1</v>
      </c>
      <c r="I117" s="116"/>
      <c r="J117" s="116"/>
      <c r="K117" s="116"/>
      <c r="L117" s="61"/>
      <c r="M1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8" spans="2:13" x14ac:dyDescent="0.3">
      <c r="B118" s="114"/>
      <c r="C118" s="66" t="s">
        <v>606</v>
      </c>
      <c r="D118" s="66" t="s">
        <v>617</v>
      </c>
      <c r="E118" s="66" t="s">
        <v>231</v>
      </c>
      <c r="F118" s="66" t="s">
        <v>371</v>
      </c>
      <c r="G118" s="65" t="str">
        <f>_xlfn.CONCAT(Таблица2[[#This Row],[Обознач]],"_",Таблица2[[#This Row],[Наимен]])</f>
        <v>?KI.BP.?_Тканевая подушка сидения 420-3,4</v>
      </c>
      <c r="H118" s="119">
        <v>1</v>
      </c>
      <c r="I118" s="116"/>
      <c r="J118" s="116"/>
      <c r="K118" s="116"/>
      <c r="L118" s="61"/>
      <c r="M1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19" spans="2:13" x14ac:dyDescent="0.3">
      <c r="B119" s="114"/>
      <c r="C119" s="66" t="s">
        <v>611</v>
      </c>
      <c r="D119" s="66" t="s">
        <v>617</v>
      </c>
      <c r="E119" s="66" t="s">
        <v>231</v>
      </c>
      <c r="F119" s="66" t="s">
        <v>372</v>
      </c>
      <c r="G119" s="65" t="str">
        <f>_xlfn.CONCAT(Таблица2[[#This Row],[Обознач]],"_",Таблица2[[#This Row],[Наимен]])</f>
        <v>?KI.BP.?_Тканевая подушка сидения 420-5,6,7</v>
      </c>
      <c r="H119" s="119">
        <v>1</v>
      </c>
      <c r="I119" s="116"/>
      <c r="J119" s="116"/>
      <c r="K119" s="116"/>
      <c r="L119" s="61"/>
      <c r="M1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20" spans="2:13" x14ac:dyDescent="0.3">
      <c r="B120" s="114"/>
      <c r="C120" s="66" t="s">
        <v>89</v>
      </c>
      <c r="D120" s="66" t="s">
        <v>616</v>
      </c>
      <c r="E120" s="66" t="s">
        <v>133</v>
      </c>
      <c r="F120" s="66" t="s">
        <v>173</v>
      </c>
      <c r="G120" s="65" t="str">
        <f>_xlfn.CONCAT(Таблица2[[#This Row],[Обознач]],"_",Таблица2[[#This Row],[Наимен]])</f>
        <v>KI.TP.103_Стакан переднего колеса</v>
      </c>
      <c r="H120" s="119">
        <v>2</v>
      </c>
      <c r="I120" s="116"/>
      <c r="J120" s="116"/>
      <c r="K120" s="116"/>
      <c r="L120" s="61"/>
      <c r="M1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1" spans="2:13" x14ac:dyDescent="0.3">
      <c r="B121" s="114"/>
      <c r="C121" s="66" t="s">
        <v>89</v>
      </c>
      <c r="D121" s="66" t="s">
        <v>616</v>
      </c>
      <c r="E121" s="66" t="s">
        <v>376</v>
      </c>
      <c r="F121" s="66" t="s">
        <v>377</v>
      </c>
      <c r="G121" s="65" t="str">
        <f>_xlfn.CONCAT(Таблица2[[#This Row],[Обознач]],"_",Таблица2[[#This Row],[Наимен]])</f>
        <v>KI.TP.020_Ресивер подножки</v>
      </c>
      <c r="H121" s="119">
        <v>2</v>
      </c>
      <c r="I121" s="116"/>
      <c r="J121" s="116"/>
      <c r="K121" s="116"/>
      <c r="L121" s="61"/>
      <c r="M1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2" spans="2:13" x14ac:dyDescent="0.3">
      <c r="B122" s="114"/>
      <c r="C122" s="66" t="s">
        <v>89</v>
      </c>
      <c r="D122" s="66" t="s">
        <v>616</v>
      </c>
      <c r="E122" s="66" t="s">
        <v>378</v>
      </c>
      <c r="F122" s="66" t="s">
        <v>379</v>
      </c>
      <c r="G122" s="65" t="str">
        <f>_xlfn.CONCAT(Таблица2[[#This Row],[Обознач]],"_",Таблица2[[#This Row],[Наимен]])</f>
        <v>KI.TP.106_Стакан D25 L60</v>
      </c>
      <c r="H122" s="119">
        <v>1</v>
      </c>
      <c r="I122" s="116"/>
      <c r="J122" s="116"/>
      <c r="K122" s="116"/>
      <c r="L122" s="61"/>
      <c r="M1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3" spans="2:13" x14ac:dyDescent="0.3">
      <c r="B123" s="114"/>
      <c r="C123" s="66" t="s">
        <v>89</v>
      </c>
      <c r="D123" s="66" t="s">
        <v>616</v>
      </c>
      <c r="E123" s="66" t="s">
        <v>381</v>
      </c>
      <c r="F123" s="66" t="s">
        <v>380</v>
      </c>
      <c r="G123" s="65" t="str">
        <f>_xlfn.CONCAT(Таблица2[[#This Row],[Обознач]],"_",Таблица2[[#This Row],[Наимен]])</f>
        <v>KI.TP.075_Стакан антиопрокидывателя</v>
      </c>
      <c r="H123" s="119">
        <v>2</v>
      </c>
      <c r="I123" s="116"/>
      <c r="J123" s="116"/>
      <c r="K123" s="116"/>
      <c r="L123" s="61"/>
      <c r="M1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4" spans="2:13" x14ac:dyDescent="0.3">
      <c r="B124" s="114"/>
      <c r="C124" s="66" t="s">
        <v>89</v>
      </c>
      <c r="D124" s="66" t="s">
        <v>616</v>
      </c>
      <c r="E124" s="66" t="s">
        <v>383</v>
      </c>
      <c r="F124" s="66" t="s">
        <v>382</v>
      </c>
      <c r="G124" s="65" t="str">
        <f>_xlfn.CONCAT(Таблица2[[#This Row],[Обознач]],"_",Таблица2[[#This Row],[Наимен]])</f>
        <v>KI.MP.084_KI.MP.084_Кронштейн складывания внешний</v>
      </c>
      <c r="H124" s="119">
        <v>1</v>
      </c>
      <c r="I124" s="116"/>
      <c r="J124" s="116"/>
      <c r="K124" s="116"/>
      <c r="L124" s="61"/>
      <c r="M1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5" spans="2:13" x14ac:dyDescent="0.3">
      <c r="B125" s="114"/>
      <c r="C125" s="66" t="s">
        <v>89</v>
      </c>
      <c r="D125" s="66" t="s">
        <v>616</v>
      </c>
      <c r="E125" s="66" t="s">
        <v>384</v>
      </c>
      <c r="F125" s="66" t="s">
        <v>382</v>
      </c>
      <c r="G125" s="65" t="str">
        <f>_xlfn.CONCAT(Таблица2[[#This Row],[Обознач]],"_",Таблица2[[#This Row],[Наимен]])</f>
        <v>KI.MP.084-00M_KI.MP.084_Кронштейн складывания внешний</v>
      </c>
      <c r="H125" s="119">
        <v>1</v>
      </c>
      <c r="I125" s="116"/>
      <c r="J125" s="116"/>
      <c r="K125" s="116"/>
      <c r="L125" s="61"/>
      <c r="M1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6" spans="2:13" x14ac:dyDescent="0.3">
      <c r="B126" s="114"/>
      <c r="C126" s="66" t="s">
        <v>89</v>
      </c>
      <c r="D126" s="66" t="s">
        <v>616</v>
      </c>
      <c r="E126" s="66" t="s">
        <v>386</v>
      </c>
      <c r="F126" s="66" t="s">
        <v>385</v>
      </c>
      <c r="G126" s="65" t="str">
        <f>_xlfn.CONCAT(Таблица2[[#This Row],[Обознач]],"_",Таблица2[[#This Row],[Наимен]])</f>
        <v>KI.MP.085_Кронштейн складывания внутренний</v>
      </c>
      <c r="H126" s="119">
        <v>1</v>
      </c>
      <c r="I126" s="116"/>
      <c r="J126" s="116"/>
      <c r="K126" s="116"/>
      <c r="L126" s="61"/>
      <c r="M1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7" spans="2:13" x14ac:dyDescent="0.3">
      <c r="B127" s="114"/>
      <c r="C127" s="66" t="s">
        <v>89</v>
      </c>
      <c r="D127" s="66" t="s">
        <v>616</v>
      </c>
      <c r="E127" s="66" t="s">
        <v>386</v>
      </c>
      <c r="F127" s="66" t="s">
        <v>385</v>
      </c>
      <c r="G127" s="65" t="str">
        <f>_xlfn.CONCAT(Таблица2[[#This Row],[Обознач]],"_",Таблица2[[#This Row],[Наимен]])</f>
        <v>KI.MP.085_Кронштейн складывания внутренний</v>
      </c>
      <c r="H127" s="119">
        <v>1</v>
      </c>
      <c r="I127" s="116"/>
      <c r="J127" s="116"/>
      <c r="K127" s="116"/>
      <c r="L127" s="61"/>
      <c r="M1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8" spans="2:13" x14ac:dyDescent="0.3">
      <c r="B128" s="114"/>
      <c r="C128" s="66" t="s">
        <v>89</v>
      </c>
      <c r="D128" s="66" t="s">
        <v>616</v>
      </c>
      <c r="E128" s="66" t="s">
        <v>388</v>
      </c>
      <c r="F128" s="66" t="s">
        <v>387</v>
      </c>
      <c r="G128" s="65" t="str">
        <f>_xlfn.CONCAT(Таблица2[[#This Row],[Обознач]],"_",Таблица2[[#This Row],[Наимен]])</f>
        <v>KI.SP.310_Пластина кронштейна</v>
      </c>
      <c r="H128" s="119">
        <v>1</v>
      </c>
      <c r="I128" s="116"/>
      <c r="J128" s="116"/>
      <c r="K128" s="116"/>
      <c r="L128" s="61"/>
      <c r="M1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29" spans="2:13" x14ac:dyDescent="0.3">
      <c r="B129" s="114"/>
      <c r="C129" s="66" t="s">
        <v>89</v>
      </c>
      <c r="D129" s="66" t="s">
        <v>616</v>
      </c>
      <c r="E129" s="66" t="s">
        <v>389</v>
      </c>
      <c r="F129" s="66" t="s">
        <v>387</v>
      </c>
      <c r="G129" s="65" t="str">
        <f>_xlfn.CONCAT(Таблица2[[#This Row],[Обознач]],"_",Таблица2[[#This Row],[Наимен]])</f>
        <v>KI.SP.310-00M_Пластина кронштейна</v>
      </c>
      <c r="H129" s="119">
        <v>1</v>
      </c>
      <c r="I129" s="116"/>
      <c r="J129" s="116"/>
      <c r="K129" s="116"/>
      <c r="L129" s="61"/>
      <c r="M1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0" spans="2:13" x14ac:dyDescent="0.3">
      <c r="B130" s="114"/>
      <c r="C130" s="66" t="s">
        <v>89</v>
      </c>
      <c r="D130" s="66" t="s">
        <v>616</v>
      </c>
      <c r="E130" s="66" t="s">
        <v>390</v>
      </c>
      <c r="F130" s="66" t="s">
        <v>391</v>
      </c>
      <c r="G130" s="65" t="str">
        <f>_xlfn.CONCAT(Таблица2[[#This Row],[Обознач]],"_",Таблица2[[#This Row],[Наимен]])</f>
        <v>K0342.03105_Штифт упорный</v>
      </c>
      <c r="H130" s="119">
        <v>2</v>
      </c>
      <c r="I130" s="116"/>
      <c r="J130" s="116"/>
      <c r="K130" s="116"/>
      <c r="L130" s="61" t="s">
        <v>612</v>
      </c>
      <c r="M1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1" spans="2:13" x14ac:dyDescent="0.3">
      <c r="B131" s="114"/>
      <c r="C131" s="66" t="s">
        <v>89</v>
      </c>
      <c r="D131" s="66" t="s">
        <v>616</v>
      </c>
      <c r="E131" s="66"/>
      <c r="F131" s="66" t="s">
        <v>392</v>
      </c>
      <c r="G131" s="65" t="str">
        <f>_xlfn.CONCAT(Таблица2[[#This Row],[Обознач]],"_",Таблица2[[#This Row],[Наимен]])</f>
        <v>_Хомут 25мм в сборе</v>
      </c>
      <c r="H131" s="119">
        <v>3</v>
      </c>
      <c r="I131" s="116"/>
      <c r="J131" s="116"/>
      <c r="K131" s="116"/>
      <c r="L131" s="61" t="s">
        <v>612</v>
      </c>
      <c r="M1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2" spans="2:13" x14ac:dyDescent="0.3">
      <c r="B132" s="114"/>
      <c r="C132" s="66" t="s">
        <v>89</v>
      </c>
      <c r="D132" s="66" t="s">
        <v>616</v>
      </c>
      <c r="E132" s="66" t="s">
        <v>393</v>
      </c>
      <c r="F132" s="66" t="s">
        <v>395</v>
      </c>
      <c r="G132" s="65" t="str">
        <f>_xlfn.CONCAT(Таблица2[[#This Row],[Обознач]],"_",Таблица2[[#This Row],[Наимен]])</f>
        <v>KI.SA.999_Тормоз в сборе</v>
      </c>
      <c r="H132" s="119">
        <v>1</v>
      </c>
      <c r="I132" s="116"/>
      <c r="J132" s="116"/>
      <c r="K132" s="116"/>
      <c r="L132" s="61"/>
      <c r="M13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3" spans="2:13" x14ac:dyDescent="0.3">
      <c r="B133" s="114"/>
      <c r="C133" s="66" t="s">
        <v>89</v>
      </c>
      <c r="D133" s="66" t="s">
        <v>616</v>
      </c>
      <c r="E133" s="66" t="s">
        <v>394</v>
      </c>
      <c r="F133" s="66" t="s">
        <v>395</v>
      </c>
      <c r="G133" s="65" t="str">
        <f>_xlfn.CONCAT(Таблица2[[#This Row],[Обознач]],"_",Таблица2[[#This Row],[Наимен]])</f>
        <v>KI.SA.999-00M_Тормоз в сборе</v>
      </c>
      <c r="H133" s="119">
        <v>1</v>
      </c>
      <c r="I133" s="116"/>
      <c r="J133" s="116"/>
      <c r="K133" s="116"/>
      <c r="L133" s="61"/>
      <c r="M1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4" spans="2:13" x14ac:dyDescent="0.3">
      <c r="B134" s="114"/>
      <c r="C134" s="66" t="s">
        <v>89</v>
      </c>
      <c r="D134" s="66" t="s">
        <v>616</v>
      </c>
      <c r="E134" s="66" t="s">
        <v>396</v>
      </c>
      <c r="F134" s="66" t="s">
        <v>397</v>
      </c>
      <c r="G134" s="65" t="str">
        <f>_xlfn.CONCAT(Таблица2[[#This Row],[Обознач]],"_",Таблица2[[#This Row],[Наимен]])</f>
        <v>KI.SA.246_Антиопрокидыватель A2 в сборе</v>
      </c>
      <c r="H134" s="119">
        <v>1</v>
      </c>
      <c r="I134" s="116"/>
      <c r="J134" s="116"/>
      <c r="K134" s="116"/>
      <c r="L134" s="61"/>
      <c r="M1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5" spans="2:13" x14ac:dyDescent="0.3">
      <c r="B135" s="114"/>
      <c r="C135" s="66" t="s">
        <v>89</v>
      </c>
      <c r="D135" s="66" t="s">
        <v>616</v>
      </c>
      <c r="E135" s="66"/>
      <c r="F135" s="66" t="s">
        <v>398</v>
      </c>
      <c r="G135" s="65" t="str">
        <f>_xlfn.CONCAT(Таблица2[[#This Row],[Обознач]],"_",Таблица2[[#This Row],[Наимен]])</f>
        <v>_Пружинная кнопка</v>
      </c>
      <c r="H135" s="119">
        <v>3</v>
      </c>
      <c r="I135" s="116"/>
      <c r="J135" s="116"/>
      <c r="K135" s="116"/>
      <c r="L135" s="61" t="s">
        <v>612</v>
      </c>
      <c r="M1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36" spans="2:13" x14ac:dyDescent="0.3">
      <c r="B136" s="114"/>
      <c r="C136" s="66">
        <v>270</v>
      </c>
      <c r="D136" s="66" t="s">
        <v>614</v>
      </c>
      <c r="E136" s="66" t="s">
        <v>231</v>
      </c>
      <c r="F136" s="66" t="s">
        <v>400</v>
      </c>
      <c r="G136" s="65" t="str">
        <f>_xlfn.CONCAT(Таблица2[[#This Row],[Обознач]],"_",Таблица2[[#This Row],[Наимен]])</f>
        <v>?KI.BP.?_Подножка АJ сварная 270</v>
      </c>
      <c r="H136" s="119">
        <v>1</v>
      </c>
      <c r="I136" s="116"/>
      <c r="J136" s="116"/>
      <c r="K136" s="116"/>
      <c r="L136" s="61"/>
      <c r="M1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37" spans="2:13" x14ac:dyDescent="0.3">
      <c r="B137" s="114"/>
      <c r="C137" s="66">
        <v>300</v>
      </c>
      <c r="D137" s="66" t="s">
        <v>614</v>
      </c>
      <c r="E137" s="66" t="s">
        <v>231</v>
      </c>
      <c r="F137" s="66" t="s">
        <v>401</v>
      </c>
      <c r="G137" s="65" t="str">
        <f>_xlfn.CONCAT(Таблица2[[#This Row],[Обознач]],"_",Таблица2[[#This Row],[Наимен]])</f>
        <v>?KI.BP.?_Подножка АJ сварная 300</v>
      </c>
      <c r="H137" s="119">
        <v>1</v>
      </c>
      <c r="I137" s="116"/>
      <c r="J137" s="116"/>
      <c r="K137" s="116"/>
      <c r="L137" s="61"/>
      <c r="M1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38" spans="2:13" x14ac:dyDescent="0.3">
      <c r="B138" s="114"/>
      <c r="C138" s="66">
        <v>330</v>
      </c>
      <c r="D138" s="66" t="s">
        <v>614</v>
      </c>
      <c r="E138" s="66" t="s">
        <v>399</v>
      </c>
      <c r="F138" s="66" t="s">
        <v>402</v>
      </c>
      <c r="G138" s="65" t="str">
        <f>_xlfn.CONCAT(Таблица2[[#This Row],[Обознач]],"_",Таблица2[[#This Row],[Наимен]])</f>
        <v>KI.BP.413_Подножка АJ сварная 330</v>
      </c>
      <c r="H138" s="119">
        <v>1</v>
      </c>
      <c r="I138" s="116"/>
      <c r="J138" s="116"/>
      <c r="K138" s="116"/>
      <c r="L138" s="61"/>
      <c r="M1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39" spans="2:13" x14ac:dyDescent="0.3">
      <c r="B139" s="114"/>
      <c r="C139" s="66">
        <v>360</v>
      </c>
      <c r="D139" s="66" t="s">
        <v>614</v>
      </c>
      <c r="E139" s="66" t="s">
        <v>231</v>
      </c>
      <c r="F139" s="66" t="s">
        <v>403</v>
      </c>
      <c r="G139" s="65" t="str">
        <f>_xlfn.CONCAT(Таблица2[[#This Row],[Обознач]],"_",Таблица2[[#This Row],[Наимен]])</f>
        <v>?KI.BP.?_Подножка АJ сварная 360</v>
      </c>
      <c r="H139" s="119">
        <v>1</v>
      </c>
      <c r="I139" s="116"/>
      <c r="J139" s="116"/>
      <c r="K139" s="116"/>
      <c r="L139" s="61"/>
      <c r="M1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0" spans="2:13" x14ac:dyDescent="0.3">
      <c r="B140" s="114"/>
      <c r="C140" s="66">
        <v>390</v>
      </c>
      <c r="D140" s="66" t="s">
        <v>614</v>
      </c>
      <c r="E140" s="66" t="s">
        <v>399</v>
      </c>
      <c r="F140" s="66" t="s">
        <v>656</v>
      </c>
      <c r="G140" s="65" t="str">
        <f>_xlfn.CONCAT(Таблица2[[#This Row],[Обознач]],"_",Таблица2[[#This Row],[Наимен]])</f>
        <v>KI.BP.413_Подножка АJ сварная 390(такая же как и на 330)</v>
      </c>
      <c r="H140" s="119">
        <v>1</v>
      </c>
      <c r="I140" s="116"/>
      <c r="J140" s="116"/>
      <c r="K140" s="116"/>
      <c r="L140" s="61"/>
      <c r="M1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1" spans="2:13" x14ac:dyDescent="0.3">
      <c r="B141" s="114"/>
      <c r="C141" s="66">
        <v>420</v>
      </c>
      <c r="D141" s="66" t="s">
        <v>614</v>
      </c>
      <c r="E141" s="66" t="s">
        <v>231</v>
      </c>
      <c r="F141" s="66"/>
      <c r="G141" s="65" t="str">
        <f>_xlfn.CONCAT(Таблица2[[#This Row],[Обознач]],"_",Таблица2[[#This Row],[Наимен]])</f>
        <v>?KI.BP.?_</v>
      </c>
      <c r="H141" s="119">
        <v>1</v>
      </c>
      <c r="I141" s="116"/>
      <c r="J141" s="116"/>
      <c r="K141" s="116"/>
      <c r="L141" s="61"/>
      <c r="M1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2" spans="2:13" x14ac:dyDescent="0.3">
      <c r="B142" s="11"/>
      <c r="C142" s="66">
        <v>270</v>
      </c>
      <c r="D142" s="66" t="s">
        <v>615</v>
      </c>
      <c r="E142" s="66" t="s">
        <v>231</v>
      </c>
      <c r="F142" s="66"/>
      <c r="G142" s="65" t="str">
        <f>_xlfn.CONCAT(Таблица2[[#This Row],[Обознач]],"_",Таблица2[[#This Row],[Наимен]])</f>
        <v>?KI.BP.?_</v>
      </c>
      <c r="H142" s="61"/>
      <c r="I142" s="61"/>
      <c r="J142" s="61"/>
      <c r="K142" s="61"/>
      <c r="L142" s="61"/>
      <c r="M1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3" spans="2:13" x14ac:dyDescent="0.3">
      <c r="B143" s="11"/>
      <c r="C143" s="66">
        <v>300</v>
      </c>
      <c r="D143" s="66" t="s">
        <v>615</v>
      </c>
      <c r="E143" s="66" t="s">
        <v>231</v>
      </c>
      <c r="F143" s="66"/>
      <c r="G143" s="65" t="str">
        <f>_xlfn.CONCAT(Таблица2[[#This Row],[Обознач]],"_",Таблица2[[#This Row],[Наимен]])</f>
        <v>?KI.BP.?_</v>
      </c>
      <c r="H143" s="61"/>
      <c r="I143" s="61"/>
      <c r="J143" s="61"/>
      <c r="K143" s="61"/>
      <c r="L143" s="61"/>
      <c r="M1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4" spans="2:13" x14ac:dyDescent="0.3">
      <c r="B144" s="11"/>
      <c r="C144" s="66">
        <v>330</v>
      </c>
      <c r="D144" s="66" t="s">
        <v>615</v>
      </c>
      <c r="E144" s="66" t="s">
        <v>663</v>
      </c>
      <c r="F144" s="66" t="s">
        <v>664</v>
      </c>
      <c r="G144" s="65" t="str">
        <f>_xlfn.CONCAT(Таблица2[[#This Row],[Обознач]],"_",Таблица2[[#This Row],[Наимен]])</f>
        <v>KI.SP.317_Платформа подножки 330, 360, 390</v>
      </c>
      <c r="H144" s="61"/>
      <c r="I144" s="61"/>
      <c r="J144" s="61"/>
      <c r="K144" s="61"/>
      <c r="L144" s="61"/>
      <c r="M1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5" spans="2:13" x14ac:dyDescent="0.3">
      <c r="B145" s="11"/>
      <c r="C145" s="66">
        <v>360</v>
      </c>
      <c r="D145" s="66" t="s">
        <v>615</v>
      </c>
      <c r="E145" s="66" t="s">
        <v>663</v>
      </c>
      <c r="F145" s="66" t="s">
        <v>664</v>
      </c>
      <c r="G145" s="65" t="str">
        <f>_xlfn.CONCAT(Таблица2[[#This Row],[Обознач]],"_",Таблица2[[#This Row],[Наимен]])</f>
        <v>KI.SP.317_Платформа подножки 330, 360, 390</v>
      </c>
      <c r="H145" s="61"/>
      <c r="I145" s="61"/>
      <c r="J145" s="61"/>
      <c r="K145" s="61"/>
      <c r="L145" s="61"/>
      <c r="M1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6" spans="2:13" x14ac:dyDescent="0.3">
      <c r="B146" s="11"/>
      <c r="C146" s="66">
        <v>390</v>
      </c>
      <c r="D146" s="66" t="s">
        <v>615</v>
      </c>
      <c r="E146" s="66" t="s">
        <v>663</v>
      </c>
      <c r="F146" s="66" t="s">
        <v>664</v>
      </c>
      <c r="G146" s="65" t="str">
        <f>_xlfn.CONCAT(Таблица2[[#This Row],[Обознач]],"_",Таблица2[[#This Row],[Наимен]])</f>
        <v>KI.SP.317_Платформа подножки 330, 360, 390</v>
      </c>
      <c r="H146" s="61"/>
      <c r="I146" s="61"/>
      <c r="J146" s="61"/>
      <c r="K146" s="61"/>
      <c r="L146" s="61"/>
      <c r="M1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7" spans="2:13" x14ac:dyDescent="0.3">
      <c r="B147" s="11"/>
      <c r="C147" s="66">
        <v>420</v>
      </c>
      <c r="D147" s="66" t="s">
        <v>615</v>
      </c>
      <c r="E147" s="66" t="s">
        <v>231</v>
      </c>
      <c r="F147" s="66"/>
      <c r="G147" s="65" t="str">
        <f>_xlfn.CONCAT(Таблица2[[#This Row],[Обознач]],"_",Таблица2[[#This Row],[Наимен]])</f>
        <v>?KI.BP.?_</v>
      </c>
      <c r="H147" s="61"/>
      <c r="I147" s="61"/>
      <c r="J147" s="61"/>
      <c r="K147" s="61"/>
      <c r="L147" s="61"/>
      <c r="M1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48" spans="2:13" x14ac:dyDescent="0.3">
      <c r="B148" s="114"/>
      <c r="C148" s="66" t="s">
        <v>89</v>
      </c>
      <c r="D148" s="66" t="s">
        <v>616</v>
      </c>
      <c r="E148" s="66" t="s">
        <v>405</v>
      </c>
      <c r="F148" s="66" t="s">
        <v>404</v>
      </c>
      <c r="G148" s="65" t="str">
        <f>_xlfn.CONCAT(Таблица2[[#This Row],[Обознач]],"_",Таблица2[[#This Row],[Наимен]])</f>
        <v>KI.TP.107_Проставка D10 L10</v>
      </c>
      <c r="H148" s="119">
        <v>2</v>
      </c>
      <c r="I148" s="116"/>
      <c r="J148" s="116"/>
      <c r="K148" s="116"/>
      <c r="L148" s="61"/>
      <c r="M14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49" spans="2:13" x14ac:dyDescent="0.3">
      <c r="B149" s="114"/>
      <c r="C149" s="66" t="s">
        <v>89</v>
      </c>
      <c r="D149" s="66" t="s">
        <v>616</v>
      </c>
      <c r="E149" s="66" t="s">
        <v>406</v>
      </c>
      <c r="F149" s="66" t="s">
        <v>407</v>
      </c>
      <c r="G149" s="65" t="str">
        <f>_xlfn.CONCAT(Таблица2[[#This Row],[Обознач]],"_",Таблица2[[#This Row],[Наимен]])</f>
        <v>KI.TP.008_Проставка D8 L11</v>
      </c>
      <c r="H149" s="119">
        <v>2</v>
      </c>
      <c r="I149" s="116"/>
      <c r="J149" s="116"/>
      <c r="K149" s="116"/>
      <c r="L149" s="61"/>
      <c r="M1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0" spans="2:13" x14ac:dyDescent="0.3">
      <c r="B150" s="114"/>
      <c r="C150" s="66" t="s">
        <v>89</v>
      </c>
      <c r="D150" s="66" t="s">
        <v>616</v>
      </c>
      <c r="E150" s="66"/>
      <c r="F150" s="66" t="s">
        <v>408</v>
      </c>
      <c r="G150" s="65" t="str">
        <f>_xlfn.CONCAT(Таблица2[[#This Row],[Обознач]],"_",Таблица2[[#This Row],[Наимен]])</f>
        <v>_Колесо антиопрокидывателя</v>
      </c>
      <c r="H150" s="119">
        <v>1</v>
      </c>
      <c r="I150" s="116"/>
      <c r="J150" s="116"/>
      <c r="K150" s="116"/>
      <c r="L150" s="61" t="s">
        <v>612</v>
      </c>
      <c r="M1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1" spans="2:13" x14ac:dyDescent="0.3">
      <c r="B151" s="114"/>
      <c r="C151" s="66" t="s">
        <v>89</v>
      </c>
      <c r="D151" s="66" t="s">
        <v>616</v>
      </c>
      <c r="E151" s="66" t="s">
        <v>410</v>
      </c>
      <c r="F151" s="66" t="s">
        <v>409</v>
      </c>
      <c r="G151" s="65" t="str">
        <f>_xlfn.CONCAT(Таблица2[[#This Row],[Обознач]],"_",Таблица2[[#This Row],[Наимен]])</f>
        <v>KI.TP.112_Проставка крыла</v>
      </c>
      <c r="H151" s="119">
        <v>6</v>
      </c>
      <c r="I151" s="116"/>
      <c r="J151" s="116"/>
      <c r="K151" s="116"/>
      <c r="L151" s="61"/>
      <c r="M1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2" spans="2:13" x14ac:dyDescent="0.3">
      <c r="B152" s="114"/>
      <c r="C152" s="66" t="s">
        <v>89</v>
      </c>
      <c r="D152" s="66" t="s">
        <v>616</v>
      </c>
      <c r="E152" s="66" t="s">
        <v>411</v>
      </c>
      <c r="F152" s="66" t="s">
        <v>412</v>
      </c>
      <c r="G152" s="65" t="str">
        <f>_xlfn.CONCAT(Таблица2[[#This Row],[Обознач]],"_",Таблица2[[#This Row],[Наимен]])</f>
        <v>KI.CP.104_Гайка М22х1.5</v>
      </c>
      <c r="H152" s="119">
        <v>2</v>
      </c>
      <c r="I152" s="116"/>
      <c r="J152" s="116"/>
      <c r="K152" s="116"/>
      <c r="L152" s="61"/>
      <c r="M1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3" spans="2:13" x14ac:dyDescent="0.3">
      <c r="B153" s="114"/>
      <c r="C153" s="66" t="s">
        <v>89</v>
      </c>
      <c r="D153" s="66" t="s">
        <v>616</v>
      </c>
      <c r="E153" s="66" t="s">
        <v>134</v>
      </c>
      <c r="F153" s="66" t="s">
        <v>174</v>
      </c>
      <c r="G153" s="65" t="str">
        <f>_xlfn.CONCAT(Таблица2[[#This Row],[Обознач]],"_",Таблица2[[#This Row],[Наимен]])</f>
        <v>KI.TP.104_Втулка ресивера колеса</v>
      </c>
      <c r="H153" s="119">
        <v>2</v>
      </c>
      <c r="I153" s="116"/>
      <c r="J153" s="116"/>
      <c r="K153" s="116"/>
      <c r="L153" s="61"/>
      <c r="M1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4" spans="2:13" x14ac:dyDescent="0.3">
      <c r="B154" s="114"/>
      <c r="C154" s="66" t="s">
        <v>89</v>
      </c>
      <c r="D154" s="66" t="s">
        <v>616</v>
      </c>
      <c r="E154" s="66" t="s">
        <v>413</v>
      </c>
      <c r="F154" s="66" t="s">
        <v>414</v>
      </c>
      <c r="G154" s="65" t="str">
        <f>_xlfn.CONCAT(Таблица2[[#This Row],[Обознач]],"_",Таблица2[[#This Row],[Наимен]])</f>
        <v>KI.MP.078_Ресивер AJ 3 градусов</v>
      </c>
      <c r="H154" s="119">
        <v>2</v>
      </c>
      <c r="I154" s="116"/>
      <c r="J154" s="116"/>
      <c r="K154" s="116"/>
      <c r="L154" s="61"/>
      <c r="M1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5" spans="2:13" x14ac:dyDescent="0.3">
      <c r="B155" s="114"/>
      <c r="C155" s="66" t="s">
        <v>89</v>
      </c>
      <c r="D155" s="66" t="s">
        <v>616</v>
      </c>
      <c r="E155" s="66" t="s">
        <v>415</v>
      </c>
      <c r="F155" s="66" t="s">
        <v>416</v>
      </c>
      <c r="G155" s="65" t="str">
        <f>_xlfn.CONCAT(Таблица2[[#This Row],[Обознач]],"_",Таблица2[[#This Row],[Наимен]])</f>
        <v>KI.TP.102_Проставка крыла 11,5</v>
      </c>
      <c r="H155" s="119">
        <v>8</v>
      </c>
      <c r="I155" s="116"/>
      <c r="J155" s="116"/>
      <c r="K155" s="116"/>
      <c r="L155" s="61"/>
      <c r="M15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156" spans="2:13" x14ac:dyDescent="0.3">
      <c r="B156" s="66"/>
      <c r="C156" s="66" t="s">
        <v>502</v>
      </c>
      <c r="D156" s="66" t="s">
        <v>617</v>
      </c>
      <c r="E156" s="66" t="s">
        <v>231</v>
      </c>
      <c r="F156" s="66" t="s">
        <v>417</v>
      </c>
      <c r="G156" s="65" t="str">
        <f>_xlfn.CONCAT(Таблица2[[#This Row],[Обознач]],"_",Таблица2[[#This Row],[Наимен]])</f>
        <v>?KI.BP.?_Ременная спинка 270x200</v>
      </c>
      <c r="H156" s="119">
        <v>1</v>
      </c>
      <c r="I156" s="116"/>
      <c r="J156" s="116"/>
      <c r="K156" s="116"/>
      <c r="L156" s="61"/>
      <c r="M1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7" spans="2:13" x14ac:dyDescent="0.3">
      <c r="B157" s="66"/>
      <c r="C157" s="66" t="s">
        <v>503</v>
      </c>
      <c r="D157" s="66" t="s">
        <v>617</v>
      </c>
      <c r="E157" s="66" t="s">
        <v>231</v>
      </c>
      <c r="F157" s="66" t="s">
        <v>418</v>
      </c>
      <c r="G157" s="65" t="str">
        <f>_xlfn.CONCAT(Таблица2[[#This Row],[Обознач]],"_",Таблица2[[#This Row],[Наимен]])</f>
        <v>?KI.BP.?_Ременная спинка 270x220</v>
      </c>
      <c r="H157" s="119">
        <v>1</v>
      </c>
      <c r="I157" s="116"/>
      <c r="J157" s="116"/>
      <c r="K157" s="116"/>
      <c r="L157" s="61"/>
      <c r="M1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8" spans="2:13" x14ac:dyDescent="0.3">
      <c r="B158" s="66"/>
      <c r="C158" s="66" t="s">
        <v>504</v>
      </c>
      <c r="D158" s="66" t="s">
        <v>617</v>
      </c>
      <c r="E158" s="66" t="s">
        <v>648</v>
      </c>
      <c r="F158" s="66" t="s">
        <v>419</v>
      </c>
      <c r="G158" s="65" t="str">
        <f>_xlfn.CONCAT(Таблица2[[#This Row],[Обознач]],"_",Таблица2[[#This Row],[Наимен]])</f>
        <v>KI.NP.017_Ременная спинка 270x240</v>
      </c>
      <c r="H158" s="119">
        <v>1</v>
      </c>
      <c r="I158" s="116"/>
      <c r="J158" s="116"/>
      <c r="K158" s="116"/>
      <c r="L158" s="61"/>
      <c r="M1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59" spans="2:13" x14ac:dyDescent="0.3">
      <c r="B159" s="66"/>
      <c r="C159" s="66" t="s">
        <v>505</v>
      </c>
      <c r="D159" s="66" t="s">
        <v>617</v>
      </c>
      <c r="E159" s="66" t="s">
        <v>231</v>
      </c>
      <c r="F159" s="66" t="s">
        <v>420</v>
      </c>
      <c r="G159" s="65" t="str">
        <f>_xlfn.CONCAT(Таблица2[[#This Row],[Обознач]],"_",Таблица2[[#This Row],[Наимен]])</f>
        <v>?KI.BP.?_Ременная спинка 270x260</v>
      </c>
      <c r="H159" s="119">
        <v>1</v>
      </c>
      <c r="I159" s="116"/>
      <c r="J159" s="116"/>
      <c r="K159" s="116"/>
      <c r="L159" s="61"/>
      <c r="M1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0" spans="2:13" x14ac:dyDescent="0.3">
      <c r="B160" s="66"/>
      <c r="C160" s="66" t="s">
        <v>506</v>
      </c>
      <c r="D160" s="66" t="s">
        <v>617</v>
      </c>
      <c r="E160" s="66" t="s">
        <v>231</v>
      </c>
      <c r="F160" s="66" t="s">
        <v>421</v>
      </c>
      <c r="G160" s="65" t="str">
        <f>_xlfn.CONCAT(Таблица2[[#This Row],[Обознач]],"_",Таблица2[[#This Row],[Наимен]])</f>
        <v>?KI.BP.?_Ременная спинка 270x280</v>
      </c>
      <c r="H160" s="119">
        <v>1</v>
      </c>
      <c r="I160" s="116"/>
      <c r="J160" s="116"/>
      <c r="K160" s="116"/>
      <c r="L160" s="61"/>
      <c r="M1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1" spans="2:13" x14ac:dyDescent="0.3">
      <c r="B161" s="66"/>
      <c r="C161" s="66" t="s">
        <v>507</v>
      </c>
      <c r="D161" s="66" t="s">
        <v>617</v>
      </c>
      <c r="E161" s="66" t="s">
        <v>651</v>
      </c>
      <c r="F161" s="66" t="s">
        <v>422</v>
      </c>
      <c r="G161" s="65" t="str">
        <f>_xlfn.CONCAT(Таблица2[[#This Row],[Обознач]],"_",Таблица2[[#This Row],[Наимен]])</f>
        <v>KI.NP.018_Ременная спинка 270x300</v>
      </c>
      <c r="H161" s="119">
        <v>1</v>
      </c>
      <c r="I161" s="116"/>
      <c r="J161" s="116"/>
      <c r="K161" s="116"/>
      <c r="L161" s="61"/>
      <c r="M16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2" spans="2:13" x14ac:dyDescent="0.3">
      <c r="B162" s="66"/>
      <c r="C162" s="66" t="s">
        <v>508</v>
      </c>
      <c r="D162" s="66" t="s">
        <v>617</v>
      </c>
      <c r="E162" s="66" t="s">
        <v>231</v>
      </c>
      <c r="F162" s="66" t="s">
        <v>423</v>
      </c>
      <c r="G162" s="65" t="str">
        <f>_xlfn.CONCAT(Таблица2[[#This Row],[Обознач]],"_",Таблица2[[#This Row],[Наимен]])</f>
        <v>?KI.BP.?_Ременная спинка 270x320</v>
      </c>
      <c r="H162" s="119">
        <v>1</v>
      </c>
      <c r="I162" s="116"/>
      <c r="J162" s="116"/>
      <c r="K162" s="116"/>
      <c r="L162" s="61"/>
      <c r="M1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3" spans="2:13" x14ac:dyDescent="0.3">
      <c r="B163" s="66"/>
      <c r="C163" s="66" t="s">
        <v>509</v>
      </c>
      <c r="D163" s="66" t="s">
        <v>617</v>
      </c>
      <c r="E163" s="66" t="s">
        <v>231</v>
      </c>
      <c r="F163" s="66" t="s">
        <v>424</v>
      </c>
      <c r="G163" s="65" t="str">
        <f>_xlfn.CONCAT(Таблица2[[#This Row],[Обознач]],"_",Таблица2[[#This Row],[Наимен]])</f>
        <v>?KI.BP.?_Ременная спинка 270x340</v>
      </c>
      <c r="H163" s="119">
        <v>1</v>
      </c>
      <c r="I163" s="116"/>
      <c r="J163" s="116"/>
      <c r="K163" s="116"/>
      <c r="L163" s="61"/>
      <c r="M1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4" spans="2:13" x14ac:dyDescent="0.3">
      <c r="B164" s="66"/>
      <c r="C164" s="66" t="s">
        <v>510</v>
      </c>
      <c r="D164" s="66" t="s">
        <v>617</v>
      </c>
      <c r="E164" s="66" t="s">
        <v>653</v>
      </c>
      <c r="F164" s="66" t="s">
        <v>425</v>
      </c>
      <c r="G164" s="65" t="str">
        <f>_xlfn.CONCAT(Таблица2[[#This Row],[Обознач]],"_",Таблица2[[#This Row],[Наимен]])</f>
        <v>KI.NP.019_Ременная спинка 270x360</v>
      </c>
      <c r="H164" s="119">
        <v>1</v>
      </c>
      <c r="I164" s="116"/>
      <c r="J164" s="116"/>
      <c r="K164" s="116"/>
      <c r="L164" s="61"/>
      <c r="M1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5" spans="2:13" x14ac:dyDescent="0.3">
      <c r="B165" s="66"/>
      <c r="C165" s="66" t="s">
        <v>511</v>
      </c>
      <c r="D165" s="66" t="s">
        <v>617</v>
      </c>
      <c r="E165" s="66" t="s">
        <v>231</v>
      </c>
      <c r="F165" s="66" t="s">
        <v>426</v>
      </c>
      <c r="G165" s="65" t="str">
        <f>_xlfn.CONCAT(Таблица2[[#This Row],[Обознач]],"_",Таблица2[[#This Row],[Наимен]])</f>
        <v>?KI.BP.?_Ременная спинка 270x380</v>
      </c>
      <c r="H165" s="119">
        <v>1</v>
      </c>
      <c r="I165" s="116"/>
      <c r="J165" s="116"/>
      <c r="K165" s="116"/>
      <c r="L165" s="61"/>
      <c r="M1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6" spans="2:13" x14ac:dyDescent="0.3">
      <c r="B166" s="66"/>
      <c r="C166" s="66" t="s">
        <v>512</v>
      </c>
      <c r="D166" s="66" t="s">
        <v>617</v>
      </c>
      <c r="E166" s="66" t="s">
        <v>231</v>
      </c>
      <c r="F166" s="66" t="s">
        <v>427</v>
      </c>
      <c r="G166" s="65" t="str">
        <f>_xlfn.CONCAT(Таблица2[[#This Row],[Обознач]],"_",Таблица2[[#This Row],[Наимен]])</f>
        <v>?KI.BP.?_Ременная спинка 270x400</v>
      </c>
      <c r="H166" s="119">
        <v>1</v>
      </c>
      <c r="I166" s="116"/>
      <c r="J166" s="116"/>
      <c r="K166" s="116"/>
      <c r="L166" s="61"/>
      <c r="M1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7" spans="2:13" x14ac:dyDescent="0.3">
      <c r="B167" s="66"/>
      <c r="C167" s="66" t="s">
        <v>513</v>
      </c>
      <c r="D167" s="66" t="s">
        <v>617</v>
      </c>
      <c r="E167" s="66" t="s">
        <v>231</v>
      </c>
      <c r="F167" s="66" t="s">
        <v>428</v>
      </c>
      <c r="G167" s="65" t="str">
        <f>_xlfn.CONCAT(Таблица2[[#This Row],[Обознач]],"_",Таблица2[[#This Row],[Наимен]])</f>
        <v>?KI.BP.?_Ременная спинка 270x420</v>
      </c>
      <c r="H167" s="119">
        <v>1</v>
      </c>
      <c r="I167" s="116"/>
      <c r="J167" s="116"/>
      <c r="K167" s="116"/>
      <c r="L167" s="61"/>
      <c r="M1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8" spans="2:13" x14ac:dyDescent="0.3">
      <c r="B168" s="66"/>
      <c r="C168" s="66" t="s">
        <v>514</v>
      </c>
      <c r="D168" s="66" t="s">
        <v>617</v>
      </c>
      <c r="E168" s="66" t="s">
        <v>231</v>
      </c>
      <c r="F168" s="66" t="s">
        <v>429</v>
      </c>
      <c r="G168" s="65" t="str">
        <f>_xlfn.CONCAT(Таблица2[[#This Row],[Обознач]],"_",Таблица2[[#This Row],[Наимен]])</f>
        <v>?KI.BP.?_Ременная спинка 270x440</v>
      </c>
      <c r="H168" s="119">
        <v>1</v>
      </c>
      <c r="I168" s="116"/>
      <c r="J168" s="116"/>
      <c r="K168" s="116"/>
      <c r="L168" s="61"/>
      <c r="M1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69" spans="2:13" x14ac:dyDescent="0.3">
      <c r="B169" s="66"/>
      <c r="C169" s="66" t="s">
        <v>515</v>
      </c>
      <c r="D169" s="66" t="s">
        <v>617</v>
      </c>
      <c r="E169" s="66" t="s">
        <v>231</v>
      </c>
      <c r="F169" s="66" t="s">
        <v>430</v>
      </c>
      <c r="G169" s="65" t="str">
        <f>_xlfn.CONCAT(Таблица2[[#This Row],[Обознач]],"_",Таблица2[[#This Row],[Наимен]])</f>
        <v>?KI.BP.?_Ременная спинка 270x460</v>
      </c>
      <c r="H169" s="119">
        <v>1</v>
      </c>
      <c r="I169" s="116"/>
      <c r="J169" s="116"/>
      <c r="K169" s="116"/>
      <c r="L169" s="61"/>
      <c r="M1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0" spans="2:13" x14ac:dyDescent="0.3">
      <c r="B170" s="66"/>
      <c r="C170" s="66" t="s">
        <v>516</v>
      </c>
      <c r="D170" s="66" t="s">
        <v>617</v>
      </c>
      <c r="E170" s="66" t="s">
        <v>231</v>
      </c>
      <c r="F170" s="66" t="s">
        <v>431</v>
      </c>
      <c r="G170" s="65" t="str">
        <f>_xlfn.CONCAT(Таблица2[[#This Row],[Обознач]],"_",Таблица2[[#This Row],[Наимен]])</f>
        <v>?KI.BP.?_Ременная спинка 300x200</v>
      </c>
      <c r="H170" s="119">
        <v>1</v>
      </c>
      <c r="I170" s="116"/>
      <c r="J170" s="116"/>
      <c r="K170" s="116"/>
      <c r="L170" s="61"/>
      <c r="M1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1" spans="2:13" x14ac:dyDescent="0.3">
      <c r="B171" s="66"/>
      <c r="C171" s="66" t="s">
        <v>517</v>
      </c>
      <c r="D171" s="66" t="s">
        <v>617</v>
      </c>
      <c r="E171" s="66" t="s">
        <v>231</v>
      </c>
      <c r="F171" s="66" t="s">
        <v>432</v>
      </c>
      <c r="G171" s="65" t="str">
        <f>_xlfn.CONCAT(Таблица2[[#This Row],[Обознач]],"_",Таблица2[[#This Row],[Наимен]])</f>
        <v>?KI.BP.?_Ременная спинка 300x220</v>
      </c>
      <c r="H171" s="119">
        <v>1</v>
      </c>
      <c r="I171" s="116"/>
      <c r="J171" s="116"/>
      <c r="K171" s="116"/>
      <c r="L171" s="61"/>
      <c r="M1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2" spans="2:13" x14ac:dyDescent="0.3">
      <c r="B172" s="66"/>
      <c r="C172" s="66" t="s">
        <v>518</v>
      </c>
      <c r="D172" s="66" t="s">
        <v>617</v>
      </c>
      <c r="E172" s="66" t="s">
        <v>231</v>
      </c>
      <c r="F172" s="66" t="s">
        <v>433</v>
      </c>
      <c r="G172" s="65" t="str">
        <f>_xlfn.CONCAT(Таблица2[[#This Row],[Обознач]],"_",Таблица2[[#This Row],[Наимен]])</f>
        <v>?KI.BP.?_Ременная спинка 300x240</v>
      </c>
      <c r="H172" s="119">
        <v>1</v>
      </c>
      <c r="I172" s="116"/>
      <c r="J172" s="116"/>
      <c r="K172" s="116"/>
      <c r="L172" s="61"/>
      <c r="M1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3" spans="2:13" x14ac:dyDescent="0.3">
      <c r="B173" s="66"/>
      <c r="C173" s="66" t="s">
        <v>519</v>
      </c>
      <c r="D173" s="66" t="s">
        <v>617</v>
      </c>
      <c r="E173" s="66" t="s">
        <v>231</v>
      </c>
      <c r="F173" s="66" t="s">
        <v>434</v>
      </c>
      <c r="G173" s="65" t="str">
        <f>_xlfn.CONCAT(Таблица2[[#This Row],[Обознач]],"_",Таблица2[[#This Row],[Наимен]])</f>
        <v>?KI.BP.?_Ременная спинка 300x260</v>
      </c>
      <c r="H173" s="119">
        <v>1</v>
      </c>
      <c r="I173" s="116"/>
      <c r="J173" s="116"/>
      <c r="K173" s="116"/>
      <c r="L173" s="61"/>
      <c r="M1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4" spans="2:13" x14ac:dyDescent="0.3">
      <c r="B174" s="66"/>
      <c r="C174" s="66" t="s">
        <v>520</v>
      </c>
      <c r="D174" s="66" t="s">
        <v>617</v>
      </c>
      <c r="E174" s="66" t="s">
        <v>231</v>
      </c>
      <c r="F174" s="66" t="s">
        <v>435</v>
      </c>
      <c r="G174" s="65" t="str">
        <f>_xlfn.CONCAT(Таблица2[[#This Row],[Обознач]],"_",Таблица2[[#This Row],[Наимен]])</f>
        <v>?KI.BP.?_Ременная спинка 300x280</v>
      </c>
      <c r="H174" s="119">
        <v>1</v>
      </c>
      <c r="I174" s="116"/>
      <c r="J174" s="116"/>
      <c r="K174" s="116"/>
      <c r="L174" s="61"/>
      <c r="M1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5" spans="2:13" x14ac:dyDescent="0.3">
      <c r="B175" s="66"/>
      <c r="C175" s="66" t="s">
        <v>521</v>
      </c>
      <c r="D175" s="66" t="s">
        <v>617</v>
      </c>
      <c r="E175" s="66" t="s">
        <v>231</v>
      </c>
      <c r="F175" s="66" t="s">
        <v>436</v>
      </c>
      <c r="G175" s="65" t="str">
        <f>_xlfn.CONCAT(Таблица2[[#This Row],[Обознач]],"_",Таблица2[[#This Row],[Наимен]])</f>
        <v>?KI.BP.?_Ременная спинка 300x300</v>
      </c>
      <c r="H175" s="119">
        <v>1</v>
      </c>
      <c r="I175" s="116"/>
      <c r="J175" s="116"/>
      <c r="K175" s="116"/>
      <c r="L175" s="61"/>
      <c r="M1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6" spans="2:13" x14ac:dyDescent="0.3">
      <c r="B176" s="66"/>
      <c r="C176" s="66" t="s">
        <v>522</v>
      </c>
      <c r="D176" s="66" t="s">
        <v>617</v>
      </c>
      <c r="E176" s="66" t="s">
        <v>231</v>
      </c>
      <c r="F176" s="66" t="s">
        <v>437</v>
      </c>
      <c r="G176" s="65" t="str">
        <f>_xlfn.CONCAT(Таблица2[[#This Row],[Обознач]],"_",Таблица2[[#This Row],[Наимен]])</f>
        <v>?KI.BP.?_Ременная спинка 300x320</v>
      </c>
      <c r="H176" s="119">
        <v>1</v>
      </c>
      <c r="I176" s="116"/>
      <c r="J176" s="116"/>
      <c r="K176" s="116"/>
      <c r="L176" s="61"/>
      <c r="M1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7" spans="2:13" x14ac:dyDescent="0.3">
      <c r="B177" s="66"/>
      <c r="C177" s="66" t="s">
        <v>523</v>
      </c>
      <c r="D177" s="66" t="s">
        <v>617</v>
      </c>
      <c r="E177" s="66" t="s">
        <v>231</v>
      </c>
      <c r="F177" s="66" t="s">
        <v>438</v>
      </c>
      <c r="G177" s="65" t="str">
        <f>_xlfn.CONCAT(Таблица2[[#This Row],[Обознач]],"_",Таблица2[[#This Row],[Наимен]])</f>
        <v>?KI.BP.?_Ременная спинка 300x340</v>
      </c>
      <c r="H177" s="119">
        <v>1</v>
      </c>
      <c r="I177" s="116"/>
      <c r="J177" s="116"/>
      <c r="K177" s="116"/>
      <c r="L177" s="61"/>
      <c r="M1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8" spans="2:13" x14ac:dyDescent="0.3">
      <c r="B178" s="66"/>
      <c r="C178" s="66" t="s">
        <v>524</v>
      </c>
      <c r="D178" s="66" t="s">
        <v>617</v>
      </c>
      <c r="E178" s="66" t="s">
        <v>231</v>
      </c>
      <c r="F178" s="66" t="s">
        <v>439</v>
      </c>
      <c r="G178" s="65" t="str">
        <f>_xlfn.CONCAT(Таблица2[[#This Row],[Обознач]],"_",Таблица2[[#This Row],[Наимен]])</f>
        <v>?KI.BP.?_Ременная спинка 300x360</v>
      </c>
      <c r="H178" s="119">
        <v>1</v>
      </c>
      <c r="I178" s="116"/>
      <c r="J178" s="116"/>
      <c r="K178" s="116"/>
      <c r="L178" s="61"/>
      <c r="M1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79" spans="2:13" x14ac:dyDescent="0.3">
      <c r="B179" s="66"/>
      <c r="C179" s="66" t="s">
        <v>525</v>
      </c>
      <c r="D179" s="66" t="s">
        <v>617</v>
      </c>
      <c r="E179" s="66" t="s">
        <v>231</v>
      </c>
      <c r="F179" s="66" t="s">
        <v>440</v>
      </c>
      <c r="G179" s="65" t="str">
        <f>_xlfn.CONCAT(Таблица2[[#This Row],[Обознач]],"_",Таблица2[[#This Row],[Наимен]])</f>
        <v>?KI.BP.?_Ременная спинка 300x380</v>
      </c>
      <c r="H179" s="119">
        <v>1</v>
      </c>
      <c r="I179" s="116"/>
      <c r="J179" s="116"/>
      <c r="K179" s="116"/>
      <c r="L179" s="61"/>
      <c r="M17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0" spans="2:13" x14ac:dyDescent="0.3">
      <c r="B180" s="66"/>
      <c r="C180" s="66" t="s">
        <v>526</v>
      </c>
      <c r="D180" s="66" t="s">
        <v>617</v>
      </c>
      <c r="E180" s="66" t="s">
        <v>231</v>
      </c>
      <c r="F180" s="66" t="s">
        <v>441</v>
      </c>
      <c r="G180" s="65" t="str">
        <f>_xlfn.CONCAT(Таблица2[[#This Row],[Обознач]],"_",Таблица2[[#This Row],[Наимен]])</f>
        <v>?KI.BP.?_Ременная спинка 300x400</v>
      </c>
      <c r="H180" s="119">
        <v>1</v>
      </c>
      <c r="I180" s="116"/>
      <c r="J180" s="116"/>
      <c r="K180" s="116"/>
      <c r="L180" s="61"/>
      <c r="M18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1" spans="2:13" x14ac:dyDescent="0.3">
      <c r="B181" s="66"/>
      <c r="C181" s="66" t="s">
        <v>527</v>
      </c>
      <c r="D181" s="66" t="s">
        <v>617</v>
      </c>
      <c r="E181" s="66" t="s">
        <v>231</v>
      </c>
      <c r="F181" s="66" t="s">
        <v>442</v>
      </c>
      <c r="G181" s="65" t="str">
        <f>_xlfn.CONCAT(Таблица2[[#This Row],[Обознач]],"_",Таблица2[[#This Row],[Наимен]])</f>
        <v>?KI.BP.?_Ременная спинка 300x420</v>
      </c>
      <c r="H181" s="119">
        <v>1</v>
      </c>
      <c r="I181" s="116"/>
      <c r="J181" s="116"/>
      <c r="K181" s="116"/>
      <c r="L181" s="61"/>
      <c r="M18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2" spans="2:13" x14ac:dyDescent="0.3">
      <c r="B182" s="66"/>
      <c r="C182" s="66" t="s">
        <v>528</v>
      </c>
      <c r="D182" s="66" t="s">
        <v>617</v>
      </c>
      <c r="E182" s="66" t="s">
        <v>231</v>
      </c>
      <c r="F182" s="66" t="s">
        <v>443</v>
      </c>
      <c r="G182" s="65" t="str">
        <f>_xlfn.CONCAT(Таблица2[[#This Row],[Обознач]],"_",Таблица2[[#This Row],[Наимен]])</f>
        <v>?KI.BP.?_Ременная спинка 300x440</v>
      </c>
      <c r="H182" s="119">
        <v>1</v>
      </c>
      <c r="I182" s="116"/>
      <c r="J182" s="116"/>
      <c r="K182" s="116"/>
      <c r="L182" s="61"/>
      <c r="M18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3" spans="2:13" x14ac:dyDescent="0.3">
      <c r="B183" s="66"/>
      <c r="C183" s="66" t="s">
        <v>529</v>
      </c>
      <c r="D183" s="66" t="s">
        <v>617</v>
      </c>
      <c r="E183" s="66" t="s">
        <v>231</v>
      </c>
      <c r="F183" s="66" t="s">
        <v>444</v>
      </c>
      <c r="G183" s="65" t="str">
        <f>_xlfn.CONCAT(Таблица2[[#This Row],[Обознач]],"_",Таблица2[[#This Row],[Наимен]])</f>
        <v>?KI.BP.?_Ременная спинка 300x460</v>
      </c>
      <c r="H183" s="119">
        <v>1</v>
      </c>
      <c r="I183" s="116"/>
      <c r="J183" s="116"/>
      <c r="K183" s="116"/>
      <c r="L183" s="61"/>
      <c r="M18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4" spans="2:13" x14ac:dyDescent="0.3">
      <c r="B184" s="66"/>
      <c r="C184" s="66" t="s">
        <v>530</v>
      </c>
      <c r="D184" s="66" t="s">
        <v>617</v>
      </c>
      <c r="E184" s="66" t="s">
        <v>231</v>
      </c>
      <c r="F184" s="66" t="s">
        <v>445</v>
      </c>
      <c r="G184" s="65" t="str">
        <f>_xlfn.CONCAT(Таблица2[[#This Row],[Обознач]],"_",Таблица2[[#This Row],[Наимен]])</f>
        <v>?KI.BP.?_Ременная спинка 330x200</v>
      </c>
      <c r="H184" s="119">
        <v>1</v>
      </c>
      <c r="I184" s="116"/>
      <c r="J184" s="116"/>
      <c r="K184" s="116"/>
      <c r="L184" s="61"/>
      <c r="M18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5" spans="2:13" x14ac:dyDescent="0.3">
      <c r="B185" s="66"/>
      <c r="C185" s="66" t="s">
        <v>531</v>
      </c>
      <c r="D185" s="66" t="s">
        <v>617</v>
      </c>
      <c r="E185" s="66" t="s">
        <v>231</v>
      </c>
      <c r="F185" s="66" t="s">
        <v>446</v>
      </c>
      <c r="G185" s="65" t="str">
        <f>_xlfn.CONCAT(Таблица2[[#This Row],[Обознач]],"_",Таблица2[[#This Row],[Наимен]])</f>
        <v>?KI.BP.?_Ременная спинка 330x220</v>
      </c>
      <c r="H185" s="119">
        <v>1</v>
      </c>
      <c r="I185" s="116"/>
      <c r="J185" s="116"/>
      <c r="K185" s="116"/>
      <c r="L185" s="61"/>
      <c r="M18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6" spans="2:13" x14ac:dyDescent="0.3">
      <c r="B186" s="66"/>
      <c r="C186" s="66" t="s">
        <v>532</v>
      </c>
      <c r="D186" s="66" t="s">
        <v>617</v>
      </c>
      <c r="E186" s="66" t="s">
        <v>231</v>
      </c>
      <c r="F186" s="66" t="s">
        <v>447</v>
      </c>
      <c r="G186" s="65" t="str">
        <f>_xlfn.CONCAT(Таблица2[[#This Row],[Обознач]],"_",Таблица2[[#This Row],[Наимен]])</f>
        <v>?KI.BP.?_Ременная спинка 330x240</v>
      </c>
      <c r="H186" s="119">
        <v>1</v>
      </c>
      <c r="I186" s="116"/>
      <c r="J186" s="116"/>
      <c r="K186" s="116"/>
      <c r="L186" s="61"/>
      <c r="M18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7" spans="2:13" x14ac:dyDescent="0.3">
      <c r="B187" s="66"/>
      <c r="C187" s="66" t="s">
        <v>533</v>
      </c>
      <c r="D187" s="66" t="s">
        <v>617</v>
      </c>
      <c r="E187" s="66" t="s">
        <v>231</v>
      </c>
      <c r="F187" s="66" t="s">
        <v>448</v>
      </c>
      <c r="G187" s="65" t="str">
        <f>_xlfn.CONCAT(Таблица2[[#This Row],[Обознач]],"_",Таблица2[[#This Row],[Наимен]])</f>
        <v>?KI.BP.?_Ременная спинка 330x260</v>
      </c>
      <c r="H187" s="119">
        <v>1</v>
      </c>
      <c r="I187" s="116"/>
      <c r="J187" s="116"/>
      <c r="K187" s="116"/>
      <c r="L187" s="61"/>
      <c r="M18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8" spans="2:13" x14ac:dyDescent="0.3">
      <c r="B188" s="66"/>
      <c r="C188" s="66" t="s">
        <v>534</v>
      </c>
      <c r="D188" s="66" t="s">
        <v>617</v>
      </c>
      <c r="E188" s="66" t="s">
        <v>231</v>
      </c>
      <c r="F188" s="66" t="s">
        <v>449</v>
      </c>
      <c r="G188" s="65" t="str">
        <f>_xlfn.CONCAT(Таблица2[[#This Row],[Обознач]],"_",Таблица2[[#This Row],[Наимен]])</f>
        <v>?KI.BP.?_Ременная спинка 330x280</v>
      </c>
      <c r="H188" s="119">
        <v>1</v>
      </c>
      <c r="I188" s="116"/>
      <c r="J188" s="116"/>
      <c r="K188" s="116"/>
      <c r="L188" s="61"/>
      <c r="M18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89" spans="2:13" x14ac:dyDescent="0.3">
      <c r="B189" s="66"/>
      <c r="C189" s="66" t="s">
        <v>535</v>
      </c>
      <c r="D189" s="66" t="s">
        <v>617</v>
      </c>
      <c r="E189" s="66" t="s">
        <v>231</v>
      </c>
      <c r="F189" s="66" t="s">
        <v>450</v>
      </c>
      <c r="G189" s="65" t="str">
        <f>_xlfn.CONCAT(Таблица2[[#This Row],[Обознач]],"_",Таблица2[[#This Row],[Наимен]])</f>
        <v>?KI.BP.?_Ременная спинка 330x300</v>
      </c>
      <c r="H189" s="119">
        <v>1</v>
      </c>
      <c r="I189" s="116"/>
      <c r="J189" s="116"/>
      <c r="K189" s="116"/>
      <c r="L189" s="61"/>
      <c r="M18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0" spans="2:13" x14ac:dyDescent="0.3">
      <c r="B190" s="66"/>
      <c r="C190" s="66" t="s">
        <v>536</v>
      </c>
      <c r="D190" s="66" t="s">
        <v>617</v>
      </c>
      <c r="E190" s="66" t="s">
        <v>231</v>
      </c>
      <c r="F190" s="66" t="s">
        <v>451</v>
      </c>
      <c r="G190" s="65" t="str">
        <f>_xlfn.CONCAT(Таблица2[[#This Row],[Обознач]],"_",Таблица2[[#This Row],[Наимен]])</f>
        <v>?KI.BP.?_Ременная спинка 330x320</v>
      </c>
      <c r="H190" s="119">
        <v>1</v>
      </c>
      <c r="I190" s="116"/>
      <c r="J190" s="116"/>
      <c r="K190" s="116"/>
      <c r="L190" s="61"/>
      <c r="M19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1" spans="2:13" x14ac:dyDescent="0.3">
      <c r="B191" s="66"/>
      <c r="C191" s="66" t="s">
        <v>537</v>
      </c>
      <c r="D191" s="66" t="s">
        <v>617</v>
      </c>
      <c r="E191" s="66" t="s">
        <v>231</v>
      </c>
      <c r="F191" s="66" t="s">
        <v>452</v>
      </c>
      <c r="G191" s="65" t="str">
        <f>_xlfn.CONCAT(Таблица2[[#This Row],[Обознач]],"_",Таблица2[[#This Row],[Наимен]])</f>
        <v>?KI.BP.?_Ременная спинка 330x340</v>
      </c>
      <c r="H191" s="119">
        <v>1</v>
      </c>
      <c r="I191" s="116"/>
      <c r="J191" s="116"/>
      <c r="K191" s="116"/>
      <c r="L191" s="61"/>
      <c r="M19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2" spans="2:13" x14ac:dyDescent="0.3">
      <c r="B192" s="66"/>
      <c r="C192" s="66" t="s">
        <v>538</v>
      </c>
      <c r="D192" s="66" t="s">
        <v>617</v>
      </c>
      <c r="E192" s="66" t="s">
        <v>231</v>
      </c>
      <c r="F192" s="66" t="s">
        <v>453</v>
      </c>
      <c r="G192" s="65" t="str">
        <f>_xlfn.CONCAT(Таблица2[[#This Row],[Обознач]],"_",Таблица2[[#This Row],[Наимен]])</f>
        <v>?KI.BP.?_Ременная спинка 330x360</v>
      </c>
      <c r="H192" s="119">
        <v>1</v>
      </c>
      <c r="I192" s="116"/>
      <c r="J192" s="116"/>
      <c r="K192" s="116"/>
      <c r="L192" s="61"/>
      <c r="M19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3" spans="2:13" x14ac:dyDescent="0.3">
      <c r="B193" s="66"/>
      <c r="C193" s="66" t="s">
        <v>539</v>
      </c>
      <c r="D193" s="66" t="s">
        <v>617</v>
      </c>
      <c r="E193" s="66" t="s">
        <v>587</v>
      </c>
      <c r="F193" s="66" t="s">
        <v>454</v>
      </c>
      <c r="G193" s="65" t="str">
        <f>_xlfn.CONCAT(Таблица2[[#This Row],[Обознач]],"_",Таблица2[[#This Row],[Наимен]])</f>
        <v>KI.NP.014_Ременная спинка 330x380</v>
      </c>
      <c r="H193" s="119">
        <v>1</v>
      </c>
      <c r="I193" s="116"/>
      <c r="J193" s="116"/>
      <c r="K193" s="116"/>
      <c r="L193" s="61"/>
      <c r="M19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4" spans="2:13" x14ac:dyDescent="0.3">
      <c r="B194" s="66"/>
      <c r="C194" s="66" t="s">
        <v>540</v>
      </c>
      <c r="D194" s="66" t="s">
        <v>617</v>
      </c>
      <c r="E194" s="66" t="s">
        <v>231</v>
      </c>
      <c r="F194" s="66" t="s">
        <v>455</v>
      </c>
      <c r="G194" s="65" t="str">
        <f>_xlfn.CONCAT(Таблица2[[#This Row],[Обознач]],"_",Таблица2[[#This Row],[Наимен]])</f>
        <v>?KI.BP.?_Ременная спинка 330x400</v>
      </c>
      <c r="H194" s="119">
        <v>1</v>
      </c>
      <c r="I194" s="116"/>
      <c r="J194" s="116"/>
      <c r="K194" s="116"/>
      <c r="L194" s="61"/>
      <c r="M19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5" spans="2:13" x14ac:dyDescent="0.3">
      <c r="B195" s="66"/>
      <c r="C195" s="66" t="s">
        <v>541</v>
      </c>
      <c r="D195" s="66" t="s">
        <v>617</v>
      </c>
      <c r="E195" s="66" t="s">
        <v>231</v>
      </c>
      <c r="F195" s="66" t="s">
        <v>456</v>
      </c>
      <c r="G195" s="65" t="str">
        <f>_xlfn.CONCAT(Таблица2[[#This Row],[Обознач]],"_",Таблица2[[#This Row],[Наимен]])</f>
        <v>?KI.BP.?_Ременная спинка 330x420</v>
      </c>
      <c r="H195" s="119">
        <v>1</v>
      </c>
      <c r="I195" s="116"/>
      <c r="J195" s="116"/>
      <c r="K195" s="116"/>
      <c r="L195" s="61"/>
      <c r="M19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6" spans="2:13" x14ac:dyDescent="0.3">
      <c r="B196" s="66"/>
      <c r="C196" s="66" t="s">
        <v>542</v>
      </c>
      <c r="D196" s="66" t="s">
        <v>617</v>
      </c>
      <c r="E196" s="66" t="s">
        <v>231</v>
      </c>
      <c r="F196" s="66" t="s">
        <v>457</v>
      </c>
      <c r="G196" s="65" t="str">
        <f>_xlfn.CONCAT(Таблица2[[#This Row],[Обознач]],"_",Таблица2[[#This Row],[Наимен]])</f>
        <v>?KI.BP.?_Ременная спинка 330x440</v>
      </c>
      <c r="H196" s="119">
        <v>1</v>
      </c>
      <c r="I196" s="116"/>
      <c r="J196" s="116"/>
      <c r="K196" s="116"/>
      <c r="L196" s="61"/>
      <c r="M19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7" spans="2:13" x14ac:dyDescent="0.3">
      <c r="B197" s="66"/>
      <c r="C197" s="66" t="s">
        <v>543</v>
      </c>
      <c r="D197" s="66" t="s">
        <v>617</v>
      </c>
      <c r="E197" s="66" t="s">
        <v>231</v>
      </c>
      <c r="F197" s="66" t="s">
        <v>458</v>
      </c>
      <c r="G197" s="65" t="str">
        <f>_xlfn.CONCAT(Таблица2[[#This Row],[Обознач]],"_",Таблица2[[#This Row],[Наимен]])</f>
        <v>?KI.BP.?_Ременная спинка 330x460</v>
      </c>
      <c r="H197" s="119">
        <v>1</v>
      </c>
      <c r="I197" s="116"/>
      <c r="J197" s="116"/>
      <c r="K197" s="116"/>
      <c r="L197" s="61"/>
      <c r="M19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8" spans="2:13" x14ac:dyDescent="0.3">
      <c r="B198" s="66"/>
      <c r="C198" s="66" t="s">
        <v>544</v>
      </c>
      <c r="D198" s="66" t="s">
        <v>617</v>
      </c>
      <c r="E198" s="66" t="s">
        <v>231</v>
      </c>
      <c r="F198" s="66" t="s">
        <v>459</v>
      </c>
      <c r="G198" s="65" t="str">
        <f>_xlfn.CONCAT(Таблица2[[#This Row],[Обознач]],"_",Таблица2[[#This Row],[Наимен]])</f>
        <v>?KI.BP.?_Ременная спинка 360x200</v>
      </c>
      <c r="H198" s="119">
        <v>1</v>
      </c>
      <c r="I198" s="116"/>
      <c r="J198" s="116"/>
      <c r="K198" s="116"/>
      <c r="L198" s="61"/>
      <c r="M19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199" spans="2:13" x14ac:dyDescent="0.3">
      <c r="B199" s="66"/>
      <c r="C199" s="66" t="s">
        <v>545</v>
      </c>
      <c r="D199" s="66" t="s">
        <v>617</v>
      </c>
      <c r="E199" s="66" t="s">
        <v>231</v>
      </c>
      <c r="F199" s="66" t="s">
        <v>460</v>
      </c>
      <c r="G199" s="65" t="str">
        <f>_xlfn.CONCAT(Таблица2[[#This Row],[Обознач]],"_",Таблица2[[#This Row],[Наимен]])</f>
        <v>?KI.BP.?_Ременная спинка 360x220</v>
      </c>
      <c r="H199" s="119">
        <v>1</v>
      </c>
      <c r="I199" s="116"/>
      <c r="J199" s="116"/>
      <c r="K199" s="116"/>
      <c r="L199" s="61"/>
      <c r="M19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0" spans="2:13" x14ac:dyDescent="0.3">
      <c r="B200" s="66"/>
      <c r="C200" s="66" t="s">
        <v>546</v>
      </c>
      <c r="D200" s="66" t="s">
        <v>617</v>
      </c>
      <c r="E200" s="66" t="s">
        <v>231</v>
      </c>
      <c r="F200" s="66" t="s">
        <v>461</v>
      </c>
      <c r="G200" s="65" t="str">
        <f>_xlfn.CONCAT(Таблица2[[#This Row],[Обознач]],"_",Таблица2[[#This Row],[Наимен]])</f>
        <v>?KI.BP.?_Ременная спинка 360x240</v>
      </c>
      <c r="H200" s="119">
        <v>1</v>
      </c>
      <c r="I200" s="116"/>
      <c r="J200" s="116"/>
      <c r="K200" s="116"/>
      <c r="L200" s="61"/>
      <c r="M20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1" spans="2:13" x14ac:dyDescent="0.3">
      <c r="B201" s="66"/>
      <c r="C201" s="66" t="s">
        <v>547</v>
      </c>
      <c r="D201" s="66" t="s">
        <v>617</v>
      </c>
      <c r="E201" s="66" t="s">
        <v>586</v>
      </c>
      <c r="F201" s="66" t="s">
        <v>462</v>
      </c>
      <c r="G201" s="65" t="str">
        <f>_xlfn.CONCAT(Таблица2[[#This Row],[Обознач]],"_",Таблица2[[#This Row],[Наимен]])</f>
        <v>KI.NP.016_Ременная спинка 360x260</v>
      </c>
      <c r="H201" s="119">
        <v>1</v>
      </c>
      <c r="I201" s="116"/>
      <c r="J201" s="116"/>
      <c r="K201" s="116"/>
      <c r="L201" s="61"/>
      <c r="M20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2" spans="2:13" x14ac:dyDescent="0.3">
      <c r="B202" s="66"/>
      <c r="C202" s="66" t="s">
        <v>548</v>
      </c>
      <c r="D202" s="66" t="s">
        <v>617</v>
      </c>
      <c r="E202" s="66" t="s">
        <v>231</v>
      </c>
      <c r="F202" s="66" t="s">
        <v>463</v>
      </c>
      <c r="G202" s="65" t="str">
        <f>_xlfn.CONCAT(Таблица2[[#This Row],[Обознач]],"_",Таблица2[[#This Row],[Наимен]])</f>
        <v>?KI.BP.?_Ременная спинка 360x280</v>
      </c>
      <c r="H202" s="119">
        <v>1</v>
      </c>
      <c r="I202" s="116"/>
      <c r="J202" s="116"/>
      <c r="K202" s="116"/>
      <c r="L202" s="61"/>
      <c r="M20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3" spans="2:13" x14ac:dyDescent="0.3">
      <c r="B203" s="66"/>
      <c r="C203" s="66" t="s">
        <v>549</v>
      </c>
      <c r="D203" s="66" t="s">
        <v>617</v>
      </c>
      <c r="E203" s="66" t="s">
        <v>231</v>
      </c>
      <c r="F203" s="66" t="s">
        <v>464</v>
      </c>
      <c r="G203" s="65" t="str">
        <f>_xlfn.CONCAT(Таблица2[[#This Row],[Обознач]],"_",Таблица2[[#This Row],[Наимен]])</f>
        <v>?KI.BP.?_Ременная спинка 360x300</v>
      </c>
      <c r="H203" s="119">
        <v>1</v>
      </c>
      <c r="I203" s="116"/>
      <c r="J203" s="116"/>
      <c r="K203" s="116"/>
      <c r="L203" s="61"/>
      <c r="M20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4" spans="2:13" x14ac:dyDescent="0.3">
      <c r="B204" s="66"/>
      <c r="C204" s="66" t="s">
        <v>550</v>
      </c>
      <c r="D204" s="66" t="s">
        <v>617</v>
      </c>
      <c r="E204" s="66" t="s">
        <v>231</v>
      </c>
      <c r="F204" s="66" t="s">
        <v>465</v>
      </c>
      <c r="G204" s="65" t="str">
        <f>_xlfn.CONCAT(Таблица2[[#This Row],[Обознач]],"_",Таблица2[[#This Row],[Наимен]])</f>
        <v>?KI.BP.?_Ременная спинка 360x320</v>
      </c>
      <c r="H204" s="119">
        <v>1</v>
      </c>
      <c r="I204" s="116"/>
      <c r="J204" s="116"/>
      <c r="K204" s="116"/>
      <c r="L204" s="61"/>
      <c r="M20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5" spans="2:13" x14ac:dyDescent="0.3">
      <c r="B205" s="66"/>
      <c r="C205" s="66" t="s">
        <v>551</v>
      </c>
      <c r="D205" s="66" t="s">
        <v>617</v>
      </c>
      <c r="E205" s="66" t="s">
        <v>231</v>
      </c>
      <c r="F205" s="66" t="s">
        <v>466</v>
      </c>
      <c r="G205" s="65" t="str">
        <f>_xlfn.CONCAT(Таблица2[[#This Row],[Обознач]],"_",Таблица2[[#This Row],[Наимен]])</f>
        <v>?KI.BP.?_Ременная спинка 360x340</v>
      </c>
      <c r="H205" s="119">
        <v>1</v>
      </c>
      <c r="I205" s="116"/>
      <c r="J205" s="116"/>
      <c r="K205" s="116"/>
      <c r="L205" s="61"/>
      <c r="M20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6" spans="2:13" x14ac:dyDescent="0.3">
      <c r="B206" s="66"/>
      <c r="C206" s="66" t="s">
        <v>552</v>
      </c>
      <c r="D206" s="66" t="s">
        <v>617</v>
      </c>
      <c r="E206" s="66" t="s">
        <v>231</v>
      </c>
      <c r="F206" s="66" t="s">
        <v>467</v>
      </c>
      <c r="G206" s="65" t="str">
        <f>_xlfn.CONCAT(Таблица2[[#This Row],[Обознач]],"_",Таблица2[[#This Row],[Наимен]])</f>
        <v>?KI.BP.?_Ременная спинка 360x360</v>
      </c>
      <c r="H206" s="119">
        <v>1</v>
      </c>
      <c r="I206" s="116"/>
      <c r="J206" s="116"/>
      <c r="K206" s="116"/>
      <c r="L206" s="61"/>
      <c r="M20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7" spans="2:13" x14ac:dyDescent="0.3">
      <c r="B207" s="66"/>
      <c r="C207" s="66" t="s">
        <v>553</v>
      </c>
      <c r="D207" s="66" t="s">
        <v>617</v>
      </c>
      <c r="E207" s="66" t="s">
        <v>231</v>
      </c>
      <c r="F207" s="66" t="s">
        <v>468</v>
      </c>
      <c r="G207" s="65" t="str">
        <f>_xlfn.CONCAT(Таблица2[[#This Row],[Обознач]],"_",Таблица2[[#This Row],[Наимен]])</f>
        <v>?KI.BP.?_Ременная спинка 360x380</v>
      </c>
      <c r="H207" s="119">
        <v>1</v>
      </c>
      <c r="I207" s="116"/>
      <c r="J207" s="116"/>
      <c r="K207" s="116"/>
      <c r="L207" s="61"/>
      <c r="M20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8" spans="2:13" x14ac:dyDescent="0.3">
      <c r="B208" s="66"/>
      <c r="C208" s="66" t="s">
        <v>554</v>
      </c>
      <c r="D208" s="66" t="s">
        <v>617</v>
      </c>
      <c r="E208" s="66" t="s">
        <v>231</v>
      </c>
      <c r="F208" s="66" t="s">
        <v>469</v>
      </c>
      <c r="G208" s="65" t="str">
        <f>_xlfn.CONCAT(Таблица2[[#This Row],[Обознач]],"_",Таблица2[[#This Row],[Наимен]])</f>
        <v>?KI.BP.?_Ременная спинка 360x400</v>
      </c>
      <c r="H208" s="119">
        <v>1</v>
      </c>
      <c r="I208" s="116"/>
      <c r="J208" s="116"/>
      <c r="K208" s="116"/>
      <c r="L208" s="61"/>
      <c r="M20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09" spans="2:13" x14ac:dyDescent="0.3">
      <c r="B209" s="66"/>
      <c r="C209" s="66" t="s">
        <v>555</v>
      </c>
      <c r="D209" s="66" t="s">
        <v>617</v>
      </c>
      <c r="E209" s="66" t="s">
        <v>231</v>
      </c>
      <c r="F209" s="66" t="s">
        <v>470</v>
      </c>
      <c r="G209" s="65" t="str">
        <f>_xlfn.CONCAT(Таблица2[[#This Row],[Обознач]],"_",Таблица2[[#This Row],[Наимен]])</f>
        <v>?KI.BP.?_Ременная спинка 360x420</v>
      </c>
      <c r="H209" s="119">
        <v>1</v>
      </c>
      <c r="I209" s="116"/>
      <c r="J209" s="116"/>
      <c r="K209" s="116"/>
      <c r="L209" s="61"/>
      <c r="M20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0" spans="2:13" x14ac:dyDescent="0.3">
      <c r="B210" s="66"/>
      <c r="C210" s="66" t="s">
        <v>556</v>
      </c>
      <c r="D210" s="66" t="s">
        <v>617</v>
      </c>
      <c r="E210" s="66" t="s">
        <v>231</v>
      </c>
      <c r="F210" s="66" t="s">
        <v>471</v>
      </c>
      <c r="G210" s="65" t="str">
        <f>_xlfn.CONCAT(Таблица2[[#This Row],[Обознач]],"_",Таблица2[[#This Row],[Наимен]])</f>
        <v>?KI.BP.?_Ременная спинка 360x440</v>
      </c>
      <c r="H210" s="119">
        <v>1</v>
      </c>
      <c r="I210" s="116"/>
      <c r="J210" s="116"/>
      <c r="K210" s="116"/>
      <c r="L210" s="61"/>
      <c r="M21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1" spans="2:13" x14ac:dyDescent="0.3">
      <c r="B211" s="66"/>
      <c r="C211" s="66" t="s">
        <v>557</v>
      </c>
      <c r="D211" s="66" t="s">
        <v>617</v>
      </c>
      <c r="E211" s="66" t="s">
        <v>231</v>
      </c>
      <c r="F211" s="66" t="s">
        <v>472</v>
      </c>
      <c r="G211" s="65" t="str">
        <f>_xlfn.CONCAT(Таблица2[[#This Row],[Обознач]],"_",Таблица2[[#This Row],[Наимен]])</f>
        <v>?KI.BP.?_Ременная спинка 360x460</v>
      </c>
      <c r="H211" s="119">
        <v>1</v>
      </c>
      <c r="I211" s="116"/>
      <c r="J211" s="116"/>
      <c r="K211" s="116"/>
      <c r="L211" s="61"/>
      <c r="M21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2" spans="2:13" x14ac:dyDescent="0.3">
      <c r="B212" s="66"/>
      <c r="C212" s="66" t="s">
        <v>558</v>
      </c>
      <c r="D212" s="66" t="s">
        <v>617</v>
      </c>
      <c r="E212" s="66" t="s">
        <v>231</v>
      </c>
      <c r="F212" s="66" t="s">
        <v>473</v>
      </c>
      <c r="G212" s="65" t="str">
        <f>_xlfn.CONCAT(Таблица2[[#This Row],[Обознач]],"_",Таблица2[[#This Row],[Наимен]])</f>
        <v>?KI.BP.?_Ременная спинка 390x200</v>
      </c>
      <c r="H212" s="119">
        <v>1</v>
      </c>
      <c r="I212" s="116"/>
      <c r="J212" s="116"/>
      <c r="K212" s="116"/>
      <c r="L212" s="61"/>
      <c r="M21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3" spans="2:13" x14ac:dyDescent="0.3">
      <c r="B213" s="66"/>
      <c r="C213" s="66" t="s">
        <v>559</v>
      </c>
      <c r="D213" s="66" t="s">
        <v>617</v>
      </c>
      <c r="E213" s="66" t="s">
        <v>231</v>
      </c>
      <c r="F213" s="66" t="s">
        <v>474</v>
      </c>
      <c r="G213" s="65" t="str">
        <f>_xlfn.CONCAT(Таблица2[[#This Row],[Обознач]],"_",Таблица2[[#This Row],[Наимен]])</f>
        <v>?KI.BP.?_Ременная спинка 390x220</v>
      </c>
      <c r="H213" s="119">
        <v>1</v>
      </c>
      <c r="I213" s="116"/>
      <c r="J213" s="116"/>
      <c r="K213" s="116"/>
      <c r="L213" s="61"/>
      <c r="M21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4" spans="2:13" x14ac:dyDescent="0.3">
      <c r="B214" s="66"/>
      <c r="C214" s="66" t="s">
        <v>560</v>
      </c>
      <c r="D214" s="66" t="s">
        <v>617</v>
      </c>
      <c r="E214" s="66" t="s">
        <v>231</v>
      </c>
      <c r="F214" s="66" t="s">
        <v>475</v>
      </c>
      <c r="G214" s="65" t="str">
        <f>_xlfn.CONCAT(Таблица2[[#This Row],[Обознач]],"_",Таблица2[[#This Row],[Наимен]])</f>
        <v>?KI.BP.?_Ременная спинка 390x240</v>
      </c>
      <c r="H214" s="119">
        <v>1</v>
      </c>
      <c r="I214" s="116"/>
      <c r="J214" s="116"/>
      <c r="K214" s="116"/>
      <c r="L214" s="61"/>
      <c r="M21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5" spans="2:13" x14ac:dyDescent="0.3">
      <c r="B215" s="66"/>
      <c r="C215" s="66" t="s">
        <v>561</v>
      </c>
      <c r="D215" s="66" t="s">
        <v>617</v>
      </c>
      <c r="E215" s="66" t="s">
        <v>231</v>
      </c>
      <c r="F215" s="66" t="s">
        <v>476</v>
      </c>
      <c r="G215" s="65" t="str">
        <f>_xlfn.CONCAT(Таблица2[[#This Row],[Обознач]],"_",Таблица2[[#This Row],[Наимен]])</f>
        <v>?KI.BP.?_Ременная спинка 390x260</v>
      </c>
      <c r="H215" s="119">
        <v>1</v>
      </c>
      <c r="I215" s="116"/>
      <c r="J215" s="116"/>
      <c r="K215" s="116"/>
      <c r="L215" s="61"/>
      <c r="M21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6" spans="2:13" x14ac:dyDescent="0.3">
      <c r="B216" s="66"/>
      <c r="C216" s="66" t="s">
        <v>562</v>
      </c>
      <c r="D216" s="66" t="s">
        <v>617</v>
      </c>
      <c r="E216" s="66" t="s">
        <v>231</v>
      </c>
      <c r="F216" s="66" t="s">
        <v>477</v>
      </c>
      <c r="G216" s="65" t="str">
        <f>_xlfn.CONCAT(Таблица2[[#This Row],[Обознач]],"_",Таблица2[[#This Row],[Наимен]])</f>
        <v>?KI.BP.?_Ременная спинка 390x280</v>
      </c>
      <c r="H216" s="119">
        <v>1</v>
      </c>
      <c r="I216" s="116"/>
      <c r="J216" s="116"/>
      <c r="K216" s="116"/>
      <c r="L216" s="61"/>
      <c r="M21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7" spans="2:13" x14ac:dyDescent="0.3">
      <c r="B217" s="66"/>
      <c r="C217" s="66" t="s">
        <v>563</v>
      </c>
      <c r="D217" s="66" t="s">
        <v>617</v>
      </c>
      <c r="E217" s="66" t="s">
        <v>231</v>
      </c>
      <c r="F217" s="66" t="s">
        <v>478</v>
      </c>
      <c r="G217" s="65" t="str">
        <f>_xlfn.CONCAT(Таблица2[[#This Row],[Обознач]],"_",Таблица2[[#This Row],[Наимен]])</f>
        <v>?KI.BP.?_Ременная спинка 390x300</v>
      </c>
      <c r="H217" s="119">
        <v>1</v>
      </c>
      <c r="I217" s="116"/>
      <c r="J217" s="116"/>
      <c r="K217" s="116"/>
      <c r="L217" s="61"/>
      <c r="M21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8" spans="2:13" x14ac:dyDescent="0.3">
      <c r="B218" s="66"/>
      <c r="C218" s="66" t="s">
        <v>564</v>
      </c>
      <c r="D218" s="66" t="s">
        <v>617</v>
      </c>
      <c r="E218" s="66" t="s">
        <v>231</v>
      </c>
      <c r="F218" s="66" t="s">
        <v>479</v>
      </c>
      <c r="G218" s="65" t="str">
        <f>_xlfn.CONCAT(Таблица2[[#This Row],[Обознач]],"_",Таблица2[[#This Row],[Наимен]])</f>
        <v>?KI.BP.?_Ременная спинка 390x320</v>
      </c>
      <c r="H218" s="119">
        <v>1</v>
      </c>
      <c r="I218" s="116"/>
      <c r="J218" s="116"/>
      <c r="K218" s="116"/>
      <c r="L218" s="61"/>
      <c r="M21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19" spans="2:13" x14ac:dyDescent="0.3">
      <c r="B219" s="66"/>
      <c r="C219" s="66" t="s">
        <v>565</v>
      </c>
      <c r="D219" s="66" t="s">
        <v>617</v>
      </c>
      <c r="E219" s="66" t="s">
        <v>231</v>
      </c>
      <c r="F219" s="66" t="s">
        <v>480</v>
      </c>
      <c r="G219" s="65" t="str">
        <f>_xlfn.CONCAT(Таблица2[[#This Row],[Обознач]],"_",Таблица2[[#This Row],[Наимен]])</f>
        <v>?KI.BP.?_Ременная спинка 390x340</v>
      </c>
      <c r="H219" s="119">
        <v>1</v>
      </c>
      <c r="I219" s="116"/>
      <c r="J219" s="116"/>
      <c r="K219" s="116"/>
      <c r="L219" s="61"/>
      <c r="M21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0" spans="2:13" x14ac:dyDescent="0.3">
      <c r="B220" s="66"/>
      <c r="C220" s="66" t="s">
        <v>566</v>
      </c>
      <c r="D220" s="66" t="s">
        <v>617</v>
      </c>
      <c r="E220" s="66" t="s">
        <v>662</v>
      </c>
      <c r="F220" s="66" t="s">
        <v>481</v>
      </c>
      <c r="G220" s="65" t="str">
        <f>_xlfn.CONCAT(Таблица2[[#This Row],[Обознач]],"_",Таблица2[[#This Row],[Наимен]])</f>
        <v>KI.NP.020_Ременная спинка 390x360</v>
      </c>
      <c r="H220" s="119">
        <v>1</v>
      </c>
      <c r="I220" s="116"/>
      <c r="J220" s="116"/>
      <c r="K220" s="116"/>
      <c r="L220" s="61"/>
      <c r="M22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21" spans="2:13" x14ac:dyDescent="0.3">
      <c r="B221" s="66"/>
      <c r="C221" s="66" t="s">
        <v>567</v>
      </c>
      <c r="D221" s="66" t="s">
        <v>617</v>
      </c>
      <c r="E221" s="66" t="s">
        <v>231</v>
      </c>
      <c r="F221" s="66" t="s">
        <v>482</v>
      </c>
      <c r="G221" s="65" t="str">
        <f>_xlfn.CONCAT(Таблица2[[#This Row],[Обознач]],"_",Таблица2[[#This Row],[Наимен]])</f>
        <v>?KI.BP.?_Ременная спинка 390x380</v>
      </c>
      <c r="H221" s="119">
        <v>1</v>
      </c>
      <c r="I221" s="116"/>
      <c r="J221" s="116"/>
      <c r="K221" s="116"/>
      <c r="L221" s="61"/>
      <c r="M22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2" spans="2:13" x14ac:dyDescent="0.3">
      <c r="B222" s="66"/>
      <c r="C222" s="66" t="s">
        <v>568</v>
      </c>
      <c r="D222" s="66" t="s">
        <v>617</v>
      </c>
      <c r="E222" s="66" t="s">
        <v>231</v>
      </c>
      <c r="F222" s="66" t="s">
        <v>483</v>
      </c>
      <c r="G222" s="65" t="str">
        <f>_xlfn.CONCAT(Таблица2[[#This Row],[Обознач]],"_",Таблица2[[#This Row],[Наимен]])</f>
        <v>?KI.BP.?_Ременная спинка 390x400</v>
      </c>
      <c r="H222" s="119">
        <v>1</v>
      </c>
      <c r="I222" s="116"/>
      <c r="J222" s="116"/>
      <c r="K222" s="116"/>
      <c r="L222" s="61"/>
      <c r="M22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3" spans="2:13" x14ac:dyDescent="0.3">
      <c r="B223" s="66"/>
      <c r="C223" s="66" t="s">
        <v>569</v>
      </c>
      <c r="D223" s="66" t="s">
        <v>617</v>
      </c>
      <c r="E223" s="66" t="s">
        <v>231</v>
      </c>
      <c r="F223" s="66" t="s">
        <v>484</v>
      </c>
      <c r="G223" s="65" t="str">
        <f>_xlfn.CONCAT(Таблица2[[#This Row],[Обознач]],"_",Таблица2[[#This Row],[Наимен]])</f>
        <v>?KI.BP.?_Ременная спинка 390x420</v>
      </c>
      <c r="H223" s="119">
        <v>1</v>
      </c>
      <c r="I223" s="116"/>
      <c r="J223" s="116"/>
      <c r="K223" s="116"/>
      <c r="L223" s="61"/>
      <c r="M22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4" spans="2:13" x14ac:dyDescent="0.3">
      <c r="B224" s="66"/>
      <c r="C224" s="66" t="s">
        <v>570</v>
      </c>
      <c r="D224" s="66" t="s">
        <v>617</v>
      </c>
      <c r="E224" s="66" t="s">
        <v>231</v>
      </c>
      <c r="F224" s="66" t="s">
        <v>485</v>
      </c>
      <c r="G224" s="65" t="str">
        <f>_xlfn.CONCAT(Таблица2[[#This Row],[Обознач]],"_",Таблица2[[#This Row],[Наимен]])</f>
        <v>?KI.BP.?_Ременная спинка 390x440</v>
      </c>
      <c r="H224" s="119">
        <v>1</v>
      </c>
      <c r="I224" s="116"/>
      <c r="J224" s="116"/>
      <c r="K224" s="116"/>
      <c r="L224" s="61"/>
      <c r="M22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25" spans="2:16" x14ac:dyDescent="0.3">
      <c r="B225" s="66"/>
      <c r="C225" s="66" t="s">
        <v>571</v>
      </c>
      <c r="D225" s="66" t="s">
        <v>617</v>
      </c>
      <c r="E225" s="66" t="s">
        <v>231</v>
      </c>
      <c r="F225" s="66" t="s">
        <v>486</v>
      </c>
      <c r="G225" s="65" t="str">
        <f>_xlfn.CONCAT(Таблица2[[#This Row],[Обознач]],"_",Таблица2[[#This Row],[Наимен]])</f>
        <v>?KI.BP.?_Ременная спинка 390x460</v>
      </c>
      <c r="H225" s="119">
        <v>1</v>
      </c>
      <c r="I225" s="116"/>
      <c r="J225" s="116"/>
      <c r="K225" s="116"/>
      <c r="L225" s="61"/>
      <c r="M22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5" s="64" t="s">
        <v>589</v>
      </c>
    </row>
    <row r="226" spans="2:16" x14ac:dyDescent="0.3">
      <c r="B226" s="66"/>
      <c r="C226" s="66" t="s">
        <v>572</v>
      </c>
      <c r="D226" s="66" t="s">
        <v>617</v>
      </c>
      <c r="E226" s="66" t="s">
        <v>231</v>
      </c>
      <c r="F226" s="66" t="s">
        <v>487</v>
      </c>
      <c r="G226" s="65" t="str">
        <f>_xlfn.CONCAT(Таблица2[[#This Row],[Обознач]],"_",Таблица2[[#This Row],[Наимен]])</f>
        <v>?KI.BP.?_Ременная спинка 420x200</v>
      </c>
      <c r="H226" s="119">
        <v>1</v>
      </c>
      <c r="I226" s="116"/>
      <c r="J226" s="116"/>
      <c r="K226" s="116"/>
      <c r="L226" s="61"/>
      <c r="M22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6" s="64" t="s">
        <v>649</v>
      </c>
    </row>
    <row r="227" spans="2:16" x14ac:dyDescent="0.3">
      <c r="B227" s="66"/>
      <c r="C227" s="66" t="s">
        <v>573</v>
      </c>
      <c r="D227" s="66" t="s">
        <v>617</v>
      </c>
      <c r="E227" s="66" t="s">
        <v>231</v>
      </c>
      <c r="F227" s="66" t="s">
        <v>488</v>
      </c>
      <c r="G227" s="65" t="str">
        <f>_xlfn.CONCAT(Таблица2[[#This Row],[Обознач]],"_",Таблица2[[#This Row],[Наимен]])</f>
        <v>?KI.BP.?_Ременная спинка 420x220</v>
      </c>
      <c r="H227" s="119">
        <v>1</v>
      </c>
      <c r="I227" s="116"/>
      <c r="J227" s="116"/>
      <c r="K227" s="116"/>
      <c r="L227" s="61"/>
      <c r="M22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7" s="64" t="s">
        <v>588</v>
      </c>
    </row>
    <row r="228" spans="2:16" x14ac:dyDescent="0.3">
      <c r="B228" s="66"/>
      <c r="C228" s="66" t="s">
        <v>574</v>
      </c>
      <c r="D228" s="66" t="s">
        <v>617</v>
      </c>
      <c r="E228" s="66" t="s">
        <v>231</v>
      </c>
      <c r="F228" s="66" t="s">
        <v>489</v>
      </c>
      <c r="G228" s="65" t="str">
        <f>_xlfn.CONCAT(Таблица2[[#This Row],[Обознач]],"_",Таблица2[[#This Row],[Наимен]])</f>
        <v>?KI.BP.?_Ременная спинка 420x240</v>
      </c>
      <c r="H228" s="119">
        <v>1</v>
      </c>
      <c r="I228" s="116"/>
      <c r="J228" s="116"/>
      <c r="K228" s="116"/>
      <c r="L228" s="61"/>
      <c r="M22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8" s="64" t="s">
        <v>590</v>
      </c>
    </row>
    <row r="229" spans="2:16" x14ac:dyDescent="0.3">
      <c r="B229" s="66"/>
      <c r="C229" s="66" t="s">
        <v>575</v>
      </c>
      <c r="D229" s="66" t="s">
        <v>617</v>
      </c>
      <c r="E229" s="66" t="s">
        <v>231</v>
      </c>
      <c r="F229" s="66" t="s">
        <v>490</v>
      </c>
      <c r="G229" s="65" t="str">
        <f>_xlfn.CONCAT(Таблица2[[#This Row],[Обознач]],"_",Таблица2[[#This Row],[Наимен]])</f>
        <v>?KI.BP.?_Ременная спинка 420x260</v>
      </c>
      <c r="H229" s="119">
        <v>1</v>
      </c>
      <c r="I229" s="116"/>
      <c r="J229" s="116"/>
      <c r="K229" s="116"/>
      <c r="L229" s="61"/>
      <c r="M22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29" s="64" t="s">
        <v>591</v>
      </c>
    </row>
    <row r="230" spans="2:16" x14ac:dyDescent="0.3">
      <c r="B230" s="66"/>
      <c r="C230" s="66" t="s">
        <v>576</v>
      </c>
      <c r="D230" s="66" t="s">
        <v>617</v>
      </c>
      <c r="E230" s="66" t="s">
        <v>231</v>
      </c>
      <c r="F230" s="66" t="s">
        <v>491</v>
      </c>
      <c r="G230" s="65" t="str">
        <f>_xlfn.CONCAT(Таблица2[[#This Row],[Обознач]],"_",Таблица2[[#This Row],[Наимен]])</f>
        <v>?KI.BP.?_Ременная спинка 420x280</v>
      </c>
      <c r="H230" s="119">
        <v>1</v>
      </c>
      <c r="I230" s="116"/>
      <c r="J230" s="116"/>
      <c r="K230" s="116"/>
      <c r="L230" s="61"/>
      <c r="M23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0" s="64" t="s">
        <v>592</v>
      </c>
    </row>
    <row r="231" spans="2:16" x14ac:dyDescent="0.3">
      <c r="B231" s="66"/>
      <c r="C231" s="66" t="s">
        <v>577</v>
      </c>
      <c r="D231" s="66" t="s">
        <v>617</v>
      </c>
      <c r="E231" s="66" t="s">
        <v>231</v>
      </c>
      <c r="F231" s="66" t="s">
        <v>492</v>
      </c>
      <c r="G231" s="65" t="str">
        <f>_xlfn.CONCAT(Таблица2[[#This Row],[Обознач]],"_",Таблица2[[#This Row],[Наимен]])</f>
        <v>?KI.BP.?_Ременная спинка 420x300</v>
      </c>
      <c r="H231" s="119">
        <v>1</v>
      </c>
      <c r="I231" s="116"/>
      <c r="J231" s="116"/>
      <c r="K231" s="116"/>
      <c r="L231" s="61"/>
      <c r="M23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  <c r="P231" s="64" t="s">
        <v>620</v>
      </c>
    </row>
    <row r="232" spans="2:16" x14ac:dyDescent="0.3">
      <c r="B232" s="66"/>
      <c r="C232" s="66" t="s">
        <v>578</v>
      </c>
      <c r="D232" s="66" t="s">
        <v>617</v>
      </c>
      <c r="E232" s="66" t="s">
        <v>231</v>
      </c>
      <c r="F232" s="66" t="s">
        <v>493</v>
      </c>
      <c r="G232" s="65" t="str">
        <f>_xlfn.CONCAT(Таблица2[[#This Row],[Обознач]],"_",Таблица2[[#This Row],[Наимен]])</f>
        <v>?KI.BP.?_Ременная спинка 420x320</v>
      </c>
      <c r="H232" s="119">
        <v>1</v>
      </c>
      <c r="I232" s="117"/>
      <c r="J232" s="117"/>
      <c r="K232" s="117"/>
      <c r="L232" s="62"/>
      <c r="M232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3" spans="2:16" x14ac:dyDescent="0.3">
      <c r="B233" s="66"/>
      <c r="C233" s="66" t="s">
        <v>579</v>
      </c>
      <c r="D233" s="66" t="s">
        <v>617</v>
      </c>
      <c r="E233" s="66" t="s">
        <v>231</v>
      </c>
      <c r="F233" s="66" t="s">
        <v>494</v>
      </c>
      <c r="G233" s="65" t="str">
        <f>_xlfn.CONCAT(Таблица2[[#This Row],[Обознач]],"_",Таблица2[[#This Row],[Наимен]])</f>
        <v>?KI.BP.?_Ременная спинка 420x340</v>
      </c>
      <c r="H233" s="119">
        <v>1</v>
      </c>
      <c r="I233" s="61"/>
      <c r="J233" s="61"/>
      <c r="K233" s="61"/>
      <c r="L233" s="61"/>
      <c r="M23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4" spans="2:16" x14ac:dyDescent="0.3">
      <c r="B234" s="66"/>
      <c r="C234" s="66" t="s">
        <v>580</v>
      </c>
      <c r="D234" s="66" t="s">
        <v>617</v>
      </c>
      <c r="E234" s="66" t="s">
        <v>231</v>
      </c>
      <c r="F234" s="66" t="s">
        <v>495</v>
      </c>
      <c r="G234" s="65" t="str">
        <f>_xlfn.CONCAT(Таблица2[[#This Row],[Обознач]],"_",Таблица2[[#This Row],[Наимен]])</f>
        <v>?KI.BP.?_Ременная спинка 420x360</v>
      </c>
      <c r="H234" s="119">
        <v>1</v>
      </c>
      <c r="I234" s="61"/>
      <c r="J234" s="61"/>
      <c r="K234" s="61"/>
      <c r="L234" s="61"/>
      <c r="M23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5" spans="2:16" x14ac:dyDescent="0.3">
      <c r="B235" s="66"/>
      <c r="C235" s="66" t="s">
        <v>581</v>
      </c>
      <c r="D235" s="66" t="s">
        <v>617</v>
      </c>
      <c r="E235" s="66" t="s">
        <v>231</v>
      </c>
      <c r="F235" s="66" t="s">
        <v>496</v>
      </c>
      <c r="G235" s="65" t="str">
        <f>_xlfn.CONCAT(Таблица2[[#This Row],[Обознач]],"_",Таблица2[[#This Row],[Наимен]])</f>
        <v>?KI.BP.?_Ременная спинка 420x380</v>
      </c>
      <c r="H235" s="119">
        <v>1</v>
      </c>
      <c r="I235" s="61"/>
      <c r="J235" s="61"/>
      <c r="K235" s="61"/>
      <c r="L235" s="61"/>
      <c r="M23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6" spans="2:16" x14ac:dyDescent="0.3">
      <c r="B236" s="66"/>
      <c r="C236" s="66" t="s">
        <v>582</v>
      </c>
      <c r="D236" s="66" t="s">
        <v>617</v>
      </c>
      <c r="E236" s="66" t="s">
        <v>231</v>
      </c>
      <c r="F236" s="66" t="s">
        <v>497</v>
      </c>
      <c r="G236" s="65" t="str">
        <f>_xlfn.CONCAT(Таблица2[[#This Row],[Обознач]],"_",Таблица2[[#This Row],[Наимен]])</f>
        <v>?KI.BP.?_Ременная спинка 420x400</v>
      </c>
      <c r="H236" s="119">
        <v>1</v>
      </c>
      <c r="I236" s="61"/>
      <c r="J236" s="61"/>
      <c r="K236" s="61"/>
      <c r="L236" s="61"/>
      <c r="M23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7" spans="2:16" x14ac:dyDescent="0.3">
      <c r="B237" s="66"/>
      <c r="C237" s="66" t="s">
        <v>583</v>
      </c>
      <c r="D237" s="66" t="s">
        <v>617</v>
      </c>
      <c r="E237" s="66" t="s">
        <v>231</v>
      </c>
      <c r="F237" s="66" t="s">
        <v>498</v>
      </c>
      <c r="G237" s="65" t="str">
        <f>_xlfn.CONCAT(Таблица2[[#This Row],[Обознач]],"_",Таблица2[[#This Row],[Наимен]])</f>
        <v>?KI.BP.?_Ременная спинка 420x420</v>
      </c>
      <c r="H237" s="119">
        <v>1</v>
      </c>
      <c r="I237" s="61"/>
      <c r="J237" s="61"/>
      <c r="K237" s="61"/>
      <c r="L237" s="61"/>
      <c r="M23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8" spans="2:16" x14ac:dyDescent="0.3">
      <c r="B238" s="66"/>
      <c r="C238" s="66" t="s">
        <v>584</v>
      </c>
      <c r="D238" s="66" t="s">
        <v>617</v>
      </c>
      <c r="E238" s="66" t="s">
        <v>231</v>
      </c>
      <c r="F238" s="66" t="s">
        <v>499</v>
      </c>
      <c r="G238" s="65" t="str">
        <f>_xlfn.CONCAT(Таблица2[[#This Row],[Обознач]],"_",Таблица2[[#This Row],[Наимен]])</f>
        <v>?KI.BP.?_Ременная спинка 420x440</v>
      </c>
      <c r="H238" s="119">
        <v>1</v>
      </c>
      <c r="I238" s="61"/>
      <c r="J238" s="61"/>
      <c r="K238" s="61"/>
      <c r="L238" s="61"/>
      <c r="M23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39" spans="2:16" x14ac:dyDescent="0.3">
      <c r="B239" s="66"/>
      <c r="C239" s="66" t="s">
        <v>585</v>
      </c>
      <c r="D239" s="66" t="s">
        <v>617</v>
      </c>
      <c r="E239" s="66" t="s">
        <v>231</v>
      </c>
      <c r="F239" s="66" t="s">
        <v>500</v>
      </c>
      <c r="G239" s="65" t="str">
        <f>_xlfn.CONCAT(Таблица2[[#This Row],[Обознач]],"_",Таблица2[[#This Row],[Наимен]])</f>
        <v>?KI.BP.?_Ременная спинка 420x460</v>
      </c>
      <c r="H239" s="119">
        <v>1</v>
      </c>
      <c r="I239" s="61"/>
      <c r="J239" s="61"/>
      <c r="K239" s="61"/>
      <c r="L239" s="61"/>
      <c r="M23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0" spans="2:16" ht="28.8" x14ac:dyDescent="0.3">
      <c r="B240" s="11"/>
      <c r="C240" s="66">
        <v>270</v>
      </c>
      <c r="D240" s="66" t="s">
        <v>614</v>
      </c>
      <c r="E240" s="66" t="s">
        <v>659</v>
      </c>
      <c r="F240" s="66" t="s">
        <v>627</v>
      </c>
      <c r="G240" s="61" t="str">
        <f>_xlfn.CONCAT(Таблица2[[#This Row],[Обознач]],"_",Таблица2[[#This Row],[Наимен]])</f>
        <v>KI.BP.426_Связь бананов 270</v>
      </c>
      <c r="H240" s="65">
        <v>1</v>
      </c>
      <c r="I240" s="61"/>
      <c r="J240" s="61"/>
      <c r="K240" s="61"/>
      <c r="L240" s="63" t="s">
        <v>179</v>
      </c>
      <c r="M24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1" spans="2:13" ht="28.8" x14ac:dyDescent="0.3">
      <c r="B241" s="11"/>
      <c r="C241" s="66">
        <v>300</v>
      </c>
      <c r="D241" s="66" t="s">
        <v>614</v>
      </c>
      <c r="E241" s="66" t="s">
        <v>231</v>
      </c>
      <c r="F241" s="66" t="s">
        <v>628</v>
      </c>
      <c r="G241" s="61" t="str">
        <f>_xlfn.CONCAT(Таблица2[[#This Row],[Обознач]],"_",Таблица2[[#This Row],[Наимен]])</f>
        <v>?KI.BP.?_Связь бананов 300</v>
      </c>
      <c r="H241" s="65">
        <v>1</v>
      </c>
      <c r="I241" s="61"/>
      <c r="J241" s="61"/>
      <c r="K241" s="61"/>
      <c r="L241" s="63" t="s">
        <v>180</v>
      </c>
      <c r="M24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2" spans="2:13" ht="28.8" x14ac:dyDescent="0.3">
      <c r="B242" s="11"/>
      <c r="C242" s="66">
        <v>330</v>
      </c>
      <c r="D242" s="66" t="s">
        <v>614</v>
      </c>
      <c r="E242" s="66" t="s">
        <v>231</v>
      </c>
      <c r="F242" s="66" t="s">
        <v>629</v>
      </c>
      <c r="G242" s="61" t="str">
        <f>_xlfn.CONCAT(Таблица2[[#This Row],[Обознач]],"_",Таблица2[[#This Row],[Наимен]])</f>
        <v>?KI.BP.?_Связь бананов 330</v>
      </c>
      <c r="H242" s="65">
        <v>1</v>
      </c>
      <c r="I242" s="61"/>
      <c r="J242" s="61"/>
      <c r="K242" s="61"/>
      <c r="L242" s="63" t="s">
        <v>181</v>
      </c>
      <c r="M24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3" spans="2:13" ht="28.8" x14ac:dyDescent="0.3">
      <c r="B243" s="11"/>
      <c r="C243" s="66">
        <v>360</v>
      </c>
      <c r="D243" s="66" t="s">
        <v>614</v>
      </c>
      <c r="E243" s="66" t="s">
        <v>231</v>
      </c>
      <c r="F243" s="66" t="s">
        <v>630</v>
      </c>
      <c r="G243" s="61" t="str">
        <f>_xlfn.CONCAT(Таблица2[[#This Row],[Обознач]],"_",Таблица2[[#This Row],[Наимен]])</f>
        <v>?KI.BP.?_Связь бананов 360</v>
      </c>
      <c r="H243" s="65">
        <v>1</v>
      </c>
      <c r="I243" s="61"/>
      <c r="J243" s="61"/>
      <c r="K243" s="61"/>
      <c r="L243" s="63" t="s">
        <v>182</v>
      </c>
      <c r="M24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4" spans="2:13" ht="28.8" x14ac:dyDescent="0.3">
      <c r="B244" s="11"/>
      <c r="C244" s="66">
        <v>390</v>
      </c>
      <c r="D244" s="66" t="s">
        <v>614</v>
      </c>
      <c r="E244" s="66" t="s">
        <v>231</v>
      </c>
      <c r="F244" s="66" t="s">
        <v>631</v>
      </c>
      <c r="G244" s="61" t="str">
        <f>_xlfn.CONCAT(Таблица2[[#This Row],[Обознач]],"_",Таблица2[[#This Row],[Наимен]])</f>
        <v>?KI.BP.?_Связь бананов 390</v>
      </c>
      <c r="H244" s="65">
        <v>1</v>
      </c>
      <c r="I244" s="61"/>
      <c r="J244" s="61"/>
      <c r="K244" s="61"/>
      <c r="L244" s="63" t="s">
        <v>183</v>
      </c>
      <c r="M24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45" spans="2:13" ht="28.8" x14ac:dyDescent="0.3">
      <c r="B245" s="11"/>
      <c r="C245" s="66">
        <v>420</v>
      </c>
      <c r="D245" s="66" t="s">
        <v>614</v>
      </c>
      <c r="E245" s="66" t="s">
        <v>231</v>
      </c>
      <c r="F245" s="66" t="s">
        <v>632</v>
      </c>
      <c r="G245" s="61" t="str">
        <f>_xlfn.CONCAT(Таблица2[[#This Row],[Обознач]],"_",Таблица2[[#This Row],[Наимен]])</f>
        <v>?KI.BP.?_Связь бананов 420</v>
      </c>
      <c r="H245" s="65">
        <v>1</v>
      </c>
      <c r="I245" s="61"/>
      <c r="J245" s="61"/>
      <c r="K245" s="61"/>
      <c r="L245" s="63" t="s">
        <v>184</v>
      </c>
      <c r="M24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6" spans="2:13" ht="28.8" x14ac:dyDescent="0.3">
      <c r="B246" s="11"/>
      <c r="C246" s="66">
        <v>270</v>
      </c>
      <c r="D246" s="66" t="s">
        <v>615</v>
      </c>
      <c r="E246" s="66" t="s">
        <v>647</v>
      </c>
      <c r="F246" s="66" t="s">
        <v>633</v>
      </c>
      <c r="G246" s="61" t="str">
        <f>_xlfn.CONCAT(Таблица2[[#This Row],[Обознач]],"_",Таблица2[[#This Row],[Наимен]])</f>
        <v>KI.SP.318_Подножка листовая 270</v>
      </c>
      <c r="H246" s="65">
        <v>1</v>
      </c>
      <c r="I246" s="61"/>
      <c r="J246" s="61"/>
      <c r="K246" s="61"/>
      <c r="L246" s="63" t="s">
        <v>179</v>
      </c>
      <c r="M24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7" spans="2:13" ht="28.8" x14ac:dyDescent="0.3">
      <c r="B247" s="11"/>
      <c r="C247" s="66">
        <v>300</v>
      </c>
      <c r="D247" s="66" t="s">
        <v>615</v>
      </c>
      <c r="E247" s="66" t="s">
        <v>231</v>
      </c>
      <c r="F247" s="66" t="s">
        <v>634</v>
      </c>
      <c r="G247" s="61" t="str">
        <f>_xlfn.CONCAT(Таблица2[[#This Row],[Обознач]],"_",Таблица2[[#This Row],[Наимен]])</f>
        <v>?KI.BP.?_Подножка листовая 300</v>
      </c>
      <c r="H247" s="65">
        <v>1</v>
      </c>
      <c r="I247" s="61"/>
      <c r="J247" s="61"/>
      <c r="K247" s="61"/>
      <c r="L247" s="63" t="s">
        <v>180</v>
      </c>
      <c r="M24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8" spans="2:13" ht="28.8" x14ac:dyDescent="0.3">
      <c r="B248" s="111"/>
      <c r="C248" s="66">
        <v>330</v>
      </c>
      <c r="D248" s="66" t="s">
        <v>615</v>
      </c>
      <c r="E248" s="66" t="s">
        <v>231</v>
      </c>
      <c r="F248" s="66" t="s">
        <v>635</v>
      </c>
      <c r="G248" s="61" t="str">
        <f>_xlfn.CONCAT(Таблица2[[#This Row],[Обознач]],"_",Таблица2[[#This Row],[Наимен]])</f>
        <v>?KI.BP.?_Подножка листовая 330</v>
      </c>
      <c r="H248" s="65">
        <v>1</v>
      </c>
      <c r="I248" s="62"/>
      <c r="J248" s="62"/>
      <c r="K248" s="62"/>
      <c r="L248" s="63" t="s">
        <v>181</v>
      </c>
      <c r="M248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49" spans="2:13" ht="28.8" x14ac:dyDescent="0.3">
      <c r="B249" s="11"/>
      <c r="C249" s="66">
        <v>360</v>
      </c>
      <c r="D249" s="66" t="s">
        <v>615</v>
      </c>
      <c r="E249" s="66" t="s">
        <v>231</v>
      </c>
      <c r="F249" s="66" t="s">
        <v>636</v>
      </c>
      <c r="G249" s="61" t="str">
        <f>_xlfn.CONCAT(Таблица2[[#This Row],[Обознач]],"_",Таблица2[[#This Row],[Наимен]])</f>
        <v>?KI.BP.?_Подножка листовая 360</v>
      </c>
      <c r="H249" s="65">
        <v>1</v>
      </c>
      <c r="I249" s="61"/>
      <c r="J249" s="61"/>
      <c r="K249" s="61"/>
      <c r="L249" s="63" t="s">
        <v>182</v>
      </c>
      <c r="M24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0" spans="2:13" ht="28.8" x14ac:dyDescent="0.3">
      <c r="B250" s="11"/>
      <c r="C250" s="66">
        <v>390</v>
      </c>
      <c r="D250" s="66" t="s">
        <v>615</v>
      </c>
      <c r="E250" s="66" t="s">
        <v>231</v>
      </c>
      <c r="F250" s="66" t="s">
        <v>637</v>
      </c>
      <c r="G250" s="61" t="str">
        <f>_xlfn.CONCAT(Таблица2[[#This Row],[Обознач]],"_",Таблица2[[#This Row],[Наимен]])</f>
        <v>?KI.BP.?_Подножка листовая 390</v>
      </c>
      <c r="H250" s="65">
        <v>1</v>
      </c>
      <c r="I250" s="61"/>
      <c r="J250" s="61"/>
      <c r="K250" s="61"/>
      <c r="L250" s="63" t="s">
        <v>183</v>
      </c>
      <c r="M25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51" spans="2:13" ht="28.8" x14ac:dyDescent="0.3">
      <c r="B251" s="11"/>
      <c r="C251" s="66">
        <v>420</v>
      </c>
      <c r="D251" s="66" t="s">
        <v>615</v>
      </c>
      <c r="E251" s="66" t="s">
        <v>231</v>
      </c>
      <c r="F251" s="66" t="s">
        <v>638</v>
      </c>
      <c r="G251" s="61" t="str">
        <f>_xlfn.CONCAT(Таблица2[[#This Row],[Обознач]],"_",Таблица2[[#This Row],[Наимен]])</f>
        <v>?KI.BP.?_Подножка листовая 420</v>
      </c>
      <c r="H251" s="65">
        <v>1</v>
      </c>
      <c r="I251" s="61"/>
      <c r="J251" s="61"/>
      <c r="K251" s="61"/>
      <c r="L251" s="63" t="s">
        <v>184</v>
      </c>
      <c r="M25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2" spans="2:13" ht="28.8" x14ac:dyDescent="0.3">
      <c r="B252" s="11"/>
      <c r="C252" s="66">
        <v>270</v>
      </c>
      <c r="D252" s="66" t="s">
        <v>615</v>
      </c>
      <c r="E252" s="66" t="s">
        <v>231</v>
      </c>
      <c r="F252" s="66" t="s">
        <v>639</v>
      </c>
      <c r="G252" s="61" t="str">
        <f>_xlfn.CONCAT(Таблица2[[#This Row],[Обознач]],"_",Таблица2[[#This Row],[Наимен]])</f>
        <v>?KI.BP.?_Подножка листовая перевернутая 270</v>
      </c>
      <c r="H252" s="65">
        <v>1</v>
      </c>
      <c r="I252" s="61"/>
      <c r="J252" s="61"/>
      <c r="K252" s="61"/>
      <c r="L252" s="63" t="s">
        <v>179</v>
      </c>
      <c r="M25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3" spans="2:13" ht="28.8" x14ac:dyDescent="0.3">
      <c r="B253" s="11"/>
      <c r="C253" s="66">
        <v>300</v>
      </c>
      <c r="D253" s="66" t="s">
        <v>615</v>
      </c>
      <c r="E253" s="66" t="s">
        <v>231</v>
      </c>
      <c r="F253" s="66" t="s">
        <v>640</v>
      </c>
      <c r="G253" s="61" t="str">
        <f>_xlfn.CONCAT(Таблица2[[#This Row],[Обознач]],"_",Таблица2[[#This Row],[Наимен]])</f>
        <v>?KI.BP.?_Подножка листовая перевернутая 300</v>
      </c>
      <c r="H253" s="65">
        <v>1</v>
      </c>
      <c r="I253" s="61"/>
      <c r="J253" s="61"/>
      <c r="K253" s="61"/>
      <c r="L253" s="63" t="s">
        <v>180</v>
      </c>
      <c r="M25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4" spans="2:13" ht="28.8" x14ac:dyDescent="0.3">
      <c r="B254" s="11"/>
      <c r="C254" s="66">
        <v>330</v>
      </c>
      <c r="D254" s="66" t="s">
        <v>615</v>
      </c>
      <c r="E254" s="66" t="s">
        <v>231</v>
      </c>
      <c r="F254" s="66" t="s">
        <v>641</v>
      </c>
      <c r="G254" s="61" t="str">
        <f>_xlfn.CONCAT(Таблица2[[#This Row],[Обознач]],"_",Таблица2[[#This Row],[Наимен]])</f>
        <v>?KI.BP.?_Подножка листовая перевернутая 330</v>
      </c>
      <c r="H254" s="65">
        <v>1</v>
      </c>
      <c r="I254" s="61"/>
      <c r="J254" s="61"/>
      <c r="K254" s="61"/>
      <c r="L254" s="63" t="s">
        <v>181</v>
      </c>
      <c r="M25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5" spans="2:13" ht="28.8" x14ac:dyDescent="0.3">
      <c r="B255" s="111"/>
      <c r="C255" s="66">
        <v>360</v>
      </c>
      <c r="D255" s="66" t="s">
        <v>615</v>
      </c>
      <c r="E255" s="66" t="s">
        <v>231</v>
      </c>
      <c r="F255" s="66" t="s">
        <v>642</v>
      </c>
      <c r="G255" s="61" t="str">
        <f>_xlfn.CONCAT(Таблица2[[#This Row],[Обознач]],"_",Таблица2[[#This Row],[Наимен]])</f>
        <v>?KI.BP.?_Подножка листовая перевернутая 360</v>
      </c>
      <c r="H255" s="65">
        <v>1</v>
      </c>
      <c r="I255" s="62"/>
      <c r="J255" s="62"/>
      <c r="K255" s="62"/>
      <c r="L255" s="63" t="s">
        <v>182</v>
      </c>
      <c r="M255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6" spans="2:13" ht="28.8" x14ac:dyDescent="0.3">
      <c r="B256" s="11"/>
      <c r="C256" s="66">
        <v>390</v>
      </c>
      <c r="D256" s="66" t="s">
        <v>615</v>
      </c>
      <c r="E256" s="66" t="s">
        <v>231</v>
      </c>
      <c r="F256" s="66" t="s">
        <v>643</v>
      </c>
      <c r="G256" s="61" t="str">
        <f>_xlfn.CONCAT(Таблица2[[#This Row],[Обознач]],"_",Таблица2[[#This Row],[Наимен]])</f>
        <v>?KI.BP.?_Подножка листовая перевернутая 390</v>
      </c>
      <c r="H256" s="65">
        <v>1</v>
      </c>
      <c r="I256" s="61"/>
      <c r="J256" s="61"/>
      <c r="K256" s="61"/>
      <c r="L256" s="63" t="s">
        <v>183</v>
      </c>
      <c r="M25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da</v>
      </c>
    </row>
    <row r="257" spans="2:13" ht="28.8" x14ac:dyDescent="0.3">
      <c r="B257" s="11"/>
      <c r="C257" s="66">
        <v>420</v>
      </c>
      <c r="D257" s="66" t="s">
        <v>615</v>
      </c>
      <c r="E257" s="66" t="s">
        <v>231</v>
      </c>
      <c r="F257" s="66" t="s">
        <v>644</v>
      </c>
      <c r="G257" s="61" t="str">
        <f>_xlfn.CONCAT(Таблица2[[#This Row],[Обознач]],"_",Таблица2[[#This Row],[Наимен]])</f>
        <v>?KI.BP.?_Подножка листовая перевернутая 420</v>
      </c>
      <c r="H257" s="65">
        <v>1</v>
      </c>
      <c r="I257" s="61"/>
      <c r="J257" s="61"/>
      <c r="K257" s="61"/>
      <c r="L257" s="63" t="s">
        <v>184</v>
      </c>
      <c r="M25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8" spans="2:13" x14ac:dyDescent="0.3">
      <c r="B258" s="11"/>
      <c r="C258" s="66"/>
      <c r="D258" s="66"/>
      <c r="E258" s="66" t="s">
        <v>231</v>
      </c>
      <c r="F258" s="66"/>
      <c r="G258" s="61" t="str">
        <f>_xlfn.CONCAT(Таблица2[[#This Row],[Обознач]],"_",Таблица2[[#This Row],[Наимен]])</f>
        <v>?KI.BP.?_</v>
      </c>
      <c r="H258" s="61"/>
      <c r="I258" s="61"/>
      <c r="J258" s="61"/>
      <c r="K258" s="61"/>
      <c r="L258" s="61"/>
      <c r="M25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59" spans="2:13" x14ac:dyDescent="0.3">
      <c r="B259" s="11"/>
      <c r="C259" s="66"/>
      <c r="D259" s="66"/>
      <c r="E259" s="66" t="s">
        <v>231</v>
      </c>
      <c r="F259" s="66"/>
      <c r="G259" s="61" t="str">
        <f>_xlfn.CONCAT(Таблица2[[#This Row],[Обознач]],"_",Таблица2[[#This Row],[Наимен]])</f>
        <v>?KI.BP.?_</v>
      </c>
      <c r="H259" s="61"/>
      <c r="I259" s="61"/>
      <c r="J259" s="61"/>
      <c r="K259" s="61"/>
      <c r="L259" s="61"/>
      <c r="M25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0" spans="2:13" x14ac:dyDescent="0.3">
      <c r="B260" s="11"/>
      <c r="C260" s="66"/>
      <c r="D260" s="66"/>
      <c r="E260" s="66" t="s">
        <v>231</v>
      </c>
      <c r="F260" s="66"/>
      <c r="G260" s="61" t="str">
        <f>_xlfn.CONCAT(Таблица2[[#This Row],[Обознач]],"_",Таблица2[[#This Row],[Наимен]])</f>
        <v>?KI.BP.?_</v>
      </c>
      <c r="H260" s="61"/>
      <c r="I260" s="61"/>
      <c r="J260" s="61"/>
      <c r="K260" s="61"/>
      <c r="L260" s="61"/>
      <c r="M26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1" spans="2:13" x14ac:dyDescent="0.3">
      <c r="B261" s="111"/>
      <c r="C261" s="67"/>
      <c r="D261" s="67"/>
      <c r="E261" s="66" t="s">
        <v>231</v>
      </c>
      <c r="F261" s="67"/>
      <c r="G261" s="61" t="str">
        <f>_xlfn.CONCAT(Таблица2[[#This Row],[Обознач]],"_",Таблица2[[#This Row],[Наимен]])</f>
        <v>?KI.BP.?_</v>
      </c>
      <c r="H261" s="62"/>
      <c r="I261" s="62"/>
      <c r="J261" s="62"/>
      <c r="K261" s="62"/>
      <c r="L261" s="62"/>
      <c r="M261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2" spans="2:13" x14ac:dyDescent="0.3">
      <c r="B262" s="11"/>
      <c r="C262" s="66"/>
      <c r="D262" s="66"/>
      <c r="E262" s="66" t="s">
        <v>231</v>
      </c>
      <c r="F262" s="66"/>
      <c r="G262" s="61" t="str">
        <f>_xlfn.CONCAT(Таблица2[[#This Row],[Обознач]],"_",Таблица2[[#This Row],[Наимен]])</f>
        <v>?KI.BP.?_</v>
      </c>
      <c r="H262" s="61"/>
      <c r="I262" s="61"/>
      <c r="J262" s="61"/>
      <c r="K262" s="61"/>
      <c r="L262" s="61"/>
      <c r="M26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3" spans="2:13" x14ac:dyDescent="0.3">
      <c r="B263" s="11"/>
      <c r="C263" s="66"/>
      <c r="D263" s="66"/>
      <c r="E263" s="66" t="s">
        <v>231</v>
      </c>
      <c r="F263" s="66"/>
      <c r="G263" s="61" t="str">
        <f>_xlfn.CONCAT(Таблица2[[#This Row],[Обознач]],"_",Таблица2[[#This Row],[Наимен]])</f>
        <v>?KI.BP.?_</v>
      </c>
      <c r="H263" s="61"/>
      <c r="I263" s="61"/>
      <c r="J263" s="61"/>
      <c r="K263" s="61"/>
      <c r="L263" s="61"/>
      <c r="M26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4" spans="2:13" x14ac:dyDescent="0.3">
      <c r="B264" s="11"/>
      <c r="C264" s="66"/>
      <c r="D264" s="66"/>
      <c r="E264" s="66" t="s">
        <v>231</v>
      </c>
      <c r="F264" s="66"/>
      <c r="G264" s="61" t="str">
        <f>_xlfn.CONCAT(Таблица2[[#This Row],[Обознач]],"_",Таблица2[[#This Row],[Наимен]])</f>
        <v>?KI.BP.?_</v>
      </c>
      <c r="H264" s="61"/>
      <c r="I264" s="61"/>
      <c r="J264" s="61"/>
      <c r="K264" s="61"/>
      <c r="L264" s="61"/>
      <c r="M26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5" spans="2:13" x14ac:dyDescent="0.3">
      <c r="B265" s="11"/>
      <c r="C265" s="66"/>
      <c r="D265" s="66"/>
      <c r="E265" s="66" t="s">
        <v>231</v>
      </c>
      <c r="F265" s="66"/>
      <c r="G265" s="61" t="str">
        <f>_xlfn.CONCAT(Таблица2[[#This Row],[Обознач]],"_",Таблица2[[#This Row],[Наимен]])</f>
        <v>?KI.BP.?_</v>
      </c>
      <c r="H265" s="61"/>
      <c r="I265" s="61"/>
      <c r="J265" s="61"/>
      <c r="K265" s="61"/>
      <c r="L265" s="61"/>
      <c r="M26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6" spans="2:13" x14ac:dyDescent="0.3">
      <c r="B266" s="11"/>
      <c r="C266" s="66"/>
      <c r="D266" s="66"/>
      <c r="E266" s="66" t="s">
        <v>231</v>
      </c>
      <c r="F266" s="66"/>
      <c r="G266" s="61" t="str">
        <f>_xlfn.CONCAT(Таблица2[[#This Row],[Обознач]],"_",Таблица2[[#This Row],[Наимен]])</f>
        <v>?KI.BP.?_</v>
      </c>
      <c r="H266" s="61"/>
      <c r="I266" s="61"/>
      <c r="J266" s="61"/>
      <c r="K266" s="61"/>
      <c r="L266" s="61"/>
      <c r="M26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7" spans="2:13" x14ac:dyDescent="0.3">
      <c r="B267" s="11"/>
      <c r="C267" s="66"/>
      <c r="D267" s="66"/>
      <c r="E267" s="66" t="s">
        <v>231</v>
      </c>
      <c r="F267" s="66"/>
      <c r="G267" s="61" t="str">
        <f>_xlfn.CONCAT(Таблица2[[#This Row],[Обознач]],"_",Таблица2[[#This Row],[Наимен]])</f>
        <v>?KI.BP.?_</v>
      </c>
      <c r="H267" s="61"/>
      <c r="I267" s="61"/>
      <c r="J267" s="61"/>
      <c r="K267" s="61"/>
      <c r="L267" s="61"/>
      <c r="M26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8" spans="2:13" x14ac:dyDescent="0.3">
      <c r="B268" s="11"/>
      <c r="C268" s="66"/>
      <c r="D268" s="66"/>
      <c r="E268" s="66" t="s">
        <v>231</v>
      </c>
      <c r="F268" s="66"/>
      <c r="G268" s="61" t="str">
        <f>_xlfn.CONCAT(Таблица2[[#This Row],[Обознач]],"_",Таблица2[[#This Row],[Наимен]])</f>
        <v>?KI.BP.?_</v>
      </c>
      <c r="H268" s="61"/>
      <c r="I268" s="61"/>
      <c r="J268" s="61"/>
      <c r="K268" s="61"/>
      <c r="L268" s="61"/>
      <c r="M26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69" spans="2:13" x14ac:dyDescent="0.3">
      <c r="B269" s="11"/>
      <c r="C269" s="66"/>
      <c r="D269" s="66"/>
      <c r="E269" s="66" t="s">
        <v>231</v>
      </c>
      <c r="F269" s="66"/>
      <c r="G269" s="61" t="str">
        <f>_xlfn.CONCAT(Таблица2[[#This Row],[Обознач]],"_",Таблица2[[#This Row],[Наимен]])</f>
        <v>?KI.BP.?_</v>
      </c>
      <c r="H269" s="61"/>
      <c r="I269" s="61"/>
      <c r="J269" s="61"/>
      <c r="K269" s="61"/>
      <c r="L269" s="61"/>
      <c r="M269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0" spans="2:13" x14ac:dyDescent="0.3">
      <c r="B270" s="11"/>
      <c r="C270" s="66"/>
      <c r="D270" s="66"/>
      <c r="E270" s="66" t="s">
        <v>231</v>
      </c>
      <c r="F270" s="66"/>
      <c r="G270" s="61" t="str">
        <f>_xlfn.CONCAT(Таблица2[[#This Row],[Обознач]],"_",Таблица2[[#This Row],[Наимен]])</f>
        <v>?KI.BP.?_</v>
      </c>
      <c r="H270" s="61"/>
      <c r="I270" s="61"/>
      <c r="J270" s="61"/>
      <c r="K270" s="61"/>
      <c r="L270" s="61"/>
      <c r="M270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1" spans="2:13" x14ac:dyDescent="0.3">
      <c r="B271" s="11"/>
      <c r="C271" s="66"/>
      <c r="D271" s="66"/>
      <c r="E271" s="66" t="s">
        <v>231</v>
      </c>
      <c r="F271" s="66"/>
      <c r="G271" s="61" t="str">
        <f>_xlfn.CONCAT(Таблица2[[#This Row],[Обознач]],"_",Таблица2[[#This Row],[Наимен]])</f>
        <v>?KI.BP.?_</v>
      </c>
      <c r="H271" s="61"/>
      <c r="I271" s="61"/>
      <c r="J271" s="61"/>
      <c r="K271" s="61"/>
      <c r="L271" s="61"/>
      <c r="M271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2" spans="2:13" x14ac:dyDescent="0.3">
      <c r="B272" s="11"/>
      <c r="C272" s="66"/>
      <c r="D272" s="66"/>
      <c r="E272" s="66" t="s">
        <v>231</v>
      </c>
      <c r="F272" s="66"/>
      <c r="G272" s="61" t="str">
        <f>_xlfn.CONCAT(Таблица2[[#This Row],[Обознач]],"_",Таблица2[[#This Row],[Наимен]])</f>
        <v>?KI.BP.?_</v>
      </c>
      <c r="H272" s="61"/>
      <c r="I272" s="61"/>
      <c r="J272" s="61"/>
      <c r="K272" s="61"/>
      <c r="L272" s="61"/>
      <c r="M272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3" spans="2:13" x14ac:dyDescent="0.3">
      <c r="B273" s="11"/>
      <c r="C273" s="66"/>
      <c r="D273" s="66"/>
      <c r="E273" s="66" t="s">
        <v>231</v>
      </c>
      <c r="F273" s="66"/>
      <c r="G273" s="61" t="str">
        <f>_xlfn.CONCAT(Таблица2[[#This Row],[Обознач]],"_",Таблица2[[#This Row],[Наимен]])</f>
        <v>?KI.BP.?_</v>
      </c>
      <c r="H273" s="61"/>
      <c r="I273" s="61"/>
      <c r="J273" s="61"/>
      <c r="K273" s="61"/>
      <c r="L273" s="61"/>
      <c r="M273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4" spans="2:13" x14ac:dyDescent="0.3">
      <c r="B274" s="11"/>
      <c r="C274" s="66"/>
      <c r="D274" s="66"/>
      <c r="E274" s="66" t="s">
        <v>231</v>
      </c>
      <c r="F274" s="66"/>
      <c r="G274" s="61" t="str">
        <f>_xlfn.CONCAT(Таблица2[[#This Row],[Обознач]],"_",Таблица2[[#This Row],[Наимен]])</f>
        <v>?KI.BP.?_</v>
      </c>
      <c r="H274" s="61"/>
      <c r="I274" s="61"/>
      <c r="J274" s="61"/>
      <c r="K274" s="61"/>
      <c r="L274" s="61"/>
      <c r="M274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5" spans="2:13" x14ac:dyDescent="0.3">
      <c r="B275" s="11"/>
      <c r="C275" s="66"/>
      <c r="D275" s="66"/>
      <c r="E275" s="66" t="s">
        <v>231</v>
      </c>
      <c r="F275" s="66"/>
      <c r="G275" s="61" t="str">
        <f>_xlfn.CONCAT(Таблица2[[#This Row],[Обознач]],"_",Таблица2[[#This Row],[Наимен]])</f>
        <v>?KI.BP.?_</v>
      </c>
      <c r="H275" s="61"/>
      <c r="I275" s="61"/>
      <c r="J275" s="61"/>
      <c r="K275" s="61"/>
      <c r="L275" s="61"/>
      <c r="M275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6" spans="2:13" x14ac:dyDescent="0.3">
      <c r="B276" s="11"/>
      <c r="C276" s="66"/>
      <c r="D276" s="66"/>
      <c r="E276" s="66" t="s">
        <v>231</v>
      </c>
      <c r="F276" s="66"/>
      <c r="G276" s="61" t="str">
        <f>_xlfn.CONCAT(Таблица2[[#This Row],[Обознач]],"_",Таблица2[[#This Row],[Наимен]])</f>
        <v>?KI.BP.?_</v>
      </c>
      <c r="H276" s="61"/>
      <c r="I276" s="61"/>
      <c r="J276" s="61"/>
      <c r="K276" s="61"/>
      <c r="L276" s="61"/>
      <c r="M276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7" spans="2:13" x14ac:dyDescent="0.3">
      <c r="B277" s="11"/>
      <c r="C277" s="66"/>
      <c r="D277" s="66"/>
      <c r="E277" s="66" t="s">
        <v>231</v>
      </c>
      <c r="F277" s="66"/>
      <c r="G277" s="61" t="str">
        <f>_xlfn.CONCAT(Таблица2[[#This Row],[Обознач]],"_",Таблица2[[#This Row],[Наимен]])</f>
        <v>?KI.BP.?_</v>
      </c>
      <c r="H277" s="61"/>
      <c r="I277" s="61"/>
      <c r="J277" s="61"/>
      <c r="K277" s="61"/>
      <c r="L277" s="61"/>
      <c r="M277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8" spans="2:13" x14ac:dyDescent="0.3">
      <c r="B278" s="11"/>
      <c r="C278" s="66"/>
      <c r="D278" s="66"/>
      <c r="E278" s="66" t="s">
        <v>231</v>
      </c>
      <c r="F278" s="66"/>
      <c r="G278" s="61" t="str">
        <f>_xlfn.CONCAT(Таблица2[[#This Row],[Обознач]],"_",Таблица2[[#This Row],[Наимен]])</f>
        <v>?KI.BP.?_</v>
      </c>
      <c r="H278" s="61"/>
      <c r="I278" s="61"/>
      <c r="J278" s="61"/>
      <c r="K278" s="61"/>
      <c r="L278" s="61"/>
      <c r="M278" s="7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  <row r="279" spans="2:13" x14ac:dyDescent="0.3">
      <c r="B279" s="111"/>
      <c r="C279" s="67"/>
      <c r="D279" s="67"/>
      <c r="E279" s="66" t="s">
        <v>231</v>
      </c>
      <c r="F279" s="67"/>
      <c r="G279" s="61" t="str">
        <f>_xlfn.CONCAT(Таблица2[[#This Row],[Обознач]],"_",Таблица2[[#This Row],[Наимен]])</f>
        <v>?KI.BP.?_</v>
      </c>
      <c r="H279" s="62"/>
      <c r="I279" s="62"/>
      <c r="J279" s="62"/>
      <c r="K279" s="62"/>
      <c r="L279" s="62"/>
      <c r="M279" s="112" t="str">
        <f>IF(OR(Таблица2[[#This Row],[Код]]=$P$3,Таблица2[[#This Row],[Код]]=$U$3,Таблица2[[#This Row],[Код]]=$Q$3,Таблица2[[#This Row],[Код]]=$S$3,Таблица2[[#This Row],[Код]]=$R$3,Таблица2[[#This Row],[Код]]=$T$3,Таблица2[[#This Row],[Код]]=$T$5,Таблица2[[#This Row],[Код]]=$V$5,Таблица2[[#This Row],[Код]]=$V$3),"da","no")</f>
        <v>no</v>
      </c>
    </row>
  </sheetData>
  <mergeCells count="1">
    <mergeCell ref="O2:O5"/>
  </mergeCells>
  <conditionalFormatting sqref="Q232:XFD232 B253:M1048576 B252:D252 F252:M252 N233:XFD1048576 N232:O232 A67:A1048576 N67:XFD231 A27:D27 F27:XFD27 B114:D114 F114:M114 B67:M113 A1:XFD26 B115:M251 A28:XFD66">
    <cfRule type="containsText" dxfId="5" priority="11" operator="containsText" text="?KI.BP.?">
      <formula>NOT(ISERROR(SEARCH("?KI.BP.?",A1)))</formula>
    </cfRule>
  </conditionalFormatting>
  <conditionalFormatting sqref="E252">
    <cfRule type="containsText" dxfId="4" priority="4" operator="containsText" text="?KI.BP.?">
      <formula>NOT(ISERROR(SEARCH("?KI.BP.?",E252)))</formula>
    </cfRule>
  </conditionalFormatting>
  <conditionalFormatting sqref="E27">
    <cfRule type="containsText" dxfId="3" priority="2" operator="containsText" text="?KI.BP.?">
      <formula>NOT(ISERROR(SEARCH("?KI.BP.?",E27)))</formula>
    </cfRule>
  </conditionalFormatting>
  <conditionalFormatting sqref="E114">
    <cfRule type="containsText" dxfId="2" priority="1" operator="containsText" text="?KI.BP.?">
      <formula>NOT(ISERROR(SEARCH("?KI.BP.?",E114)))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I57"/>
  <sheetViews>
    <sheetView topLeftCell="B4" zoomScale="85" zoomScaleNormal="85" workbookViewId="0">
      <selection activeCell="I10" sqref="I10"/>
    </sheetView>
  </sheetViews>
  <sheetFormatPr defaultRowHeight="14.4" x14ac:dyDescent="0.3"/>
  <cols>
    <col min="1" max="1" width="3" customWidth="1"/>
    <col min="2" max="2" width="19.2187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0" width="2.21875" customWidth="1"/>
    <col min="11" max="11" width="1.88671875" customWidth="1"/>
    <col min="12" max="12" width="2.109375" customWidth="1"/>
    <col min="13" max="13" width="1.88671875" customWidth="1"/>
    <col min="16" max="16" width="11.109375" customWidth="1"/>
    <col min="17" max="17" width="2.77734375" customWidth="1"/>
    <col min="18" max="18" width="8.77734375" customWidth="1"/>
    <col min="19" max="19" width="11.5546875" customWidth="1"/>
    <col min="20" max="20" width="13.77734375" customWidth="1"/>
    <col min="21" max="21" width="2.44140625" customWidth="1"/>
    <col min="22" max="22" width="13.77734375" customWidth="1"/>
    <col min="23" max="23" width="12" customWidth="1"/>
    <col min="24" max="24" width="2.6640625" customWidth="1"/>
    <col min="25" max="25" width="10.5546875" customWidth="1"/>
    <col min="26" max="26" width="13.7773437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</cols>
  <sheetData>
    <row r="4" spans="2:35" ht="48" customHeight="1" x14ac:dyDescent="0.3">
      <c r="B4" s="148" t="s">
        <v>79</v>
      </c>
      <c r="C4" s="148"/>
      <c r="D4" s="148"/>
      <c r="E4" s="148"/>
      <c r="F4" s="59"/>
      <c r="G4" s="58"/>
      <c r="H4" s="142" t="s">
        <v>259</v>
      </c>
      <c r="I4" s="143"/>
      <c r="J4" s="58"/>
      <c r="K4" s="58"/>
      <c r="L4" s="58"/>
      <c r="N4" s="147" t="s">
        <v>21</v>
      </c>
      <c r="O4" s="147"/>
      <c r="P4" s="147"/>
      <c r="Q4" s="85"/>
      <c r="R4" s="142" t="s">
        <v>38</v>
      </c>
      <c r="S4" s="149"/>
      <c r="T4" s="143"/>
      <c r="U4" s="85"/>
      <c r="V4" s="142" t="s">
        <v>46</v>
      </c>
      <c r="W4" s="143"/>
      <c r="X4" s="85"/>
      <c r="Y4" s="142" t="s">
        <v>77</v>
      </c>
      <c r="Z4" s="143"/>
      <c r="AA4" s="85"/>
      <c r="AB4" s="147" t="s">
        <v>83</v>
      </c>
      <c r="AC4" s="147"/>
      <c r="AD4" s="85"/>
      <c r="AE4" s="142" t="s">
        <v>248</v>
      </c>
      <c r="AF4" s="143"/>
      <c r="AH4" s="142" t="s">
        <v>258</v>
      </c>
      <c r="AI4" s="143"/>
    </row>
    <row r="5" spans="2:35" ht="40.799999999999997" customHeight="1" x14ac:dyDescent="0.3">
      <c r="B5" s="38" t="s">
        <v>16</v>
      </c>
      <c r="C5" s="39" t="s">
        <v>20</v>
      </c>
      <c r="D5" s="57" t="s">
        <v>250</v>
      </c>
      <c r="E5" s="12" t="s">
        <v>39</v>
      </c>
      <c r="F5" s="58"/>
      <c r="G5" s="58"/>
      <c r="H5" s="13" t="s">
        <v>80</v>
      </c>
      <c r="I5" s="13" t="s">
        <v>81</v>
      </c>
      <c r="J5" s="58"/>
      <c r="K5" s="58"/>
      <c r="L5" s="58"/>
      <c r="N5" s="13" t="s">
        <v>17</v>
      </c>
      <c r="O5" s="13" t="s">
        <v>19</v>
      </c>
      <c r="P5" s="13" t="s">
        <v>18</v>
      </c>
      <c r="Q5" s="85"/>
      <c r="R5" s="13" t="s">
        <v>41</v>
      </c>
      <c r="S5" s="13" t="s">
        <v>40</v>
      </c>
      <c r="T5" s="13" t="s">
        <v>39</v>
      </c>
      <c r="U5" s="85"/>
      <c r="V5" s="13" t="s">
        <v>39</v>
      </c>
      <c r="W5" s="13" t="s">
        <v>40</v>
      </c>
      <c r="X5" s="85"/>
      <c r="Y5" s="85" t="s">
        <v>78</v>
      </c>
      <c r="Z5" s="85" t="s">
        <v>39</v>
      </c>
      <c r="AA5" s="85"/>
      <c r="AB5" s="98" t="s">
        <v>78</v>
      </c>
      <c r="AC5" s="98" t="s">
        <v>39</v>
      </c>
      <c r="AD5" s="85"/>
      <c r="AE5" s="85" t="s">
        <v>78</v>
      </c>
      <c r="AF5" s="85" t="s">
        <v>249</v>
      </c>
      <c r="AH5" s="85" t="s">
        <v>78</v>
      </c>
      <c r="AI5" s="85" t="s">
        <v>249</v>
      </c>
    </row>
    <row r="6" spans="2:35" x14ac:dyDescent="0.3">
      <c r="B6" s="37" t="s">
        <v>11</v>
      </c>
      <c r="C6" s="13">
        <f>shirbedr</f>
        <v>350</v>
      </c>
      <c r="D6" s="43"/>
      <c r="E6" s="8">
        <f>H18</f>
        <v>390</v>
      </c>
      <c r="F6" s="58"/>
      <c r="G6" s="58"/>
      <c r="H6" s="7">
        <f>IFERROR(INDEX(Таблица11[Тип коляски],SMALL(IF(Таблица11[Значние]=$C$7,ROW(Таблица11[Значние])-ROW($Y$6)+1),ROW()-ROW($H$6)+1)),"")</f>
        <v>1</v>
      </c>
      <c r="I6" s="7">
        <f t="array" ref="I6">IFERROR(INDEX(Таблица12[Тип коляски],SMALL(IF(Таблица12[Значние]=$C$8,ROW(Таблица12[Значние])-ROW($AB$6)+1),ROW()-ROW($I$6)+1)),"")</f>
        <v>1</v>
      </c>
      <c r="J6" s="58"/>
      <c r="K6" s="58"/>
      <c r="L6" s="58"/>
      <c r="N6" s="7">
        <v>270</v>
      </c>
      <c r="O6" s="7">
        <f>Таблица7[[#This Row],[Ширина]]-Таблица7[[#This Row],[Зазор]]</f>
        <v>220</v>
      </c>
      <c r="P6" s="53">
        <v>50</v>
      </c>
      <c r="R6" s="7" t="s">
        <v>30</v>
      </c>
      <c r="S6" s="7">
        <v>300</v>
      </c>
      <c r="T6" s="54" t="s">
        <v>42</v>
      </c>
      <c r="V6" s="55" t="s">
        <v>65</v>
      </c>
      <c r="W6" s="7">
        <v>100</v>
      </c>
      <c r="Y6" s="85">
        <v>290</v>
      </c>
      <c r="Z6" s="85">
        <v>1</v>
      </c>
      <c r="AB6">
        <v>100</v>
      </c>
      <c r="AC6">
        <v>1</v>
      </c>
      <c r="AE6" s="7">
        <v>200</v>
      </c>
      <c r="AF6" s="7">
        <v>200</v>
      </c>
      <c r="AH6" s="87">
        <v>300</v>
      </c>
      <c r="AI6" s="7">
        <v>1</v>
      </c>
    </row>
    <row r="7" spans="2:35" x14ac:dyDescent="0.3">
      <c r="B7" s="37" t="s">
        <v>12</v>
      </c>
      <c r="C7" s="13">
        <f>dlinbedr</f>
        <v>380</v>
      </c>
      <c r="D7" s="42">
        <f>INDEX($H$10:$H$16,MATCH(2,$I$10:$I$16,0))</f>
        <v>1</v>
      </c>
      <c r="E7" s="9" t="str">
        <f>INDEX($G$10:G16,MATCH($D$7,$H$10:H16,0))</f>
        <v>270-310</v>
      </c>
      <c r="F7" s="58"/>
      <c r="G7" s="58"/>
      <c r="H7" s="7" t="str">
        <f>IFERROR(INDEX(Таблица11[Тип коляски],SMALL(IF(Таблица11[Значние]=$C$7,ROW(Таблица11[Значние])-ROW($Y$6)+1),ROW()-ROW($H$6)+1)),"")</f>
        <v/>
      </c>
      <c r="I7" s="7">
        <f t="array" ref="I7">IFERROR(INDEX(Таблица12[Тип коляски],SMALL(IF(Таблица12[Значние]=$C$8,ROW(Таблица12[Значние])-ROW($AB$6)+1),ROW()-ROW($I$6)+1)),"")</f>
        <v>3</v>
      </c>
      <c r="J7" s="58"/>
      <c r="K7" s="58"/>
      <c r="L7" s="58"/>
      <c r="N7" s="7">
        <v>270</v>
      </c>
      <c r="O7" s="7">
        <f>Таблица7[[#This Row],[Ширина]]-Таблица7[[#This Row],[Зазор]]</f>
        <v>230</v>
      </c>
      <c r="P7" s="53">
        <v>40</v>
      </c>
      <c r="R7" s="7" t="s">
        <v>30</v>
      </c>
      <c r="S7" s="7">
        <v>310</v>
      </c>
      <c r="T7" s="54" t="s">
        <v>42</v>
      </c>
      <c r="V7" s="55" t="s">
        <v>65</v>
      </c>
      <c r="W7" s="7">
        <v>110</v>
      </c>
      <c r="Y7" s="7">
        <v>300</v>
      </c>
      <c r="Z7" s="7">
        <v>1</v>
      </c>
      <c r="AB7">
        <v>100</v>
      </c>
      <c r="AC7">
        <v>3</v>
      </c>
      <c r="AE7" s="7">
        <v>210</v>
      </c>
      <c r="AF7" s="7">
        <v>200</v>
      </c>
      <c r="AH7" s="88">
        <v>300</v>
      </c>
      <c r="AI7" s="7">
        <v>2</v>
      </c>
    </row>
    <row r="8" spans="2:35" x14ac:dyDescent="0.3">
      <c r="B8" s="37" t="s">
        <v>45</v>
      </c>
      <c r="C8" s="13">
        <f>visotakol</f>
        <v>160</v>
      </c>
      <c r="D8" s="42">
        <f>INDEX($H$10:$H$16,MATCH(2,$I$10:$I$16,0))</f>
        <v>1</v>
      </c>
      <c r="E8" s="9" t="str">
        <f>INDEX($G$10:G17,MATCH($D$7,$H$10:H17,0))</f>
        <v>270-310</v>
      </c>
      <c r="F8" s="58"/>
      <c r="G8" s="58"/>
      <c r="H8" s="7" t="str">
        <f>IFERROR(INDEX(Таблица11[Тип коляски],SMALL(IF(Таблица11[Значние]=$C$7,ROW(Таблица11[Значние])-ROW($Y$6)+1),ROW()-ROW($H$6)+1)),"")</f>
        <v/>
      </c>
      <c r="I8" s="7">
        <f t="array" ref="I8">IFERROR(INDEX(Таблица12[Тип коляски],SMALL(IF(Таблица12[Значние]=$C$8,ROW(Таблица12[Значние])-ROW($AB$6)+1),ROW()-ROW($I$6)+1)),"")</f>
        <v>5</v>
      </c>
      <c r="J8" s="58"/>
      <c r="K8" s="58"/>
      <c r="L8" s="58"/>
      <c r="N8" s="7">
        <v>270</v>
      </c>
      <c r="O8" s="7">
        <f>Таблица7[[#This Row],[Ширина]]-Таблица7[[#This Row],[Зазор]]</f>
        <v>240</v>
      </c>
      <c r="P8" s="53">
        <v>30</v>
      </c>
      <c r="R8" s="7" t="s">
        <v>30</v>
      </c>
      <c r="S8" s="7">
        <v>320</v>
      </c>
      <c r="T8" s="54" t="s">
        <v>42</v>
      </c>
      <c r="V8" s="55" t="s">
        <v>65</v>
      </c>
      <c r="W8" s="7">
        <v>120</v>
      </c>
      <c r="Y8" s="7">
        <v>300</v>
      </c>
      <c r="Z8" s="7">
        <v>2</v>
      </c>
      <c r="AB8">
        <v>100</v>
      </c>
      <c r="AC8">
        <v>5</v>
      </c>
      <c r="AE8" s="7">
        <v>220</v>
      </c>
      <c r="AF8" s="7">
        <v>220</v>
      </c>
      <c r="AH8" s="87">
        <v>360</v>
      </c>
      <c r="AI8" s="7">
        <v>3</v>
      </c>
    </row>
    <row r="9" spans="2:35" x14ac:dyDescent="0.3">
      <c r="B9" s="40" t="s">
        <v>13</v>
      </c>
      <c r="C9" s="41">
        <f>dlingolen</f>
        <v>350</v>
      </c>
      <c r="D9" s="42"/>
      <c r="E9" s="10"/>
      <c r="F9" s="58"/>
      <c r="G9" s="144" t="s">
        <v>82</v>
      </c>
      <c r="H9" s="145"/>
      <c r="I9" s="146"/>
      <c r="N9" s="7">
        <v>300</v>
      </c>
      <c r="O9" s="7">
        <f>Таблица7[[#This Row],[Ширина]]-Таблица7[[#This Row],[Зазор]]</f>
        <v>250</v>
      </c>
      <c r="P9" s="53">
        <v>50</v>
      </c>
      <c r="R9" s="7" t="s">
        <v>30</v>
      </c>
      <c r="S9" s="7">
        <v>330</v>
      </c>
      <c r="T9" s="54" t="s">
        <v>42</v>
      </c>
      <c r="V9" s="55" t="s">
        <v>65</v>
      </c>
      <c r="W9" s="7">
        <v>130</v>
      </c>
      <c r="Y9">
        <v>310</v>
      </c>
      <c r="Z9">
        <v>1</v>
      </c>
      <c r="AB9">
        <v>110</v>
      </c>
      <c r="AC9">
        <v>1</v>
      </c>
      <c r="AE9" s="7">
        <v>230</v>
      </c>
      <c r="AF9" s="7">
        <v>220</v>
      </c>
      <c r="AH9" s="88">
        <v>360</v>
      </c>
      <c r="AI9" s="7">
        <v>4</v>
      </c>
    </row>
    <row r="10" spans="2:35" x14ac:dyDescent="0.3">
      <c r="B10" s="37" t="s">
        <v>248</v>
      </c>
      <c r="C10" s="13">
        <f>visotaSpin</f>
        <v>360</v>
      </c>
      <c r="D10" s="89">
        <f>INDEX(Таблица112[Тип трубки спинки],MATCH($C$10,Таблица112[Значние],0))</f>
        <v>360</v>
      </c>
      <c r="E10" s="90"/>
      <c r="G10" s="7" t="s">
        <v>30</v>
      </c>
      <c r="H10" s="7">
        <v>1</v>
      </c>
      <c r="I10" s="7">
        <f>COUNTIF($H$6:$I$8,H10)</f>
        <v>2</v>
      </c>
      <c r="N10" s="7">
        <v>300</v>
      </c>
      <c r="O10" s="7">
        <f>Таблица7[[#This Row],[Ширина]]-Таблица7[[#This Row],[Зазор]]</f>
        <v>260</v>
      </c>
      <c r="P10" s="53">
        <v>40</v>
      </c>
      <c r="R10" s="7" t="s">
        <v>30</v>
      </c>
      <c r="S10" s="7">
        <v>340</v>
      </c>
      <c r="T10" s="54" t="s">
        <v>42</v>
      </c>
      <c r="V10" s="55" t="s">
        <v>65</v>
      </c>
      <c r="W10" s="7">
        <v>140</v>
      </c>
      <c r="Y10">
        <v>310</v>
      </c>
      <c r="Z10">
        <v>2</v>
      </c>
      <c r="AB10">
        <v>110</v>
      </c>
      <c r="AC10">
        <v>3</v>
      </c>
      <c r="AE10" s="7">
        <v>240</v>
      </c>
      <c r="AF10" s="7">
        <v>240</v>
      </c>
      <c r="AH10" s="87">
        <v>420</v>
      </c>
      <c r="AI10" s="7">
        <v>5</v>
      </c>
    </row>
    <row r="11" spans="2:35" x14ac:dyDescent="0.3">
      <c r="B11" s="37"/>
      <c r="C11" s="13"/>
      <c r="D11" s="89"/>
      <c r="E11" s="90"/>
      <c r="G11" s="7" t="s">
        <v>30</v>
      </c>
      <c r="H11" s="7">
        <v>2</v>
      </c>
      <c r="I11" s="7">
        <f t="shared" ref="I11:I16" si="0">COUNTIF($H$6:$I$8,H11)</f>
        <v>0</v>
      </c>
      <c r="N11" s="7">
        <v>300</v>
      </c>
      <c r="O11" s="7">
        <f>Таблица7[[#This Row],[Ширина]]-Таблица7[[#This Row],[Зазор]]</f>
        <v>270</v>
      </c>
      <c r="P11" s="53">
        <v>30</v>
      </c>
      <c r="R11" s="7" t="s">
        <v>30</v>
      </c>
      <c r="S11" s="7">
        <v>350</v>
      </c>
      <c r="T11" s="54" t="s">
        <v>42</v>
      </c>
      <c r="V11" s="55" t="s">
        <v>65</v>
      </c>
      <c r="W11" s="7">
        <v>150</v>
      </c>
      <c r="Y11">
        <v>320</v>
      </c>
      <c r="Z11">
        <v>1</v>
      </c>
      <c r="AB11">
        <v>110</v>
      </c>
      <c r="AC11">
        <v>5</v>
      </c>
      <c r="AE11" s="7">
        <v>250</v>
      </c>
      <c r="AF11" s="7">
        <v>240</v>
      </c>
      <c r="AH11" s="88">
        <v>420</v>
      </c>
      <c r="AI11" s="7">
        <v>6</v>
      </c>
    </row>
    <row r="12" spans="2:35" ht="28.8" x14ac:dyDescent="0.3">
      <c r="B12" s="40" t="s">
        <v>257</v>
      </c>
      <c r="C12" s="41"/>
      <c r="D12" s="96">
        <f>INDEX(Таблица1124[Значние],MATCH($D$7,Таблица1124[Тип трубки спинки],0))</f>
        <v>300</v>
      </c>
      <c r="E12" s="97"/>
      <c r="G12" s="7" t="s">
        <v>35</v>
      </c>
      <c r="H12" s="7">
        <v>3</v>
      </c>
      <c r="I12" s="7">
        <f t="shared" si="0"/>
        <v>1</v>
      </c>
      <c r="N12" s="7">
        <v>330</v>
      </c>
      <c r="O12" s="7">
        <f>Таблица7[[#This Row],[Ширина]]-Таблица7[[#This Row],[Зазор]]</f>
        <v>280</v>
      </c>
      <c r="P12" s="53">
        <v>50</v>
      </c>
      <c r="R12" s="7" t="s">
        <v>35</v>
      </c>
      <c r="S12" s="7">
        <v>360</v>
      </c>
      <c r="T12" s="54" t="s">
        <v>43</v>
      </c>
      <c r="V12" s="55" t="s">
        <v>65</v>
      </c>
      <c r="W12" s="7">
        <v>160</v>
      </c>
      <c r="Y12">
        <v>320</v>
      </c>
      <c r="Z12">
        <v>2</v>
      </c>
      <c r="AB12">
        <v>120</v>
      </c>
      <c r="AC12">
        <v>1</v>
      </c>
      <c r="AE12" s="7">
        <v>260</v>
      </c>
      <c r="AF12" s="7">
        <v>260</v>
      </c>
      <c r="AH12" s="87">
        <v>420</v>
      </c>
      <c r="AI12" s="7">
        <v>7</v>
      </c>
    </row>
    <row r="13" spans="2:35" x14ac:dyDescent="0.3">
      <c r="G13" s="7" t="s">
        <v>35</v>
      </c>
      <c r="H13" s="7">
        <v>4</v>
      </c>
      <c r="I13" s="7">
        <f t="shared" si="0"/>
        <v>0</v>
      </c>
      <c r="N13" s="7">
        <v>330</v>
      </c>
      <c r="O13" s="7">
        <f>Таблица7[[#This Row],[Ширина]]-Таблица7[[#This Row],[Зазор]]</f>
        <v>290</v>
      </c>
      <c r="P13" s="53">
        <v>40</v>
      </c>
      <c r="R13" s="7" t="s">
        <v>35</v>
      </c>
      <c r="S13" s="7">
        <v>370</v>
      </c>
      <c r="T13" s="54" t="s">
        <v>43</v>
      </c>
      <c r="V13" s="55" t="s">
        <v>65</v>
      </c>
      <c r="W13" s="7">
        <v>170</v>
      </c>
      <c r="Y13">
        <v>330</v>
      </c>
      <c r="Z13">
        <v>1</v>
      </c>
      <c r="AB13">
        <v>120</v>
      </c>
      <c r="AC13">
        <v>3</v>
      </c>
      <c r="AE13" s="7">
        <v>270</v>
      </c>
      <c r="AF13" s="7">
        <v>260</v>
      </c>
    </row>
    <row r="14" spans="2:35" x14ac:dyDescent="0.3">
      <c r="G14" s="7" t="s">
        <v>36</v>
      </c>
      <c r="H14" s="7">
        <v>5</v>
      </c>
      <c r="I14" s="7">
        <f t="shared" si="0"/>
        <v>1</v>
      </c>
      <c r="N14" s="7">
        <v>330</v>
      </c>
      <c r="O14" s="7">
        <f>Таблица7[[#This Row],[Ширина]]-Таблица7[[#This Row],[Зазор]]</f>
        <v>300</v>
      </c>
      <c r="P14" s="53">
        <v>30</v>
      </c>
      <c r="R14" s="7" t="s">
        <v>35</v>
      </c>
      <c r="S14" s="7">
        <v>380</v>
      </c>
      <c r="T14" s="54" t="s">
        <v>43</v>
      </c>
      <c r="V14" s="55" t="s">
        <v>66</v>
      </c>
      <c r="W14" s="7">
        <v>180</v>
      </c>
      <c r="Y14">
        <v>330</v>
      </c>
      <c r="Z14">
        <v>2</v>
      </c>
      <c r="AB14">
        <v>120</v>
      </c>
      <c r="AC14">
        <v>5</v>
      </c>
      <c r="AE14" s="7">
        <v>280</v>
      </c>
      <c r="AF14" s="7">
        <v>280</v>
      </c>
    </row>
    <row r="15" spans="2:35" x14ac:dyDescent="0.3">
      <c r="G15" s="7" t="s">
        <v>36</v>
      </c>
      <c r="H15" s="7">
        <v>6</v>
      </c>
      <c r="I15" s="7">
        <f t="shared" si="0"/>
        <v>0</v>
      </c>
      <c r="N15" s="7">
        <v>360</v>
      </c>
      <c r="O15" s="7">
        <f>Таблица7[[#This Row],[Ширина]]-Таблица7[[#This Row],[Зазор]]</f>
        <v>310</v>
      </c>
      <c r="P15" s="53">
        <v>50</v>
      </c>
      <c r="R15" s="7" t="s">
        <v>35</v>
      </c>
      <c r="S15" s="7">
        <v>390</v>
      </c>
      <c r="T15" s="54" t="s">
        <v>43</v>
      </c>
      <c r="V15" s="55" t="s">
        <v>66</v>
      </c>
      <c r="W15" s="7">
        <v>190</v>
      </c>
      <c r="Y15">
        <v>340</v>
      </c>
      <c r="Z15">
        <v>1</v>
      </c>
      <c r="AB15">
        <v>130</v>
      </c>
      <c r="AC15">
        <v>1</v>
      </c>
      <c r="AE15" s="7">
        <v>290</v>
      </c>
      <c r="AF15" s="7">
        <v>280</v>
      </c>
    </row>
    <row r="16" spans="2:35" x14ac:dyDescent="0.3">
      <c r="G16" s="7" t="s">
        <v>36</v>
      </c>
      <c r="H16" s="7">
        <v>7</v>
      </c>
      <c r="I16" s="7">
        <f t="shared" si="0"/>
        <v>0</v>
      </c>
      <c r="N16" s="7">
        <v>360</v>
      </c>
      <c r="O16" s="7">
        <f>Таблица7[[#This Row],[Ширина]]-Таблица7[[#This Row],[Зазор]]</f>
        <v>320</v>
      </c>
      <c r="P16" s="53">
        <v>40</v>
      </c>
      <c r="R16" s="7" t="s">
        <v>35</v>
      </c>
      <c r="S16" s="7">
        <v>400</v>
      </c>
      <c r="T16" s="54" t="s">
        <v>43</v>
      </c>
      <c r="V16" s="55" t="s">
        <v>66</v>
      </c>
      <c r="W16" s="7">
        <v>200</v>
      </c>
      <c r="Y16">
        <v>340</v>
      </c>
      <c r="Z16">
        <v>2</v>
      </c>
      <c r="AB16">
        <v>130</v>
      </c>
      <c r="AC16">
        <v>3</v>
      </c>
      <c r="AE16" s="7">
        <v>300</v>
      </c>
      <c r="AF16" s="7">
        <v>300</v>
      </c>
    </row>
    <row r="17" spans="7:32" x14ac:dyDescent="0.3">
      <c r="N17" s="7">
        <v>360</v>
      </c>
      <c r="O17" s="7">
        <f>Таблица7[[#This Row],[Ширина]]-Таблица7[[#This Row],[Зазор]]</f>
        <v>330</v>
      </c>
      <c r="P17" s="53">
        <v>30</v>
      </c>
      <c r="R17" s="7" t="s">
        <v>35</v>
      </c>
      <c r="S17" s="7">
        <v>410</v>
      </c>
      <c r="T17" s="54" t="s">
        <v>43</v>
      </c>
      <c r="V17" s="55" t="s">
        <v>66</v>
      </c>
      <c r="W17" s="7">
        <v>210</v>
      </c>
      <c r="Y17">
        <v>350</v>
      </c>
      <c r="Z17">
        <v>1</v>
      </c>
      <c r="AB17">
        <v>130</v>
      </c>
      <c r="AC17">
        <v>5</v>
      </c>
      <c r="AE17" s="7">
        <v>310</v>
      </c>
      <c r="AF17" s="7">
        <v>300</v>
      </c>
    </row>
    <row r="18" spans="7:32" ht="17.399999999999999" customHeight="1" x14ac:dyDescent="0.3">
      <c r="G18" s="60" t="s">
        <v>91</v>
      </c>
      <c r="H18" s="7">
        <f t="array" ref="H18">IFERROR(INDEX(Таблица7[Ширина],SMALL(IF(Таблица7[Фактическое значение]=$C$6,ROW(Таблица7[Фактическое значение])-ROW($N$6)+1),ROW()-ROW(H18)+1)),"")</f>
        <v>390</v>
      </c>
      <c r="N18" s="7">
        <v>390</v>
      </c>
      <c r="O18" s="7">
        <f>Таблица7[[#This Row],[Ширина]]-Таблица7[[#This Row],[Зазор]]</f>
        <v>340</v>
      </c>
      <c r="P18" s="53">
        <v>50</v>
      </c>
      <c r="R18" s="7" t="s">
        <v>36</v>
      </c>
      <c r="S18" s="7">
        <v>420</v>
      </c>
      <c r="T18" s="54" t="s">
        <v>44</v>
      </c>
      <c r="V18" s="55" t="s">
        <v>66</v>
      </c>
      <c r="W18" s="7">
        <v>220</v>
      </c>
      <c r="Y18">
        <v>350</v>
      </c>
      <c r="Z18">
        <v>2</v>
      </c>
      <c r="AB18">
        <v>140</v>
      </c>
      <c r="AC18">
        <v>1</v>
      </c>
      <c r="AE18" s="7">
        <v>320</v>
      </c>
      <c r="AF18" s="7">
        <v>320</v>
      </c>
    </row>
    <row r="19" spans="7:32" x14ac:dyDescent="0.3">
      <c r="N19" s="7">
        <v>390</v>
      </c>
      <c r="O19" s="7">
        <f>Таблица7[[#This Row],[Ширина]]-Таблица7[[#This Row],[Зазор]]</f>
        <v>350</v>
      </c>
      <c r="P19" s="53">
        <v>40</v>
      </c>
      <c r="R19" s="7" t="s">
        <v>36</v>
      </c>
      <c r="S19" s="7">
        <v>430</v>
      </c>
      <c r="T19" s="54" t="s">
        <v>44</v>
      </c>
      <c r="V19" s="55" t="s">
        <v>66</v>
      </c>
      <c r="W19" s="7">
        <v>230</v>
      </c>
      <c r="Y19">
        <v>360</v>
      </c>
      <c r="Z19">
        <v>3</v>
      </c>
      <c r="AB19">
        <v>140</v>
      </c>
      <c r="AC19">
        <v>3</v>
      </c>
      <c r="AE19" s="7">
        <v>330</v>
      </c>
      <c r="AF19" s="7">
        <v>320</v>
      </c>
    </row>
    <row r="20" spans="7:32" x14ac:dyDescent="0.3">
      <c r="N20" s="7">
        <v>390</v>
      </c>
      <c r="O20" s="7">
        <f>Таблица7[[#This Row],[Ширина]]-Таблица7[[#This Row],[Зазор]]</f>
        <v>360</v>
      </c>
      <c r="P20" s="53">
        <v>30</v>
      </c>
      <c r="R20" s="7" t="s">
        <v>36</v>
      </c>
      <c r="S20" s="7">
        <v>440</v>
      </c>
      <c r="T20" s="54" t="s">
        <v>44</v>
      </c>
      <c r="V20" s="55" t="s">
        <v>66</v>
      </c>
      <c r="W20" s="7">
        <v>240</v>
      </c>
      <c r="Y20">
        <v>360</v>
      </c>
      <c r="Z20">
        <v>4</v>
      </c>
      <c r="AB20">
        <v>140</v>
      </c>
      <c r="AC20">
        <v>5</v>
      </c>
      <c r="AE20" s="7">
        <v>340</v>
      </c>
      <c r="AF20" s="7">
        <v>340</v>
      </c>
    </row>
    <row r="21" spans="7:32" x14ac:dyDescent="0.3">
      <c r="N21" s="7">
        <v>420</v>
      </c>
      <c r="O21" s="7">
        <f>Таблица7[[#This Row],[Ширина]]-Таблица7[[#This Row],[Зазор]]</f>
        <v>370</v>
      </c>
      <c r="P21" s="53">
        <v>50</v>
      </c>
      <c r="R21" s="7" t="s">
        <v>36</v>
      </c>
      <c r="S21" s="7">
        <v>450</v>
      </c>
      <c r="T21" s="54" t="s">
        <v>44</v>
      </c>
      <c r="V21" s="55" t="s">
        <v>66</v>
      </c>
      <c r="W21" s="7">
        <v>250</v>
      </c>
      <c r="Y21">
        <v>370</v>
      </c>
      <c r="Z21">
        <v>3</v>
      </c>
      <c r="AB21">
        <v>150</v>
      </c>
      <c r="AC21">
        <v>1</v>
      </c>
      <c r="AE21" s="7">
        <v>350</v>
      </c>
      <c r="AF21" s="7">
        <v>340</v>
      </c>
    </row>
    <row r="22" spans="7:32" x14ac:dyDescent="0.3">
      <c r="N22" s="7">
        <v>420</v>
      </c>
      <c r="O22" s="7">
        <f>Таблица7[[#This Row],[Ширина]]-Таблица7[[#This Row],[Зазор]]</f>
        <v>380</v>
      </c>
      <c r="P22" s="53">
        <v>40</v>
      </c>
      <c r="R22" s="7" t="s">
        <v>36</v>
      </c>
      <c r="S22" s="7">
        <v>460</v>
      </c>
      <c r="T22" s="54" t="s">
        <v>44</v>
      </c>
      <c r="V22" s="55" t="s">
        <v>66</v>
      </c>
      <c r="W22" s="7">
        <v>260</v>
      </c>
      <c r="Y22">
        <v>370</v>
      </c>
      <c r="Z22">
        <v>4</v>
      </c>
      <c r="AB22">
        <v>150</v>
      </c>
      <c r="AC22">
        <v>3</v>
      </c>
      <c r="AE22" s="7">
        <v>360</v>
      </c>
      <c r="AF22" s="7">
        <v>360</v>
      </c>
    </row>
    <row r="23" spans="7:32" x14ac:dyDescent="0.3">
      <c r="N23" s="7">
        <v>420</v>
      </c>
      <c r="O23" s="7">
        <f>Таблица7[[#This Row],[Ширина]]-Таблица7[[#This Row],[Зазор]]</f>
        <v>390</v>
      </c>
      <c r="P23" s="53">
        <v>30</v>
      </c>
      <c r="R23" s="7" t="s">
        <v>36</v>
      </c>
      <c r="S23" s="7">
        <v>470</v>
      </c>
      <c r="T23" s="54" t="s">
        <v>44</v>
      </c>
      <c r="V23" s="56">
        <v>7</v>
      </c>
      <c r="W23" s="7">
        <v>270</v>
      </c>
      <c r="Y23">
        <v>380</v>
      </c>
      <c r="Z23">
        <v>3</v>
      </c>
      <c r="AB23">
        <v>150</v>
      </c>
      <c r="AC23">
        <v>5</v>
      </c>
      <c r="AE23" s="7">
        <v>370</v>
      </c>
      <c r="AF23" s="7">
        <v>360</v>
      </c>
    </row>
    <row r="24" spans="7:32" x14ac:dyDescent="0.3">
      <c r="R24" s="7" t="s">
        <v>36</v>
      </c>
      <c r="S24" s="7">
        <v>480</v>
      </c>
      <c r="T24" s="54" t="s">
        <v>44</v>
      </c>
      <c r="Y24">
        <v>380</v>
      </c>
      <c r="Z24">
        <v>4</v>
      </c>
      <c r="AB24">
        <v>160</v>
      </c>
      <c r="AC24">
        <v>1</v>
      </c>
      <c r="AE24" s="7">
        <v>380</v>
      </c>
      <c r="AF24" s="7">
        <v>380</v>
      </c>
    </row>
    <row r="25" spans="7:32" x14ac:dyDescent="0.3">
      <c r="Y25">
        <v>390</v>
      </c>
      <c r="Z25">
        <v>3</v>
      </c>
      <c r="AB25">
        <v>160</v>
      </c>
      <c r="AC25">
        <v>3</v>
      </c>
      <c r="AE25" s="7">
        <v>390</v>
      </c>
      <c r="AF25" s="7">
        <v>380</v>
      </c>
    </row>
    <row r="26" spans="7:32" x14ac:dyDescent="0.3">
      <c r="Y26">
        <v>390</v>
      </c>
      <c r="Z26">
        <v>4</v>
      </c>
      <c r="AB26">
        <v>160</v>
      </c>
      <c r="AC26">
        <v>5</v>
      </c>
      <c r="AE26" s="7">
        <v>400</v>
      </c>
      <c r="AF26" s="7">
        <v>400</v>
      </c>
    </row>
    <row r="27" spans="7:32" x14ac:dyDescent="0.3">
      <c r="Y27">
        <v>400</v>
      </c>
      <c r="Z27">
        <v>3</v>
      </c>
      <c r="AB27">
        <v>170</v>
      </c>
      <c r="AC27">
        <v>1</v>
      </c>
      <c r="AE27" s="7">
        <v>410</v>
      </c>
      <c r="AF27" s="7">
        <v>400</v>
      </c>
    </row>
    <row r="28" spans="7:32" x14ac:dyDescent="0.3">
      <c r="Y28">
        <v>400</v>
      </c>
      <c r="Z28">
        <v>4</v>
      </c>
      <c r="AB28">
        <v>170</v>
      </c>
      <c r="AC28">
        <v>3</v>
      </c>
      <c r="AE28" s="7">
        <v>420</v>
      </c>
      <c r="AF28" s="7">
        <v>420</v>
      </c>
    </row>
    <row r="29" spans="7:32" x14ac:dyDescent="0.3">
      <c r="Y29">
        <v>410</v>
      </c>
      <c r="Z29">
        <v>3</v>
      </c>
      <c r="AB29">
        <v>170</v>
      </c>
      <c r="AC29">
        <v>5</v>
      </c>
      <c r="AE29" s="7">
        <v>430</v>
      </c>
      <c r="AF29" s="7">
        <v>420</v>
      </c>
    </row>
    <row r="30" spans="7:32" x14ac:dyDescent="0.3">
      <c r="Y30">
        <v>410</v>
      </c>
      <c r="Z30">
        <v>4</v>
      </c>
      <c r="AB30">
        <v>180</v>
      </c>
      <c r="AC30">
        <v>2</v>
      </c>
      <c r="AE30" s="7">
        <v>440</v>
      </c>
      <c r="AF30" s="7">
        <v>440</v>
      </c>
    </row>
    <row r="31" spans="7:32" x14ac:dyDescent="0.3">
      <c r="Y31">
        <v>420</v>
      </c>
      <c r="Z31">
        <v>5</v>
      </c>
      <c r="AB31">
        <v>180</v>
      </c>
      <c r="AC31">
        <v>4</v>
      </c>
      <c r="AE31" s="7">
        <v>450</v>
      </c>
      <c r="AF31" s="7">
        <v>440</v>
      </c>
    </row>
    <row r="32" spans="7:32" x14ac:dyDescent="0.3">
      <c r="Y32">
        <v>420</v>
      </c>
      <c r="Z32">
        <v>6</v>
      </c>
      <c r="AB32">
        <v>180</v>
      </c>
      <c r="AC32">
        <v>6</v>
      </c>
      <c r="AE32" s="7">
        <v>460</v>
      </c>
      <c r="AF32" s="7">
        <v>460</v>
      </c>
    </row>
    <row r="33" spans="25:29" x14ac:dyDescent="0.3">
      <c r="Y33">
        <v>420</v>
      </c>
      <c r="Z33">
        <v>7</v>
      </c>
      <c r="AB33">
        <v>190</v>
      </c>
      <c r="AC33">
        <v>2</v>
      </c>
    </row>
    <row r="34" spans="25:29" x14ac:dyDescent="0.3">
      <c r="Y34">
        <v>430</v>
      </c>
      <c r="Z34">
        <v>5</v>
      </c>
      <c r="AB34">
        <v>190</v>
      </c>
      <c r="AC34">
        <v>4</v>
      </c>
    </row>
    <row r="35" spans="25:29" x14ac:dyDescent="0.3">
      <c r="Y35">
        <v>430</v>
      </c>
      <c r="Z35">
        <v>6</v>
      </c>
      <c r="AB35">
        <v>190</v>
      </c>
      <c r="AC35">
        <v>6</v>
      </c>
    </row>
    <row r="36" spans="25:29" x14ac:dyDescent="0.3">
      <c r="Y36">
        <v>430</v>
      </c>
      <c r="Z36">
        <v>7</v>
      </c>
      <c r="AB36">
        <v>200</v>
      </c>
      <c r="AC36">
        <v>2</v>
      </c>
    </row>
    <row r="37" spans="25:29" x14ac:dyDescent="0.3">
      <c r="Y37">
        <v>440</v>
      </c>
      <c r="Z37">
        <v>5</v>
      </c>
      <c r="AB37">
        <v>200</v>
      </c>
      <c r="AC37">
        <v>4</v>
      </c>
    </row>
    <row r="38" spans="25:29" x14ac:dyDescent="0.3">
      <c r="Y38">
        <v>440</v>
      </c>
      <c r="Z38">
        <v>6</v>
      </c>
      <c r="AB38">
        <v>200</v>
      </c>
      <c r="AC38">
        <v>6</v>
      </c>
    </row>
    <row r="39" spans="25:29" x14ac:dyDescent="0.3">
      <c r="Y39">
        <v>440</v>
      </c>
      <c r="Z39">
        <v>7</v>
      </c>
      <c r="AB39">
        <v>210</v>
      </c>
      <c r="AC39">
        <v>2</v>
      </c>
    </row>
    <row r="40" spans="25:29" x14ac:dyDescent="0.3">
      <c r="Y40">
        <v>450</v>
      </c>
      <c r="Z40">
        <v>5</v>
      </c>
      <c r="AB40">
        <v>210</v>
      </c>
      <c r="AC40">
        <v>4</v>
      </c>
    </row>
    <row r="41" spans="25:29" x14ac:dyDescent="0.3">
      <c r="Y41">
        <v>450</v>
      </c>
      <c r="Z41">
        <v>6</v>
      </c>
      <c r="AB41">
        <v>210</v>
      </c>
      <c r="AC41">
        <v>6</v>
      </c>
    </row>
    <row r="42" spans="25:29" x14ac:dyDescent="0.3">
      <c r="Y42">
        <v>450</v>
      </c>
      <c r="Z42">
        <v>7</v>
      </c>
      <c r="AB42">
        <v>220</v>
      </c>
      <c r="AC42">
        <v>2</v>
      </c>
    </row>
    <row r="43" spans="25:29" x14ac:dyDescent="0.3">
      <c r="Y43">
        <v>460</v>
      </c>
      <c r="Z43">
        <v>5</v>
      </c>
      <c r="AB43">
        <v>220</v>
      </c>
      <c r="AC43">
        <v>4</v>
      </c>
    </row>
    <row r="44" spans="25:29" x14ac:dyDescent="0.3">
      <c r="Y44">
        <v>460</v>
      </c>
      <c r="Z44">
        <v>6</v>
      </c>
      <c r="AB44">
        <v>220</v>
      </c>
      <c r="AC44">
        <v>6</v>
      </c>
    </row>
    <row r="45" spans="25:29" x14ac:dyDescent="0.3">
      <c r="Y45">
        <v>460</v>
      </c>
      <c r="Z45">
        <v>7</v>
      </c>
      <c r="AB45">
        <v>230</v>
      </c>
      <c r="AC45">
        <v>2</v>
      </c>
    </row>
    <row r="46" spans="25:29" x14ac:dyDescent="0.3">
      <c r="Y46">
        <v>470</v>
      </c>
      <c r="Z46">
        <v>5</v>
      </c>
      <c r="AB46">
        <v>230</v>
      </c>
      <c r="AC46">
        <v>4</v>
      </c>
    </row>
    <row r="47" spans="25:29" x14ac:dyDescent="0.3">
      <c r="Y47">
        <v>470</v>
      </c>
      <c r="Z47">
        <v>6</v>
      </c>
      <c r="AB47">
        <v>230</v>
      </c>
      <c r="AC47">
        <v>6</v>
      </c>
    </row>
    <row r="48" spans="25:29" x14ac:dyDescent="0.3">
      <c r="Y48">
        <v>470</v>
      </c>
      <c r="Z48">
        <v>7</v>
      </c>
      <c r="AB48">
        <v>240</v>
      </c>
      <c r="AC48">
        <v>2</v>
      </c>
    </row>
    <row r="49" spans="25:29" x14ac:dyDescent="0.3">
      <c r="Y49">
        <v>480</v>
      </c>
      <c r="Z49">
        <v>5</v>
      </c>
      <c r="AB49">
        <v>240</v>
      </c>
      <c r="AC49">
        <v>4</v>
      </c>
    </row>
    <row r="50" spans="25:29" x14ac:dyDescent="0.3">
      <c r="Y50">
        <v>480</v>
      </c>
      <c r="Z50">
        <v>6</v>
      </c>
      <c r="AB50">
        <v>240</v>
      </c>
      <c r="AC50">
        <v>6</v>
      </c>
    </row>
    <row r="51" spans="25:29" x14ac:dyDescent="0.3">
      <c r="Y51">
        <v>480</v>
      </c>
      <c r="Z51">
        <v>7</v>
      </c>
      <c r="AB51">
        <v>250</v>
      </c>
      <c r="AC51">
        <v>2</v>
      </c>
    </row>
    <row r="52" spans="25:29" x14ac:dyDescent="0.3">
      <c r="AB52">
        <v>250</v>
      </c>
      <c r="AC52">
        <v>4</v>
      </c>
    </row>
    <row r="53" spans="25:29" x14ac:dyDescent="0.3">
      <c r="AB53">
        <v>250</v>
      </c>
      <c r="AC53">
        <v>6</v>
      </c>
    </row>
    <row r="54" spans="25:29" x14ac:dyDescent="0.3">
      <c r="AB54">
        <v>260</v>
      </c>
      <c r="AC54">
        <v>2</v>
      </c>
    </row>
    <row r="55" spans="25:29" x14ac:dyDescent="0.3">
      <c r="AB55">
        <v>260</v>
      </c>
      <c r="AC55">
        <v>4</v>
      </c>
    </row>
    <row r="56" spans="25:29" x14ac:dyDescent="0.3">
      <c r="AB56">
        <v>260</v>
      </c>
      <c r="AC56">
        <v>6</v>
      </c>
    </row>
    <row r="57" spans="25:29" x14ac:dyDescent="0.3">
      <c r="AB57">
        <v>270</v>
      </c>
      <c r="AC57">
        <v>7</v>
      </c>
    </row>
  </sheetData>
  <mergeCells count="10">
    <mergeCell ref="AE4:AF4"/>
    <mergeCell ref="AH4:AI4"/>
    <mergeCell ref="G9:I9"/>
    <mergeCell ref="AB4:AC4"/>
    <mergeCell ref="B4:E4"/>
    <mergeCell ref="H4:I4"/>
    <mergeCell ref="N4:P4"/>
    <mergeCell ref="V4:W4"/>
    <mergeCell ref="Y4:Z4"/>
    <mergeCell ref="R4:T4"/>
  </mergeCells>
  <pageMargins left="0.7" right="0.7" top="0.75" bottom="0.75" header="0.3" footer="0.3"/>
  <pageSetup paperSize="9" orientation="portrait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M27"/>
  <sheetViews>
    <sheetView workbookViewId="0">
      <selection activeCell="C12" sqref="C12:H19"/>
    </sheetView>
  </sheetViews>
  <sheetFormatPr defaultRowHeight="14.4" x14ac:dyDescent="0.3"/>
  <sheetData>
    <row r="2" spans="1:13" ht="15" thickBot="1" x14ac:dyDescent="0.35"/>
    <row r="3" spans="1:13" ht="36.75" customHeight="1" thickBot="1" x14ac:dyDescent="0.35">
      <c r="A3" s="48"/>
      <c r="B3" s="49" t="s">
        <v>52</v>
      </c>
      <c r="C3" s="50" t="s">
        <v>53</v>
      </c>
      <c r="D3" s="49" t="s">
        <v>12</v>
      </c>
      <c r="E3" s="49" t="s">
        <v>54</v>
      </c>
      <c r="F3" s="50" t="s">
        <v>55</v>
      </c>
      <c r="G3" s="50" t="s">
        <v>13</v>
      </c>
      <c r="H3" s="50" t="s">
        <v>56</v>
      </c>
      <c r="I3" s="49" t="s">
        <v>45</v>
      </c>
      <c r="J3" s="49" t="s">
        <v>57</v>
      </c>
      <c r="K3" s="49"/>
      <c r="L3" s="50" t="s">
        <v>58</v>
      </c>
      <c r="M3" s="49" t="s">
        <v>59</v>
      </c>
    </row>
    <row r="4" spans="1:13" ht="53.4" thickBot="1" x14ac:dyDescent="0.35">
      <c r="A4" s="45">
        <v>190</v>
      </c>
      <c r="B4" s="46" t="s">
        <v>60</v>
      </c>
      <c r="C4" s="51" t="s">
        <v>61</v>
      </c>
      <c r="D4" s="46">
        <v>420</v>
      </c>
      <c r="E4" s="51" t="s">
        <v>51</v>
      </c>
      <c r="F4" s="52" t="s">
        <v>62</v>
      </c>
      <c r="G4" s="46">
        <v>400</v>
      </c>
      <c r="H4" s="51" t="s">
        <v>63</v>
      </c>
      <c r="I4" s="46">
        <v>200</v>
      </c>
      <c r="J4" s="47">
        <v>200</v>
      </c>
      <c r="K4" s="47">
        <f t="shared" ref="K4" si="0">J4-I4</f>
        <v>0</v>
      </c>
      <c r="L4" s="46" t="s">
        <v>64</v>
      </c>
      <c r="M4" s="46" t="s">
        <v>36</v>
      </c>
    </row>
    <row r="9" spans="1:13" x14ac:dyDescent="0.3">
      <c r="C9" t="s">
        <v>22</v>
      </c>
    </row>
    <row r="10" spans="1:13" ht="15" thickBot="1" x14ac:dyDescent="0.35"/>
    <row r="11" spans="1:13" ht="15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</row>
    <row r="12" spans="1:13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</row>
    <row r="13" spans="1:13" ht="15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</row>
    <row r="14" spans="1:13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13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13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150" t="s">
        <v>29</v>
      </c>
      <c r="D25" s="151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1">E26+3.4</f>
        <v>75.400000000000006</v>
      </c>
      <c r="F27">
        <f t="shared" si="1"/>
        <v>125.4</v>
      </c>
      <c r="G27">
        <f t="shared" si="1"/>
        <v>75.400000000000006</v>
      </c>
      <c r="H27">
        <f t="shared" si="1"/>
        <v>125.4</v>
      </c>
      <c r="I27">
        <f t="shared" si="1"/>
        <v>75.400000000000006</v>
      </c>
      <c r="J27">
        <f t="shared" si="1"/>
        <v>125.4</v>
      </c>
      <c r="K27">
        <f t="shared" si="1"/>
        <v>135.4</v>
      </c>
    </row>
  </sheetData>
  <mergeCells count="1">
    <mergeCell ref="C25:D25"/>
  </mergeCells>
  <conditionalFormatting sqref="J3:K3">
    <cfRule type="cellIs" dxfId="1" priority="2" operator="equal">
      <formula>"?"</formula>
    </cfRule>
  </conditionalFormatting>
  <conditionalFormatting sqref="J4:K4">
    <cfRule type="cellIs" dxfId="0" priority="1" operator="equal">
      <formula>"?"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109</v>
      </c>
      <c r="E3" t="s">
        <v>135</v>
      </c>
      <c r="F3" t="s">
        <v>189</v>
      </c>
      <c r="G3">
        <v>2</v>
      </c>
      <c r="H3">
        <v>468</v>
      </c>
      <c r="I3">
        <v>232</v>
      </c>
      <c r="J3" t="s">
        <v>86</v>
      </c>
      <c r="K3" t="s">
        <v>10</v>
      </c>
      <c r="L3" t="s">
        <v>190</v>
      </c>
    </row>
    <row r="4" spans="2:12" x14ac:dyDescent="0.3">
      <c r="B4">
        <v>2</v>
      </c>
      <c r="C4" t="s">
        <v>2</v>
      </c>
      <c r="D4" t="s">
        <v>109</v>
      </c>
      <c r="E4" t="s">
        <v>136</v>
      </c>
      <c r="F4" t="s">
        <v>191</v>
      </c>
      <c r="G4">
        <v>1</v>
      </c>
      <c r="H4">
        <v>468</v>
      </c>
      <c r="I4">
        <v>232</v>
      </c>
      <c r="J4" t="s">
        <v>86</v>
      </c>
      <c r="K4" t="s">
        <v>68</v>
      </c>
      <c r="L4" t="s">
        <v>190</v>
      </c>
    </row>
    <row r="5" spans="2:12" x14ac:dyDescent="0.3">
      <c r="B5">
        <v>3</v>
      </c>
      <c r="C5" t="s">
        <v>67</v>
      </c>
      <c r="D5" t="s">
        <v>109</v>
      </c>
      <c r="E5" t="s">
        <v>137</v>
      </c>
      <c r="F5" t="s">
        <v>192</v>
      </c>
      <c r="G5">
        <v>1</v>
      </c>
      <c r="H5">
        <v>468</v>
      </c>
      <c r="I5">
        <v>232</v>
      </c>
      <c r="J5" t="s">
        <v>86</v>
      </c>
      <c r="K5" t="s">
        <v>74</v>
      </c>
      <c r="L5" t="s">
        <v>190</v>
      </c>
    </row>
    <row r="6" spans="2:12" x14ac:dyDescent="0.3">
      <c r="B6">
        <v>4</v>
      </c>
      <c r="C6">
        <v>2</v>
      </c>
      <c r="D6" t="s">
        <v>110</v>
      </c>
      <c r="E6" t="s">
        <v>138</v>
      </c>
      <c r="F6" t="s">
        <v>193</v>
      </c>
      <c r="G6">
        <v>2</v>
      </c>
      <c r="H6">
        <v>468</v>
      </c>
      <c r="I6">
        <v>283</v>
      </c>
      <c r="J6" t="s">
        <v>86</v>
      </c>
      <c r="K6" t="s">
        <v>10</v>
      </c>
      <c r="L6" t="s">
        <v>190</v>
      </c>
    </row>
    <row r="7" spans="2:12" x14ac:dyDescent="0.3">
      <c r="B7">
        <v>5</v>
      </c>
      <c r="C7" t="s">
        <v>3</v>
      </c>
      <c r="D7" t="s">
        <v>110</v>
      </c>
      <c r="E7" t="s">
        <v>139</v>
      </c>
      <c r="F7" t="s">
        <v>194</v>
      </c>
      <c r="G7">
        <v>1</v>
      </c>
      <c r="H7">
        <v>468</v>
      </c>
      <c r="I7">
        <v>283</v>
      </c>
      <c r="J7" t="s">
        <v>86</v>
      </c>
      <c r="K7" t="s">
        <v>68</v>
      </c>
      <c r="L7" t="s">
        <v>195</v>
      </c>
    </row>
    <row r="8" spans="2:12" x14ac:dyDescent="0.3">
      <c r="B8">
        <v>6</v>
      </c>
      <c r="C8" t="s">
        <v>69</v>
      </c>
      <c r="D8" t="s">
        <v>110</v>
      </c>
      <c r="E8" t="s">
        <v>140</v>
      </c>
      <c r="F8" t="s">
        <v>196</v>
      </c>
      <c r="G8">
        <v>1</v>
      </c>
      <c r="H8">
        <v>468</v>
      </c>
      <c r="I8">
        <v>283</v>
      </c>
      <c r="J8" t="s">
        <v>86</v>
      </c>
      <c r="K8" t="s">
        <v>74</v>
      </c>
      <c r="L8" t="s">
        <v>195</v>
      </c>
    </row>
    <row r="9" spans="2:12" x14ac:dyDescent="0.3">
      <c r="B9">
        <v>7</v>
      </c>
      <c r="C9">
        <v>3</v>
      </c>
      <c r="D9" t="s">
        <v>111</v>
      </c>
      <c r="E9" t="s">
        <v>141</v>
      </c>
      <c r="F9" t="s">
        <v>197</v>
      </c>
      <c r="G9">
        <v>2</v>
      </c>
      <c r="H9">
        <v>495</v>
      </c>
      <c r="I9">
        <v>232</v>
      </c>
      <c r="J9" t="s">
        <v>86</v>
      </c>
      <c r="K9" t="s">
        <v>10</v>
      </c>
      <c r="L9" t="s">
        <v>190</v>
      </c>
    </row>
    <row r="10" spans="2:12" x14ac:dyDescent="0.3">
      <c r="B10">
        <v>8</v>
      </c>
      <c r="C10" t="s">
        <v>4</v>
      </c>
      <c r="D10" t="s">
        <v>111</v>
      </c>
      <c r="E10" t="s">
        <v>142</v>
      </c>
      <c r="F10" t="s">
        <v>198</v>
      </c>
      <c r="G10">
        <v>1</v>
      </c>
      <c r="H10">
        <v>495</v>
      </c>
      <c r="I10">
        <v>232</v>
      </c>
      <c r="J10" t="s">
        <v>86</v>
      </c>
      <c r="K10" t="s">
        <v>68</v>
      </c>
      <c r="L10" t="s">
        <v>190</v>
      </c>
    </row>
    <row r="11" spans="2:12" x14ac:dyDescent="0.3">
      <c r="B11">
        <v>9</v>
      </c>
      <c r="C11" t="s">
        <v>70</v>
      </c>
      <c r="D11" t="s">
        <v>111</v>
      </c>
      <c r="E11" t="s">
        <v>143</v>
      </c>
      <c r="F11" t="s">
        <v>199</v>
      </c>
      <c r="G11">
        <v>1</v>
      </c>
      <c r="H11">
        <v>495</v>
      </c>
      <c r="I11">
        <v>232</v>
      </c>
      <c r="J11" t="s">
        <v>86</v>
      </c>
      <c r="K11" t="s">
        <v>74</v>
      </c>
      <c r="L11" t="s">
        <v>190</v>
      </c>
    </row>
    <row r="12" spans="2:12" x14ac:dyDescent="0.3">
      <c r="B12">
        <v>10</v>
      </c>
      <c r="C12">
        <v>4</v>
      </c>
      <c r="D12" t="s">
        <v>112</v>
      </c>
      <c r="E12" t="s">
        <v>144</v>
      </c>
      <c r="F12" t="s">
        <v>200</v>
      </c>
      <c r="G12">
        <v>2</v>
      </c>
      <c r="H12">
        <v>495</v>
      </c>
      <c r="I12">
        <v>283</v>
      </c>
      <c r="J12" t="s">
        <v>86</v>
      </c>
      <c r="K12" t="s">
        <v>10</v>
      </c>
      <c r="L12" t="s">
        <v>190</v>
      </c>
    </row>
    <row r="13" spans="2:12" x14ac:dyDescent="0.3">
      <c r="B13">
        <v>11</v>
      </c>
      <c r="C13" t="s">
        <v>5</v>
      </c>
      <c r="D13" t="s">
        <v>112</v>
      </c>
      <c r="E13" t="s">
        <v>145</v>
      </c>
      <c r="F13" t="s">
        <v>201</v>
      </c>
      <c r="G13">
        <v>1</v>
      </c>
      <c r="H13">
        <v>495</v>
      </c>
      <c r="I13">
        <v>283</v>
      </c>
      <c r="J13" t="s">
        <v>86</v>
      </c>
      <c r="K13" t="s">
        <v>68</v>
      </c>
      <c r="L13" t="s">
        <v>190</v>
      </c>
    </row>
    <row r="14" spans="2:12" x14ac:dyDescent="0.3">
      <c r="B14">
        <v>12</v>
      </c>
      <c r="C14" t="s">
        <v>71</v>
      </c>
      <c r="D14" t="s">
        <v>112</v>
      </c>
      <c r="E14" t="s">
        <v>146</v>
      </c>
      <c r="F14" t="s">
        <v>202</v>
      </c>
      <c r="G14">
        <v>1</v>
      </c>
      <c r="H14">
        <v>495</v>
      </c>
      <c r="I14">
        <v>283</v>
      </c>
      <c r="J14" t="s">
        <v>86</v>
      </c>
      <c r="K14" t="s">
        <v>74</v>
      </c>
      <c r="L14" t="s">
        <v>190</v>
      </c>
    </row>
    <row r="15" spans="2:12" x14ac:dyDescent="0.3">
      <c r="B15">
        <v>13</v>
      </c>
      <c r="C15">
        <v>5</v>
      </c>
      <c r="D15" t="s">
        <v>113</v>
      </c>
      <c r="E15" t="s">
        <v>147</v>
      </c>
      <c r="F15" t="s">
        <v>203</v>
      </c>
      <c r="G15">
        <v>2</v>
      </c>
      <c r="H15">
        <v>555</v>
      </c>
      <c r="I15">
        <v>232</v>
      </c>
      <c r="J15" t="s">
        <v>86</v>
      </c>
      <c r="K15" t="s">
        <v>10</v>
      </c>
      <c r="L15" t="s">
        <v>190</v>
      </c>
    </row>
    <row r="16" spans="2:12" x14ac:dyDescent="0.3">
      <c r="B16">
        <v>14</v>
      </c>
      <c r="C16" t="s">
        <v>6</v>
      </c>
      <c r="D16" t="s">
        <v>113</v>
      </c>
      <c r="E16" t="s">
        <v>148</v>
      </c>
      <c r="F16" t="s">
        <v>204</v>
      </c>
      <c r="G16">
        <v>1</v>
      </c>
      <c r="H16">
        <v>555</v>
      </c>
      <c r="I16">
        <v>232</v>
      </c>
      <c r="J16" t="s">
        <v>86</v>
      </c>
      <c r="K16" t="s">
        <v>68</v>
      </c>
      <c r="L16" t="s">
        <v>190</v>
      </c>
    </row>
    <row r="17" spans="2:12" x14ac:dyDescent="0.3">
      <c r="B17">
        <v>15</v>
      </c>
      <c r="C17" t="s">
        <v>72</v>
      </c>
      <c r="D17" t="s">
        <v>113</v>
      </c>
      <c r="E17" t="s">
        <v>149</v>
      </c>
      <c r="F17" t="s">
        <v>205</v>
      </c>
      <c r="G17">
        <v>1</v>
      </c>
      <c r="H17">
        <v>555</v>
      </c>
      <c r="I17">
        <v>232</v>
      </c>
      <c r="J17" t="s">
        <v>86</v>
      </c>
      <c r="K17" t="s">
        <v>74</v>
      </c>
      <c r="L17" t="s">
        <v>190</v>
      </c>
    </row>
    <row r="18" spans="2:12" x14ac:dyDescent="0.3">
      <c r="B18">
        <v>16</v>
      </c>
      <c r="C18">
        <v>6</v>
      </c>
      <c r="D18" t="s">
        <v>114</v>
      </c>
      <c r="E18" t="s">
        <v>150</v>
      </c>
      <c r="F18" t="s">
        <v>206</v>
      </c>
      <c r="G18">
        <v>2</v>
      </c>
      <c r="H18">
        <v>555</v>
      </c>
      <c r="I18">
        <v>283</v>
      </c>
      <c r="J18" t="s">
        <v>86</v>
      </c>
      <c r="K18" t="s">
        <v>10</v>
      </c>
      <c r="L18" t="s">
        <v>190</v>
      </c>
    </row>
    <row r="19" spans="2:12" x14ac:dyDescent="0.3">
      <c r="B19">
        <v>17</v>
      </c>
      <c r="C19" t="s">
        <v>7</v>
      </c>
      <c r="D19" t="s">
        <v>114</v>
      </c>
      <c r="E19" t="s">
        <v>151</v>
      </c>
      <c r="F19" t="s">
        <v>207</v>
      </c>
      <c r="G19">
        <v>1</v>
      </c>
      <c r="H19">
        <v>555</v>
      </c>
      <c r="I19">
        <v>283</v>
      </c>
      <c r="J19" t="s">
        <v>86</v>
      </c>
      <c r="K19" t="s">
        <v>68</v>
      </c>
      <c r="L19" t="s">
        <v>190</v>
      </c>
    </row>
    <row r="20" spans="2:12" x14ac:dyDescent="0.3">
      <c r="B20">
        <v>18</v>
      </c>
      <c r="C20" t="s">
        <v>75</v>
      </c>
      <c r="D20" t="s">
        <v>114</v>
      </c>
      <c r="E20" t="s">
        <v>152</v>
      </c>
      <c r="F20" t="s">
        <v>208</v>
      </c>
      <c r="G20">
        <v>1</v>
      </c>
      <c r="H20">
        <v>555</v>
      </c>
      <c r="I20">
        <v>283</v>
      </c>
      <c r="J20" t="s">
        <v>86</v>
      </c>
      <c r="K20" t="s">
        <v>74</v>
      </c>
      <c r="L20" t="s">
        <v>190</v>
      </c>
    </row>
    <row r="21" spans="2:12" x14ac:dyDescent="0.3">
      <c r="B21">
        <v>19</v>
      </c>
      <c r="C21">
        <v>7</v>
      </c>
      <c r="D21" t="s">
        <v>115</v>
      </c>
      <c r="E21" t="s">
        <v>153</v>
      </c>
      <c r="F21" t="s">
        <v>209</v>
      </c>
      <c r="G21">
        <v>2</v>
      </c>
      <c r="H21">
        <v>555</v>
      </c>
      <c r="I21">
        <v>298</v>
      </c>
      <c r="J21" t="s">
        <v>86</v>
      </c>
      <c r="K21" t="s">
        <v>10</v>
      </c>
      <c r="L21" t="s">
        <v>190</v>
      </c>
    </row>
    <row r="22" spans="2:12" x14ac:dyDescent="0.3">
      <c r="B22">
        <v>20</v>
      </c>
      <c r="C22" t="s">
        <v>8</v>
      </c>
      <c r="D22" t="s">
        <v>115</v>
      </c>
      <c r="E22" t="s">
        <v>154</v>
      </c>
      <c r="F22" t="s">
        <v>210</v>
      </c>
      <c r="G22">
        <v>1</v>
      </c>
      <c r="H22">
        <v>555</v>
      </c>
      <c r="I22">
        <v>298</v>
      </c>
      <c r="J22" t="s">
        <v>86</v>
      </c>
      <c r="K22" t="s">
        <v>68</v>
      </c>
      <c r="L22" t="s">
        <v>190</v>
      </c>
    </row>
    <row r="23" spans="2:12" x14ac:dyDescent="0.3">
      <c r="B23">
        <v>21</v>
      </c>
      <c r="C23" t="s">
        <v>73</v>
      </c>
      <c r="D23" t="s">
        <v>115</v>
      </c>
      <c r="E23" t="s">
        <v>155</v>
      </c>
      <c r="F23" t="s">
        <v>211</v>
      </c>
      <c r="G23">
        <v>1</v>
      </c>
      <c r="H23">
        <v>555</v>
      </c>
      <c r="I23">
        <v>298</v>
      </c>
      <c r="J23" t="s">
        <v>86</v>
      </c>
      <c r="K23" t="s">
        <v>74</v>
      </c>
      <c r="L23" t="s">
        <v>190</v>
      </c>
    </row>
    <row r="24" spans="2:12" x14ac:dyDescent="0.3">
      <c r="B24">
        <v>22</v>
      </c>
      <c r="C24">
        <v>270</v>
      </c>
      <c r="D24" t="s">
        <v>116</v>
      </c>
      <c r="E24" t="s">
        <v>156</v>
      </c>
      <c r="F24" t="s">
        <v>212</v>
      </c>
      <c r="G24">
        <v>1</v>
      </c>
      <c r="H24" t="s">
        <v>86</v>
      </c>
      <c r="I24" t="s">
        <v>86</v>
      </c>
      <c r="K24" t="s">
        <v>179</v>
      </c>
      <c r="L24" t="s">
        <v>190</v>
      </c>
    </row>
    <row r="25" spans="2:12" x14ac:dyDescent="0.3">
      <c r="B25">
        <v>23</v>
      </c>
      <c r="C25">
        <v>300</v>
      </c>
      <c r="D25" t="s">
        <v>117</v>
      </c>
      <c r="E25" t="s">
        <v>157</v>
      </c>
      <c r="F25" t="s">
        <v>213</v>
      </c>
      <c r="G25">
        <v>1</v>
      </c>
      <c r="H25" t="s">
        <v>86</v>
      </c>
      <c r="I25" t="s">
        <v>86</v>
      </c>
      <c r="K25" t="s">
        <v>180</v>
      </c>
      <c r="L25" t="s">
        <v>190</v>
      </c>
    </row>
    <row r="26" spans="2:12" x14ac:dyDescent="0.3">
      <c r="B26">
        <v>24</v>
      </c>
      <c r="C26">
        <v>330</v>
      </c>
      <c r="D26" t="s">
        <v>118</v>
      </c>
      <c r="E26" t="s">
        <v>158</v>
      </c>
      <c r="F26" t="s">
        <v>214</v>
      </c>
      <c r="G26">
        <v>1</v>
      </c>
      <c r="H26" t="s">
        <v>86</v>
      </c>
      <c r="I26" t="s">
        <v>86</v>
      </c>
      <c r="K26" t="s">
        <v>181</v>
      </c>
      <c r="L26" t="s">
        <v>190</v>
      </c>
    </row>
    <row r="27" spans="2:12" x14ac:dyDescent="0.3">
      <c r="B27">
        <v>25</v>
      </c>
      <c r="C27">
        <v>360</v>
      </c>
      <c r="D27" t="s">
        <v>119</v>
      </c>
      <c r="E27" t="s">
        <v>159</v>
      </c>
      <c r="F27" t="s">
        <v>215</v>
      </c>
      <c r="G27">
        <v>1</v>
      </c>
      <c r="H27" t="s">
        <v>86</v>
      </c>
      <c r="I27" t="s">
        <v>86</v>
      </c>
      <c r="K27" t="s">
        <v>182</v>
      </c>
      <c r="L27" t="s">
        <v>190</v>
      </c>
    </row>
    <row r="28" spans="2:12" x14ac:dyDescent="0.3">
      <c r="B28">
        <v>26</v>
      </c>
      <c r="C28">
        <v>390</v>
      </c>
      <c r="D28" t="s">
        <v>120</v>
      </c>
      <c r="E28" t="s">
        <v>160</v>
      </c>
      <c r="F28" t="s">
        <v>216</v>
      </c>
      <c r="G28">
        <v>1</v>
      </c>
      <c r="H28" t="s">
        <v>86</v>
      </c>
      <c r="I28" t="s">
        <v>86</v>
      </c>
      <c r="K28" t="s">
        <v>183</v>
      </c>
      <c r="L28" t="s">
        <v>195</v>
      </c>
    </row>
    <row r="29" spans="2:12" x14ac:dyDescent="0.3">
      <c r="B29">
        <v>27</v>
      </c>
      <c r="C29">
        <v>420</v>
      </c>
      <c r="D29" t="s">
        <v>121</v>
      </c>
      <c r="E29" t="s">
        <v>161</v>
      </c>
      <c r="F29" t="s">
        <v>217</v>
      </c>
      <c r="G29">
        <v>1</v>
      </c>
      <c r="H29" t="s">
        <v>86</v>
      </c>
      <c r="I29" t="s">
        <v>86</v>
      </c>
      <c r="K29" t="s">
        <v>184</v>
      </c>
      <c r="L29" t="s">
        <v>190</v>
      </c>
    </row>
    <row r="30" spans="2:12" x14ac:dyDescent="0.3">
      <c r="B30">
        <v>28</v>
      </c>
      <c r="C30" t="s">
        <v>99</v>
      </c>
      <c r="D30" t="s">
        <v>122</v>
      </c>
      <c r="E30" t="s">
        <v>162</v>
      </c>
      <c r="F30" t="s">
        <v>218</v>
      </c>
      <c r="G30">
        <v>2</v>
      </c>
      <c r="H30" t="s">
        <v>86</v>
      </c>
      <c r="J30" t="s">
        <v>86</v>
      </c>
      <c r="K30" t="s">
        <v>186</v>
      </c>
      <c r="L30" t="s">
        <v>190</v>
      </c>
    </row>
    <row r="31" spans="2:12" x14ac:dyDescent="0.3">
      <c r="B31">
        <v>29</v>
      </c>
      <c r="C31" t="s">
        <v>100</v>
      </c>
      <c r="D31" t="s">
        <v>122</v>
      </c>
      <c r="E31" t="s">
        <v>162</v>
      </c>
      <c r="F31" t="s">
        <v>218</v>
      </c>
      <c r="G31">
        <v>2</v>
      </c>
      <c r="H31" t="s">
        <v>86</v>
      </c>
      <c r="J31" t="s">
        <v>86</v>
      </c>
      <c r="K31" t="s">
        <v>186</v>
      </c>
      <c r="L31" t="s">
        <v>190</v>
      </c>
    </row>
    <row r="32" spans="2:12" x14ac:dyDescent="0.3">
      <c r="B32">
        <v>30</v>
      </c>
      <c r="C32" t="s">
        <v>101</v>
      </c>
      <c r="D32" t="s">
        <v>122</v>
      </c>
      <c r="E32" t="s">
        <v>162</v>
      </c>
      <c r="F32" t="s">
        <v>218</v>
      </c>
      <c r="G32">
        <v>2</v>
      </c>
      <c r="H32" t="s">
        <v>86</v>
      </c>
      <c r="J32" t="s">
        <v>86</v>
      </c>
      <c r="K32" t="s">
        <v>186</v>
      </c>
      <c r="L32" t="s">
        <v>190</v>
      </c>
    </row>
    <row r="33" spans="2:12" x14ac:dyDescent="0.3">
      <c r="B33">
        <v>31</v>
      </c>
      <c r="C33" t="s">
        <v>102</v>
      </c>
      <c r="D33" t="s">
        <v>123</v>
      </c>
      <c r="E33" t="s">
        <v>163</v>
      </c>
      <c r="F33" t="s">
        <v>219</v>
      </c>
      <c r="G33">
        <v>2</v>
      </c>
      <c r="H33" t="s">
        <v>86</v>
      </c>
      <c r="J33" t="s">
        <v>86</v>
      </c>
      <c r="K33" t="s">
        <v>185</v>
      </c>
      <c r="L33" t="s">
        <v>195</v>
      </c>
    </row>
    <row r="34" spans="2:12" x14ac:dyDescent="0.3">
      <c r="B34">
        <v>32</v>
      </c>
      <c r="C34" t="s">
        <v>103</v>
      </c>
      <c r="D34" t="s">
        <v>123</v>
      </c>
      <c r="E34" t="s">
        <v>163</v>
      </c>
      <c r="F34" t="s">
        <v>219</v>
      </c>
      <c r="G34">
        <v>2</v>
      </c>
      <c r="H34" t="s">
        <v>86</v>
      </c>
      <c r="J34" t="s">
        <v>86</v>
      </c>
      <c r="K34" t="s">
        <v>185</v>
      </c>
      <c r="L34" t="s">
        <v>190</v>
      </c>
    </row>
    <row r="35" spans="2:12" x14ac:dyDescent="0.3">
      <c r="B35">
        <v>33</v>
      </c>
      <c r="C35" t="s">
        <v>105</v>
      </c>
      <c r="D35" t="s">
        <v>123</v>
      </c>
      <c r="E35" t="s">
        <v>163</v>
      </c>
      <c r="F35" t="s">
        <v>219</v>
      </c>
      <c r="G35">
        <v>2</v>
      </c>
      <c r="H35" t="s">
        <v>86</v>
      </c>
      <c r="J35" t="s">
        <v>86</v>
      </c>
      <c r="K35" t="s">
        <v>185</v>
      </c>
      <c r="L35" t="s">
        <v>190</v>
      </c>
    </row>
    <row r="36" spans="2:12" x14ac:dyDescent="0.3">
      <c r="B36">
        <v>34</v>
      </c>
      <c r="C36" t="s">
        <v>104</v>
      </c>
      <c r="D36" t="s">
        <v>124</v>
      </c>
      <c r="E36" t="s">
        <v>164</v>
      </c>
      <c r="F36" t="s">
        <v>220</v>
      </c>
      <c r="G36">
        <v>2</v>
      </c>
      <c r="H36" t="s">
        <v>86</v>
      </c>
      <c r="J36" t="s">
        <v>86</v>
      </c>
      <c r="K36" t="s">
        <v>187</v>
      </c>
      <c r="L36" t="s">
        <v>190</v>
      </c>
    </row>
    <row r="37" spans="2:12" x14ac:dyDescent="0.3">
      <c r="B37">
        <v>35</v>
      </c>
      <c r="C37" t="s">
        <v>89</v>
      </c>
      <c r="D37" t="s">
        <v>125</v>
      </c>
      <c r="E37" t="s">
        <v>165</v>
      </c>
      <c r="F37" t="s">
        <v>221</v>
      </c>
      <c r="G37">
        <v>2</v>
      </c>
      <c r="K37" t="s">
        <v>90</v>
      </c>
      <c r="L37" t="s">
        <v>195</v>
      </c>
    </row>
    <row r="38" spans="2:12" x14ac:dyDescent="0.3">
      <c r="B38">
        <v>36</v>
      </c>
      <c r="C38">
        <v>270</v>
      </c>
      <c r="D38" t="s">
        <v>126</v>
      </c>
      <c r="E38" t="s">
        <v>166</v>
      </c>
      <c r="F38" t="s">
        <v>222</v>
      </c>
      <c r="G38">
        <v>1</v>
      </c>
      <c r="K38" t="s">
        <v>179</v>
      </c>
      <c r="L38" t="s">
        <v>190</v>
      </c>
    </row>
    <row r="39" spans="2:12" x14ac:dyDescent="0.3">
      <c r="B39">
        <v>37</v>
      </c>
      <c r="C39">
        <v>300</v>
      </c>
      <c r="D39" t="s">
        <v>127</v>
      </c>
      <c r="E39" t="s">
        <v>167</v>
      </c>
      <c r="F39" t="s">
        <v>223</v>
      </c>
      <c r="G39">
        <v>1</v>
      </c>
      <c r="K39" t="s">
        <v>180</v>
      </c>
      <c r="L39" t="s">
        <v>190</v>
      </c>
    </row>
    <row r="40" spans="2:12" x14ac:dyDescent="0.3">
      <c r="B40">
        <v>38</v>
      </c>
      <c r="C40">
        <v>330</v>
      </c>
      <c r="D40" t="s">
        <v>128</v>
      </c>
      <c r="E40" t="s">
        <v>168</v>
      </c>
      <c r="F40" t="s">
        <v>224</v>
      </c>
      <c r="G40">
        <v>1</v>
      </c>
      <c r="K40" t="s">
        <v>181</v>
      </c>
      <c r="L40" t="s">
        <v>190</v>
      </c>
    </row>
    <row r="41" spans="2:12" x14ac:dyDescent="0.3">
      <c r="B41">
        <v>39</v>
      </c>
      <c r="C41">
        <v>360</v>
      </c>
      <c r="D41" t="s">
        <v>129</v>
      </c>
      <c r="E41" t="s">
        <v>169</v>
      </c>
      <c r="F41" t="s">
        <v>225</v>
      </c>
      <c r="G41">
        <v>1</v>
      </c>
      <c r="K41" t="s">
        <v>182</v>
      </c>
      <c r="L41" t="s">
        <v>190</v>
      </c>
    </row>
    <row r="42" spans="2:12" x14ac:dyDescent="0.3">
      <c r="B42">
        <v>40</v>
      </c>
      <c r="C42">
        <v>390</v>
      </c>
      <c r="D42" t="s">
        <v>130</v>
      </c>
      <c r="E42" t="s">
        <v>170</v>
      </c>
      <c r="F42" t="s">
        <v>226</v>
      </c>
      <c r="G42">
        <v>1</v>
      </c>
      <c r="K42" t="s">
        <v>183</v>
      </c>
      <c r="L42" t="s">
        <v>195</v>
      </c>
    </row>
    <row r="43" spans="2:12" x14ac:dyDescent="0.3">
      <c r="B43">
        <v>41</v>
      </c>
      <c r="C43">
        <v>420</v>
      </c>
      <c r="D43" t="s">
        <v>131</v>
      </c>
      <c r="E43" t="s">
        <v>171</v>
      </c>
      <c r="F43" t="s">
        <v>227</v>
      </c>
      <c r="G43">
        <v>1</v>
      </c>
      <c r="K43" t="s">
        <v>184</v>
      </c>
      <c r="L43" t="s">
        <v>190</v>
      </c>
    </row>
    <row r="44" spans="2:12" x14ac:dyDescent="0.3">
      <c r="B44">
        <v>42</v>
      </c>
      <c r="C44" t="s">
        <v>89</v>
      </c>
      <c r="D44" t="s">
        <v>132</v>
      </c>
      <c r="E44" t="s">
        <v>172</v>
      </c>
      <c r="F44" t="s">
        <v>228</v>
      </c>
      <c r="G44">
        <v>2</v>
      </c>
      <c r="H44" t="s">
        <v>86</v>
      </c>
      <c r="I44" t="s">
        <v>86</v>
      </c>
      <c r="J44" t="s">
        <v>86</v>
      </c>
      <c r="K44" t="s">
        <v>90</v>
      </c>
      <c r="L44" t="s">
        <v>195</v>
      </c>
    </row>
    <row r="45" spans="2:12" x14ac:dyDescent="0.3">
      <c r="B45">
        <v>43</v>
      </c>
      <c r="C45" t="s">
        <v>89</v>
      </c>
      <c r="D45" t="s">
        <v>133</v>
      </c>
      <c r="E45" t="s">
        <v>173</v>
      </c>
      <c r="F45" t="s">
        <v>229</v>
      </c>
      <c r="G45">
        <v>2</v>
      </c>
      <c r="H45" t="s">
        <v>86</v>
      </c>
      <c r="I45" t="s">
        <v>86</v>
      </c>
      <c r="J45" t="s">
        <v>86</v>
      </c>
      <c r="K45" t="s">
        <v>90</v>
      </c>
      <c r="L45" t="s">
        <v>195</v>
      </c>
    </row>
    <row r="46" spans="2:12" x14ac:dyDescent="0.3">
      <c r="B46">
        <v>44</v>
      </c>
      <c r="C46" t="s">
        <v>89</v>
      </c>
      <c r="D46" t="s">
        <v>134</v>
      </c>
      <c r="E46" t="s">
        <v>174</v>
      </c>
      <c r="F46" t="s">
        <v>230</v>
      </c>
      <c r="G46">
        <v>2</v>
      </c>
      <c r="H46" t="s">
        <v>86</v>
      </c>
      <c r="I46" t="s">
        <v>86</v>
      </c>
      <c r="J46" t="s">
        <v>86</v>
      </c>
      <c r="K46" t="s">
        <v>90</v>
      </c>
      <c r="L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9</vt:i4>
      </vt:variant>
    </vt:vector>
  </HeadingPairs>
  <TitlesOfParts>
    <vt:vector size="14" baseType="lpstr"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2023-04-17T11:44:47Z</dcterms:modified>
</cp:coreProperties>
</file>