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Desktop\Final Exam - CS 513\final answers\"/>
    </mc:Choice>
  </mc:AlternateContent>
  <bookViews>
    <workbookView xWindow="0" yWindow="0" windowWidth="18260" windowHeight="6047"/>
  </bookViews>
  <sheets>
    <sheet name="StateWide" sheetId="2" r:id="rId1"/>
    <sheet name="CART" sheetId="1" r:id="rId2"/>
  </sheets>
  <definedNames>
    <definedName name="_xlnm._FilterDatabase" localSheetId="0" hidden="1">StateWide!$A$1:$E$51</definedName>
  </definedNames>
  <calcPr calcId="171027"/>
</workbook>
</file>

<file path=xl/calcChain.xml><?xml version="1.0" encoding="utf-8"?>
<calcChain xmlns="http://schemas.openxmlformats.org/spreadsheetml/2006/main">
  <c r="H59" i="1" l="1"/>
  <c r="G59" i="1"/>
  <c r="F59" i="1"/>
  <c r="E59" i="1"/>
  <c r="D59" i="1"/>
  <c r="C59" i="1"/>
  <c r="O68" i="1" l="1"/>
  <c r="N68" i="1"/>
  <c r="T67" i="1" s="1"/>
  <c r="Q68" i="1"/>
  <c r="P68" i="1"/>
  <c r="R68" i="1"/>
  <c r="S68" i="1"/>
  <c r="S65" i="1"/>
  <c r="R65" i="1"/>
  <c r="Q65" i="1"/>
  <c r="P65" i="1"/>
  <c r="O65" i="1"/>
  <c r="N65" i="1"/>
  <c r="S62" i="1"/>
  <c r="R62" i="1"/>
  <c r="Q62" i="1"/>
  <c r="P62" i="1"/>
  <c r="O62" i="1"/>
  <c r="N62" i="1"/>
  <c r="S59" i="1"/>
  <c r="R59" i="1"/>
  <c r="Q59" i="1"/>
  <c r="P59" i="1"/>
  <c r="O59" i="1"/>
  <c r="N59" i="1"/>
  <c r="T58" i="1" s="1"/>
  <c r="I46" i="1"/>
  <c r="H46" i="1"/>
  <c r="G46" i="1"/>
  <c r="F46" i="1"/>
  <c r="E46" i="1"/>
  <c r="I43" i="1"/>
  <c r="H43" i="1"/>
  <c r="G43" i="1"/>
  <c r="F43" i="1"/>
  <c r="E43" i="1"/>
  <c r="I40" i="1"/>
  <c r="H40" i="1"/>
  <c r="G40" i="1"/>
  <c r="F40" i="1"/>
  <c r="E40" i="1"/>
  <c r="D46" i="1"/>
  <c r="D43" i="1"/>
  <c r="D40" i="1"/>
  <c r="I37" i="1"/>
  <c r="H37" i="1"/>
  <c r="G37" i="1"/>
  <c r="F37" i="1"/>
  <c r="E37" i="1"/>
  <c r="D37" i="1"/>
  <c r="I34" i="1"/>
  <c r="H34" i="1"/>
  <c r="G34" i="1"/>
  <c r="F34" i="1"/>
  <c r="E34" i="1"/>
  <c r="D34" i="1"/>
  <c r="I31" i="1"/>
  <c r="H31" i="1"/>
  <c r="G31" i="1"/>
  <c r="F31" i="1"/>
  <c r="E31" i="1"/>
  <c r="D31" i="1"/>
  <c r="I28" i="1"/>
  <c r="H28" i="1"/>
  <c r="G28" i="1"/>
  <c r="F28" i="1"/>
  <c r="E28" i="1"/>
  <c r="D28" i="1"/>
  <c r="J67" i="1"/>
  <c r="I67" i="1"/>
  <c r="J64" i="1"/>
  <c r="I64" i="1"/>
  <c r="J61" i="1"/>
  <c r="I61" i="1"/>
  <c r="J58" i="1"/>
  <c r="I58" i="1"/>
  <c r="T61" i="1" l="1"/>
  <c r="U67" i="1"/>
  <c r="V67" i="1" s="1"/>
  <c r="U64" i="1"/>
  <c r="T64" i="1"/>
  <c r="U61" i="1"/>
  <c r="V61" i="1" s="1"/>
  <c r="U58" i="1"/>
  <c r="V58" i="1" s="1"/>
  <c r="K58" i="1"/>
  <c r="K64" i="1"/>
  <c r="K61" i="1"/>
  <c r="K67" i="1"/>
  <c r="K45" i="1"/>
  <c r="K42" i="1"/>
  <c r="K39" i="1"/>
  <c r="K36" i="1"/>
  <c r="K33" i="1"/>
  <c r="K30" i="1"/>
  <c r="K27" i="1"/>
  <c r="J45" i="1"/>
  <c r="J42" i="1"/>
  <c r="J39" i="1"/>
  <c r="J36" i="1"/>
  <c r="J33" i="1"/>
  <c r="J30" i="1"/>
  <c r="J27" i="1"/>
  <c r="K70" i="1" l="1"/>
  <c r="V64" i="1"/>
  <c r="V70" i="1" s="1"/>
  <c r="L30" i="1"/>
  <c r="L27" i="1"/>
  <c r="L45" i="1"/>
  <c r="L42" i="1"/>
  <c r="L39" i="1"/>
  <c r="L36" i="1"/>
  <c r="L33" i="1"/>
  <c r="L48" i="1" l="1"/>
</calcChain>
</file>

<file path=xl/comments1.xml><?xml version="1.0" encoding="utf-8"?>
<comments xmlns="http://schemas.openxmlformats.org/spreadsheetml/2006/main">
  <authors>
    <author>Paras Garg</author>
  </authors>
  <commentList>
    <comment ref="L24" authorId="0" shapeId="0">
      <text>
        <r>
          <rPr>
            <b/>
            <sz val="9"/>
            <color indexed="81"/>
            <rFont val="Tahoma"/>
            <family val="2"/>
          </rPr>
          <t xml:space="preserve">
  ɸ(s|t) = 2 PL * PR  ∑ |P(j|tL) - P(j|tR)| </t>
        </r>
      </text>
    </comment>
    <comment ref="K55" authorId="0" shapeId="0">
      <text>
        <r>
          <rPr>
            <b/>
            <sz val="9"/>
            <color indexed="81"/>
            <rFont val="Tahoma"/>
            <family val="2"/>
          </rPr>
          <t xml:space="preserve">
  ɸ(s|t) = 2 PL * PR  ∑ |P(j|tL) - P(j|tR)| 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 xml:space="preserve">
  ɸ(s|t) = 2 PL * PR  ∑ |P(j|tL) - P(j|tR)| </t>
        </r>
      </text>
    </comment>
  </commentList>
</comments>
</file>

<file path=xl/sharedStrings.xml><?xml version="1.0" encoding="utf-8"?>
<sst xmlns="http://schemas.openxmlformats.org/spreadsheetml/2006/main" count="370" uniqueCount="123">
  <si>
    <t>###### Knowledge Discovery and Data Mining (CS 513) ######</t>
  </si>
  <si>
    <t>###### ****************************************************** ######</t>
  </si>
  <si>
    <t>: CS 513-A</t>
  </si>
  <si>
    <t>First Name</t>
  </si>
  <si>
    <t>Course</t>
  </si>
  <si>
    <t>Last Name</t>
  </si>
  <si>
    <t>Id</t>
  </si>
  <si>
    <t>Purpose</t>
  </si>
  <si>
    <t>: PARAS</t>
  </si>
  <si>
    <t>: GARG</t>
  </si>
  <si>
    <t>: 10414982</t>
  </si>
  <si>
    <t>Split</t>
  </si>
  <si>
    <t>ɸ(s|t)</t>
  </si>
  <si>
    <r>
      <t>P</t>
    </r>
    <r>
      <rPr>
        <b/>
        <sz val="6"/>
        <color theme="1"/>
        <rFont val="Gisha"/>
        <family val="2"/>
      </rPr>
      <t>L</t>
    </r>
  </si>
  <si>
    <r>
      <t>P</t>
    </r>
    <r>
      <rPr>
        <b/>
        <sz val="6"/>
        <color theme="1"/>
        <rFont val="Gisha"/>
        <family val="2"/>
      </rPr>
      <t>R</t>
    </r>
  </si>
  <si>
    <r>
      <t>P ( j | t</t>
    </r>
    <r>
      <rPr>
        <b/>
        <sz val="6"/>
        <color theme="1"/>
        <rFont val="Gisha"/>
        <family val="2"/>
      </rPr>
      <t xml:space="preserve">L </t>
    </r>
    <r>
      <rPr>
        <b/>
        <sz val="11"/>
        <color theme="1"/>
        <rFont val="Gisha"/>
        <family val="2"/>
      </rPr>
      <t>)</t>
    </r>
  </si>
  <si>
    <r>
      <t>P ( j | t</t>
    </r>
    <r>
      <rPr>
        <b/>
        <sz val="6"/>
        <color theme="1"/>
        <rFont val="Gisha"/>
        <family val="2"/>
      </rPr>
      <t xml:space="preserve">R </t>
    </r>
    <r>
      <rPr>
        <b/>
        <sz val="11"/>
        <color theme="1"/>
        <rFont val="Gisha"/>
        <family val="2"/>
      </rPr>
      <t>)</t>
    </r>
  </si>
  <si>
    <r>
      <t>2*P</t>
    </r>
    <r>
      <rPr>
        <b/>
        <sz val="6"/>
        <color theme="1"/>
        <rFont val="Gisha"/>
        <family val="2"/>
      </rPr>
      <t>L</t>
    </r>
    <r>
      <rPr>
        <b/>
        <sz val="11"/>
        <color theme="1"/>
        <rFont val="Gisha"/>
        <family val="2"/>
      </rPr>
      <t>*P</t>
    </r>
    <r>
      <rPr>
        <b/>
        <sz val="6"/>
        <color theme="1"/>
        <rFont val="Gisha"/>
        <family val="2"/>
      </rPr>
      <t>R</t>
    </r>
  </si>
  <si>
    <t>Classification And Regression Tree (CART) :: Formula</t>
  </si>
  <si>
    <r>
      <t>ɸ(</t>
    </r>
    <r>
      <rPr>
        <b/>
        <sz val="18"/>
        <color theme="1"/>
        <rFont val="Gisha"/>
        <family val="2"/>
      </rPr>
      <t>s</t>
    </r>
    <r>
      <rPr>
        <b/>
        <sz val="16"/>
        <color theme="1"/>
        <rFont val="Gisha"/>
        <family val="2"/>
      </rPr>
      <t>|</t>
    </r>
    <r>
      <rPr>
        <b/>
        <sz val="18"/>
        <color theme="1"/>
        <rFont val="Gisha"/>
        <family val="2"/>
      </rPr>
      <t>t</t>
    </r>
    <r>
      <rPr>
        <b/>
        <sz val="22"/>
        <color theme="1"/>
        <rFont val="Gisha"/>
        <family val="2"/>
      </rPr>
      <t>) = 2 P</t>
    </r>
    <r>
      <rPr>
        <b/>
        <sz val="10"/>
        <color theme="1"/>
        <rFont val="Gisha"/>
        <family val="2"/>
      </rPr>
      <t>L</t>
    </r>
    <r>
      <rPr>
        <b/>
        <sz val="22"/>
        <color theme="1"/>
        <rFont val="Gisha"/>
        <family val="2"/>
      </rPr>
      <t xml:space="preserve"> * P</t>
    </r>
    <r>
      <rPr>
        <b/>
        <sz val="10"/>
        <color theme="1"/>
        <rFont val="Gisha"/>
        <family val="2"/>
      </rPr>
      <t>R</t>
    </r>
    <r>
      <rPr>
        <b/>
        <sz val="22"/>
        <color theme="1"/>
        <rFont val="Gisha"/>
        <family val="2"/>
      </rPr>
      <t xml:space="preserve">  ∑ |P(</t>
    </r>
    <r>
      <rPr>
        <b/>
        <sz val="18"/>
        <color theme="1"/>
        <rFont val="Gisha"/>
        <family val="2"/>
      </rPr>
      <t>j</t>
    </r>
    <r>
      <rPr>
        <b/>
        <sz val="16"/>
        <color theme="1"/>
        <rFont val="Gisha"/>
        <family val="2"/>
      </rPr>
      <t>|</t>
    </r>
    <r>
      <rPr>
        <b/>
        <sz val="18"/>
        <color theme="1"/>
        <rFont val="Gisha"/>
        <family val="2"/>
      </rPr>
      <t>t</t>
    </r>
    <r>
      <rPr>
        <b/>
        <sz val="10"/>
        <color theme="1"/>
        <rFont val="Gisha"/>
        <family val="2"/>
      </rPr>
      <t>L</t>
    </r>
    <r>
      <rPr>
        <b/>
        <sz val="22"/>
        <color theme="1"/>
        <rFont val="Gisha"/>
        <family val="2"/>
      </rPr>
      <t>) - P(</t>
    </r>
    <r>
      <rPr>
        <b/>
        <sz val="18"/>
        <color theme="1"/>
        <rFont val="Gisha"/>
        <family val="2"/>
      </rPr>
      <t>j</t>
    </r>
    <r>
      <rPr>
        <b/>
        <sz val="16"/>
        <color theme="1"/>
        <rFont val="Gisha"/>
        <family val="2"/>
      </rPr>
      <t>|</t>
    </r>
    <r>
      <rPr>
        <b/>
        <sz val="18"/>
        <color theme="1"/>
        <rFont val="Gisha"/>
        <family val="2"/>
      </rPr>
      <t>t</t>
    </r>
    <r>
      <rPr>
        <b/>
        <sz val="10"/>
        <color theme="1"/>
        <rFont val="Gisha"/>
        <family val="2"/>
      </rPr>
      <t>R</t>
    </r>
    <r>
      <rPr>
        <b/>
        <sz val="22"/>
        <color theme="1"/>
        <rFont val="Gisha"/>
        <family val="2"/>
      </rPr>
      <t>)|</t>
    </r>
  </si>
  <si>
    <t>∑ |P(j|tL) - P(j|tR)|</t>
  </si>
  <si>
    <t>(Final Exam)</t>
  </si>
  <si>
    <t>: Final Exam - Decision Tree (CART)</t>
  </si>
  <si>
    <t>CTG</t>
  </si>
  <si>
    <t>GP</t>
  </si>
  <si>
    <t>LSM</t>
  </si>
  <si>
    <t>Good</t>
  </si>
  <si>
    <t>Yes</t>
  </si>
  <si>
    <t>A</t>
  </si>
  <si>
    <t>Pass</t>
  </si>
  <si>
    <t>No</t>
  </si>
  <si>
    <t>Average</t>
  </si>
  <si>
    <t>Poor</t>
  </si>
  <si>
    <t>Fail</t>
  </si>
  <si>
    <t>B</t>
  </si>
  <si>
    <t>C</t>
  </si>
  <si>
    <t>Outcome</t>
  </si>
  <si>
    <r>
      <t xml:space="preserve">Table – </t>
    </r>
    <r>
      <rPr>
        <sz val="11"/>
        <color theme="1"/>
        <rFont val="Gisha"/>
        <family val="2"/>
      </rPr>
      <t>Decision Tree Data is taken from StateWide (also shown in different worksheet)</t>
    </r>
  </si>
  <si>
    <t>16/50</t>
  </si>
  <si>
    <t>34/50</t>
  </si>
  <si>
    <t>14/16</t>
  </si>
  <si>
    <t>2/16</t>
  </si>
  <si>
    <t>15/34</t>
  </si>
  <si>
    <t>19/34</t>
  </si>
  <si>
    <t>11/16</t>
  </si>
  <si>
    <t>5/16</t>
  </si>
  <si>
    <t>18/34</t>
  </si>
  <si>
    <t>16/34</t>
  </si>
  <si>
    <t>18/50</t>
  </si>
  <si>
    <t>32/50</t>
  </si>
  <si>
    <t>4/18</t>
  </si>
  <si>
    <t>25/32</t>
  </si>
  <si>
    <t>7/32</t>
  </si>
  <si>
    <t>21/32</t>
  </si>
  <si>
    <t>11/32</t>
  </si>
  <si>
    <t>8/18</t>
  </si>
  <si>
    <t>10/18</t>
  </si>
  <si>
    <t>10/50</t>
  </si>
  <si>
    <t>40/50</t>
  </si>
  <si>
    <t>9/10</t>
  </si>
  <si>
    <t>1/10</t>
  </si>
  <si>
    <t>20/40</t>
  </si>
  <si>
    <t>24/50</t>
  </si>
  <si>
    <t>26/50</t>
  </si>
  <si>
    <t>9/24</t>
  </si>
  <si>
    <t>15/24</t>
  </si>
  <si>
    <t>20/26</t>
  </si>
  <si>
    <t>6/26</t>
  </si>
  <si>
    <t>GP = Yes | No</t>
  </si>
  <si>
    <t>CTG = Poor | Good &amp; Average</t>
  </si>
  <si>
    <t>CTG = Average | Good &amp; Poor</t>
  </si>
  <si>
    <t>CTG = Good | Average &amp; Poor</t>
  </si>
  <si>
    <t>LSM = A | B &amp; C</t>
  </si>
  <si>
    <t>LSM = B | A &amp; C</t>
  </si>
  <si>
    <t>LSM = C | A &amp; B</t>
  </si>
  <si>
    <t>14/18</t>
  </si>
  <si>
    <r>
      <t xml:space="preserve">Maximum             </t>
    </r>
    <r>
      <rPr>
        <i/>
        <sz val="8"/>
        <color theme="1"/>
        <rFont val="Gisha"/>
      </rPr>
      <t>(CTG = Poor)</t>
    </r>
  </si>
  <si>
    <t>Classification And Regression Tree (CART) :: Split Steps :: Level 1</t>
  </si>
  <si>
    <t>Classification And Regression Tree (CART) :: Split Steps :: Level 2</t>
  </si>
  <si>
    <t>CTG = Poor {Left Split}</t>
  </si>
  <si>
    <t>2/8</t>
  </si>
  <si>
    <t>6/8</t>
  </si>
  <si>
    <t>8/10</t>
  </si>
  <si>
    <t>2/10</t>
  </si>
  <si>
    <t>3/18</t>
  </si>
  <si>
    <t>15/18</t>
  </si>
  <si>
    <t>2/15</t>
  </si>
  <si>
    <t>13/15</t>
  </si>
  <si>
    <t>2/3</t>
  </si>
  <si>
    <t>1/3</t>
  </si>
  <si>
    <t>7/18</t>
  </si>
  <si>
    <t>11/18</t>
  </si>
  <si>
    <t>2/7</t>
  </si>
  <si>
    <t>5/7</t>
  </si>
  <si>
    <t>2/11</t>
  </si>
  <si>
    <t>9/11</t>
  </si>
  <si>
    <t>0/8</t>
  </si>
  <si>
    <t>8/8</t>
  </si>
  <si>
    <t>6/10</t>
  </si>
  <si>
    <t>4/10</t>
  </si>
  <si>
    <t>CTG = Not Poor (Good &amp; Average) {Right Split}</t>
  </si>
  <si>
    <t>24/32</t>
  </si>
  <si>
    <t>8/32</t>
  </si>
  <si>
    <t>19/24</t>
  </si>
  <si>
    <t>5/24</t>
  </si>
  <si>
    <t>7/7</t>
  </si>
  <si>
    <t>0/7</t>
  </si>
  <si>
    <t>18/25</t>
  </si>
  <si>
    <t>7/25</t>
  </si>
  <si>
    <t>9/32</t>
  </si>
  <si>
    <t>23/32</t>
  </si>
  <si>
    <t>9/9</t>
  </si>
  <si>
    <t>0/9</t>
  </si>
  <si>
    <t>16/23</t>
  </si>
  <si>
    <t>7/23</t>
  </si>
  <si>
    <t>16/32</t>
  </si>
  <si>
    <t>16/16</t>
  </si>
  <si>
    <t>0/16</t>
  </si>
  <si>
    <t>9/16</t>
  </si>
  <si>
    <t>7/16</t>
  </si>
  <si>
    <r>
      <t xml:space="preserve">Maximum             </t>
    </r>
    <r>
      <rPr>
        <i/>
        <sz val="8"/>
        <color theme="1"/>
        <rFont val="Gisha"/>
      </rPr>
      <t>(LSM = C)</t>
    </r>
  </si>
  <si>
    <r>
      <t xml:space="preserve">Maximum                    </t>
    </r>
    <r>
      <rPr>
        <i/>
        <sz val="8"/>
        <color theme="1"/>
        <rFont val="Gisha"/>
      </rPr>
      <t>(GP = Yes)</t>
    </r>
  </si>
  <si>
    <r>
      <t xml:space="preserve">Question – </t>
    </r>
    <r>
      <rPr>
        <sz val="11"/>
        <color theme="1"/>
        <rFont val="Gisha"/>
        <family val="2"/>
      </rPr>
      <t>Use "StateWide.csv" (Canvas) and the CART methodology to develop a classification model (Two Levels).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</si>
</sst>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>
    <font>
      <sz val="11"/>
      <color theme="1"/>
      <name val="Calibri"/>
      <family val="2"/>
      <scheme val="minor"/>
    </font>
    <font>
      <b/>
      <sz val="11"/>
      <color theme="1"/>
      <name val="Gisha"/>
      <family val="2"/>
    </font>
    <font>
      <sz val="11"/>
      <color theme="1"/>
      <name val="Gisha"/>
      <family val="2"/>
    </font>
    <font>
      <b/>
      <sz val="22"/>
      <color theme="1"/>
      <name val="Gisha"/>
      <family val="2"/>
    </font>
    <font>
      <b/>
      <sz val="10"/>
      <color theme="1"/>
      <name val="Gisha"/>
      <family val="2"/>
    </font>
    <font>
      <b/>
      <sz val="16"/>
      <color theme="1"/>
      <name val="Gisha"/>
      <family val="2"/>
    </font>
    <font>
      <b/>
      <sz val="18"/>
      <color theme="1"/>
      <name val="Gisha"/>
      <family val="2"/>
    </font>
    <font>
      <b/>
      <sz val="6"/>
      <color theme="1"/>
      <name val="Gisha"/>
      <family val="2"/>
    </font>
    <font>
      <b/>
      <sz val="9"/>
      <color indexed="81"/>
      <name val="Tahoma"/>
      <family val="2"/>
    </font>
    <font>
      <b/>
      <sz val="11"/>
      <color theme="1"/>
      <name val="Gisha"/>
    </font>
    <font>
      <sz val="8"/>
      <color theme="1"/>
      <name val="Gisha"/>
      <family val="2"/>
    </font>
    <font>
      <i/>
      <sz val="8"/>
      <color theme="1"/>
      <name val="Gisha"/>
    </font>
    <font>
      <b/>
      <sz val="14"/>
      <color theme="1"/>
      <name val="Gisha"/>
    </font>
    <font>
      <b/>
      <sz val="14"/>
      <color theme="1"/>
      <name val="Gisha"/>
      <family val="2"/>
    </font>
    <font>
      <b/>
      <sz val="11"/>
      <name val="Gisha"/>
      <family val="2"/>
    </font>
    <font>
      <sz val="11"/>
      <name val="Gish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indent="4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indent="3"/>
    </xf>
    <xf numFmtId="0" fontId="2" fillId="3" borderId="0" xfId="0" applyFont="1" applyFill="1" applyBorder="1" applyAlignment="1">
      <alignment horizontal="left" vertical="center" indent="3"/>
    </xf>
    <xf numFmtId="164" fontId="2" fillId="0" borderId="16" xfId="0" applyNumberFormat="1" applyFont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11" xfId="0" quotePrefix="1" applyFont="1" applyBorder="1" applyAlignment="1">
      <alignment horizontal="center" vertical="center"/>
    </xf>
    <xf numFmtId="164" fontId="10" fillId="0" borderId="11" xfId="0" quotePrefix="1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 indent="3"/>
    </xf>
    <xf numFmtId="0" fontId="2" fillId="0" borderId="11" xfId="0" applyFont="1" applyBorder="1" applyAlignment="1">
      <alignment horizontal="left" vertical="center" indent="3"/>
    </xf>
    <xf numFmtId="0" fontId="2" fillId="0" borderId="23" xfId="0" applyFont="1" applyBorder="1" applyAlignment="1">
      <alignment horizontal="left" vertical="center" indent="3"/>
    </xf>
    <xf numFmtId="0" fontId="2" fillId="0" borderId="16" xfId="0" applyFont="1" applyBorder="1" applyAlignment="1">
      <alignment horizontal="left" vertical="center" indent="3"/>
    </xf>
    <xf numFmtId="0" fontId="1" fillId="4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indent="3"/>
    </xf>
    <xf numFmtId="0" fontId="2" fillId="0" borderId="7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16" sqref="K16"/>
    </sheetView>
  </sheetViews>
  <sheetFormatPr defaultRowHeight="14.35"/>
  <cols>
    <col min="1" max="1" width="8.9375" style="21"/>
    <col min="2" max="2" width="8.9375" style="22"/>
    <col min="3" max="3" width="8.9375" style="21"/>
    <col min="4" max="4" width="10.29296875" style="21" customWidth="1"/>
    <col min="5" max="5" width="13.76171875" style="21" customWidth="1"/>
    <col min="6" max="16384" width="8.9375" style="20"/>
  </cols>
  <sheetData>
    <row r="1" spans="1:5">
      <c r="A1" s="21" t="s">
        <v>6</v>
      </c>
      <c r="B1" s="21" t="s">
        <v>23</v>
      </c>
      <c r="C1" s="21" t="s">
        <v>24</v>
      </c>
      <c r="D1" s="21" t="s">
        <v>25</v>
      </c>
      <c r="E1" s="21" t="s">
        <v>36</v>
      </c>
    </row>
    <row r="2" spans="1:5">
      <c r="A2" s="21">
        <v>1</v>
      </c>
      <c r="B2" s="22" t="s">
        <v>26</v>
      </c>
      <c r="C2" s="21" t="s">
        <v>27</v>
      </c>
      <c r="D2" s="21" t="s">
        <v>28</v>
      </c>
      <c r="E2" s="21" t="s">
        <v>29</v>
      </c>
    </row>
    <row r="3" spans="1:5">
      <c r="A3" s="21">
        <v>2</v>
      </c>
      <c r="B3" s="22" t="s">
        <v>26</v>
      </c>
      <c r="C3" s="21" t="s">
        <v>30</v>
      </c>
      <c r="D3" s="21" t="s">
        <v>28</v>
      </c>
      <c r="E3" s="21" t="s">
        <v>29</v>
      </c>
    </row>
    <row r="4" spans="1:5">
      <c r="A4" s="21">
        <v>3</v>
      </c>
      <c r="B4" s="22" t="s">
        <v>26</v>
      </c>
      <c r="C4" s="21" t="s">
        <v>30</v>
      </c>
      <c r="D4" s="21" t="s">
        <v>28</v>
      </c>
      <c r="E4" s="21" t="s">
        <v>29</v>
      </c>
    </row>
    <row r="5" spans="1:5">
      <c r="A5" s="21">
        <v>4</v>
      </c>
      <c r="B5" s="22" t="s">
        <v>31</v>
      </c>
      <c r="C5" s="21" t="s">
        <v>30</v>
      </c>
      <c r="D5" s="21" t="s">
        <v>28</v>
      </c>
      <c r="E5" s="21" t="s">
        <v>29</v>
      </c>
    </row>
    <row r="6" spans="1:5">
      <c r="A6" s="21">
        <v>5</v>
      </c>
      <c r="B6" s="22" t="s">
        <v>31</v>
      </c>
      <c r="C6" s="21" t="s">
        <v>27</v>
      </c>
      <c r="D6" s="21" t="s">
        <v>28</v>
      </c>
      <c r="E6" s="21" t="s">
        <v>29</v>
      </c>
    </row>
    <row r="7" spans="1:5">
      <c r="A7" s="21">
        <v>6</v>
      </c>
      <c r="B7" s="22" t="s">
        <v>32</v>
      </c>
      <c r="C7" s="21" t="s">
        <v>30</v>
      </c>
      <c r="D7" s="21" t="s">
        <v>28</v>
      </c>
      <c r="E7" s="21" t="s">
        <v>29</v>
      </c>
    </row>
    <row r="8" spans="1:5">
      <c r="A8" s="21">
        <v>7</v>
      </c>
      <c r="B8" s="22" t="s">
        <v>32</v>
      </c>
      <c r="C8" s="21" t="s">
        <v>30</v>
      </c>
      <c r="D8" s="21" t="s">
        <v>28</v>
      </c>
      <c r="E8" s="21" t="s">
        <v>29</v>
      </c>
    </row>
    <row r="9" spans="1:5">
      <c r="A9" s="21">
        <v>8</v>
      </c>
      <c r="B9" s="22" t="s">
        <v>31</v>
      </c>
      <c r="C9" s="21" t="s">
        <v>27</v>
      </c>
      <c r="D9" s="21" t="s">
        <v>28</v>
      </c>
      <c r="E9" s="21" t="s">
        <v>29</v>
      </c>
    </row>
    <row r="10" spans="1:5">
      <c r="A10" s="21">
        <v>9</v>
      </c>
      <c r="B10" s="22" t="s">
        <v>32</v>
      </c>
      <c r="C10" s="21" t="s">
        <v>30</v>
      </c>
      <c r="D10" s="21" t="s">
        <v>28</v>
      </c>
      <c r="E10" s="21" t="s">
        <v>33</v>
      </c>
    </row>
    <row r="11" spans="1:5">
      <c r="A11" s="21">
        <v>10</v>
      </c>
      <c r="B11" s="22" t="s">
        <v>31</v>
      </c>
      <c r="C11" s="21" t="s">
        <v>27</v>
      </c>
      <c r="D11" s="21" t="s">
        <v>28</v>
      </c>
      <c r="E11" s="21" t="s">
        <v>29</v>
      </c>
    </row>
    <row r="12" spans="1:5">
      <c r="A12" s="21">
        <v>11</v>
      </c>
      <c r="B12" s="22" t="s">
        <v>26</v>
      </c>
      <c r="C12" s="21" t="s">
        <v>27</v>
      </c>
      <c r="D12" s="21" t="s">
        <v>34</v>
      </c>
      <c r="E12" s="21" t="s">
        <v>29</v>
      </c>
    </row>
    <row r="13" spans="1:5">
      <c r="A13" s="21">
        <v>12</v>
      </c>
      <c r="B13" s="22" t="s">
        <v>26</v>
      </c>
      <c r="C13" s="21" t="s">
        <v>27</v>
      </c>
      <c r="D13" s="21" t="s">
        <v>34</v>
      </c>
      <c r="E13" s="21" t="s">
        <v>29</v>
      </c>
    </row>
    <row r="14" spans="1:5">
      <c r="A14" s="21">
        <v>13</v>
      </c>
      <c r="B14" s="22" t="s">
        <v>26</v>
      </c>
      <c r="C14" s="21" t="s">
        <v>30</v>
      </c>
      <c r="D14" s="21" t="s">
        <v>34</v>
      </c>
      <c r="E14" s="21" t="s">
        <v>29</v>
      </c>
    </row>
    <row r="15" spans="1:5">
      <c r="A15" s="21">
        <v>14</v>
      </c>
      <c r="B15" s="22" t="s">
        <v>31</v>
      </c>
      <c r="C15" s="21" t="s">
        <v>27</v>
      </c>
      <c r="D15" s="21" t="s">
        <v>34</v>
      </c>
      <c r="E15" s="21" t="s">
        <v>29</v>
      </c>
    </row>
    <row r="16" spans="1:5">
      <c r="A16" s="21">
        <v>15</v>
      </c>
      <c r="B16" s="22" t="s">
        <v>26</v>
      </c>
      <c r="C16" s="21" t="s">
        <v>27</v>
      </c>
      <c r="D16" s="21" t="s">
        <v>34</v>
      </c>
      <c r="E16" s="21" t="s">
        <v>29</v>
      </c>
    </row>
    <row r="17" spans="1:5">
      <c r="A17" s="21">
        <v>16</v>
      </c>
      <c r="B17" s="22" t="s">
        <v>26</v>
      </c>
      <c r="C17" s="21" t="s">
        <v>27</v>
      </c>
      <c r="D17" s="21" t="s">
        <v>34</v>
      </c>
      <c r="E17" s="21" t="s">
        <v>29</v>
      </c>
    </row>
    <row r="18" spans="1:5">
      <c r="A18" s="21">
        <v>17</v>
      </c>
      <c r="B18" s="22" t="s">
        <v>31</v>
      </c>
      <c r="C18" s="21" t="s">
        <v>27</v>
      </c>
      <c r="D18" s="21" t="s">
        <v>34</v>
      </c>
      <c r="E18" s="21" t="s">
        <v>29</v>
      </c>
    </row>
    <row r="19" spans="1:5">
      <c r="A19" s="21">
        <v>18</v>
      </c>
      <c r="B19" s="22" t="s">
        <v>31</v>
      </c>
      <c r="C19" s="21" t="s">
        <v>27</v>
      </c>
      <c r="D19" s="21" t="s">
        <v>34</v>
      </c>
      <c r="E19" s="21" t="s">
        <v>29</v>
      </c>
    </row>
    <row r="20" spans="1:5">
      <c r="A20" s="21">
        <v>19</v>
      </c>
      <c r="B20" s="22" t="s">
        <v>32</v>
      </c>
      <c r="C20" s="21" t="s">
        <v>27</v>
      </c>
      <c r="D20" s="21" t="s">
        <v>34</v>
      </c>
      <c r="E20" s="21" t="s">
        <v>29</v>
      </c>
    </row>
    <row r="21" spans="1:5">
      <c r="A21" s="21">
        <v>20</v>
      </c>
      <c r="B21" s="22" t="s">
        <v>31</v>
      </c>
      <c r="C21" s="21" t="s">
        <v>30</v>
      </c>
      <c r="D21" s="21" t="s">
        <v>34</v>
      </c>
      <c r="E21" s="21" t="s">
        <v>29</v>
      </c>
    </row>
    <row r="22" spans="1:5">
      <c r="A22" s="21">
        <v>21</v>
      </c>
      <c r="B22" s="22" t="s">
        <v>32</v>
      </c>
      <c r="C22" s="21" t="s">
        <v>27</v>
      </c>
      <c r="D22" s="21" t="s">
        <v>34</v>
      </c>
      <c r="E22" s="21" t="s">
        <v>33</v>
      </c>
    </row>
    <row r="23" spans="1:5">
      <c r="A23" s="21">
        <v>22</v>
      </c>
      <c r="B23" s="22" t="s">
        <v>32</v>
      </c>
      <c r="C23" s="21" t="s">
        <v>27</v>
      </c>
      <c r="D23" s="21" t="s">
        <v>34</v>
      </c>
      <c r="E23" s="21" t="s">
        <v>33</v>
      </c>
    </row>
    <row r="24" spans="1:5">
      <c r="A24" s="21">
        <v>23</v>
      </c>
      <c r="B24" s="22" t="s">
        <v>32</v>
      </c>
      <c r="C24" s="21" t="s">
        <v>30</v>
      </c>
      <c r="D24" s="21" t="s">
        <v>34</v>
      </c>
      <c r="E24" s="21" t="s">
        <v>33</v>
      </c>
    </row>
    <row r="25" spans="1:5">
      <c r="A25" s="21">
        <v>24</v>
      </c>
      <c r="B25" s="22" t="s">
        <v>32</v>
      </c>
      <c r="C25" s="21" t="s">
        <v>27</v>
      </c>
      <c r="D25" s="21" t="s">
        <v>34</v>
      </c>
      <c r="E25" s="21" t="s">
        <v>29</v>
      </c>
    </row>
    <row r="26" spans="1:5">
      <c r="A26" s="21">
        <v>25</v>
      </c>
      <c r="B26" s="22" t="s">
        <v>32</v>
      </c>
      <c r="C26" s="21" t="s">
        <v>27</v>
      </c>
      <c r="D26" s="21" t="s">
        <v>34</v>
      </c>
      <c r="E26" s="21" t="s">
        <v>33</v>
      </c>
    </row>
    <row r="27" spans="1:5">
      <c r="A27" s="21">
        <v>26</v>
      </c>
      <c r="B27" s="22" t="s">
        <v>32</v>
      </c>
      <c r="C27" s="21" t="s">
        <v>30</v>
      </c>
      <c r="D27" s="21" t="s">
        <v>34</v>
      </c>
      <c r="E27" s="21" t="s">
        <v>33</v>
      </c>
    </row>
    <row r="28" spans="1:5">
      <c r="A28" s="21">
        <v>27</v>
      </c>
      <c r="B28" s="22" t="s">
        <v>26</v>
      </c>
      <c r="C28" s="21" t="s">
        <v>27</v>
      </c>
      <c r="D28" s="21" t="s">
        <v>35</v>
      </c>
      <c r="E28" s="21" t="s">
        <v>29</v>
      </c>
    </row>
    <row r="29" spans="1:5">
      <c r="A29" s="21">
        <v>28</v>
      </c>
      <c r="B29" s="22" t="s">
        <v>31</v>
      </c>
      <c r="C29" s="21" t="s">
        <v>27</v>
      </c>
      <c r="D29" s="21" t="s">
        <v>35</v>
      </c>
      <c r="E29" s="21" t="s">
        <v>29</v>
      </c>
    </row>
    <row r="30" spans="1:5">
      <c r="A30" s="21">
        <v>29</v>
      </c>
      <c r="B30" s="22" t="s">
        <v>26</v>
      </c>
      <c r="C30" s="21" t="s">
        <v>27</v>
      </c>
      <c r="D30" s="21" t="s">
        <v>35</v>
      </c>
      <c r="E30" s="21" t="s">
        <v>29</v>
      </c>
    </row>
    <row r="31" spans="1:5">
      <c r="A31" s="21">
        <v>30</v>
      </c>
      <c r="B31" s="22" t="s">
        <v>26</v>
      </c>
      <c r="C31" s="21" t="s">
        <v>27</v>
      </c>
      <c r="D31" s="21" t="s">
        <v>35</v>
      </c>
      <c r="E31" s="21" t="s">
        <v>29</v>
      </c>
    </row>
    <row r="32" spans="1:5">
      <c r="A32" s="21">
        <v>31</v>
      </c>
      <c r="B32" s="22" t="s">
        <v>26</v>
      </c>
      <c r="C32" s="21" t="s">
        <v>30</v>
      </c>
      <c r="D32" s="21" t="s">
        <v>35</v>
      </c>
      <c r="E32" s="21" t="s">
        <v>29</v>
      </c>
    </row>
    <row r="33" spans="1:5">
      <c r="A33" s="21">
        <v>32</v>
      </c>
      <c r="B33" s="22" t="s">
        <v>31</v>
      </c>
      <c r="C33" s="21" t="s">
        <v>27</v>
      </c>
      <c r="D33" s="21" t="s">
        <v>35</v>
      </c>
      <c r="E33" s="21" t="s">
        <v>29</v>
      </c>
    </row>
    <row r="34" spans="1:5">
      <c r="A34" s="21">
        <v>33</v>
      </c>
      <c r="B34" s="22" t="s">
        <v>31</v>
      </c>
      <c r="C34" s="21" t="s">
        <v>27</v>
      </c>
      <c r="D34" s="21" t="s">
        <v>35</v>
      </c>
      <c r="E34" s="21" t="s">
        <v>33</v>
      </c>
    </row>
    <row r="35" spans="1:5">
      <c r="A35" s="21">
        <v>34</v>
      </c>
      <c r="B35" s="22" t="s">
        <v>31</v>
      </c>
      <c r="C35" s="21" t="s">
        <v>30</v>
      </c>
      <c r="D35" s="21" t="s">
        <v>35</v>
      </c>
      <c r="E35" s="21" t="s">
        <v>33</v>
      </c>
    </row>
    <row r="36" spans="1:5">
      <c r="A36" s="21">
        <v>35</v>
      </c>
      <c r="B36" s="22" t="s">
        <v>26</v>
      </c>
      <c r="C36" s="21" t="s">
        <v>27</v>
      </c>
      <c r="D36" s="21" t="s">
        <v>35</v>
      </c>
      <c r="E36" s="21" t="s">
        <v>33</v>
      </c>
    </row>
    <row r="37" spans="1:5">
      <c r="A37" s="21">
        <v>36</v>
      </c>
      <c r="B37" s="22" t="s">
        <v>31</v>
      </c>
      <c r="C37" s="21" t="s">
        <v>30</v>
      </c>
      <c r="D37" s="21" t="s">
        <v>35</v>
      </c>
      <c r="E37" s="21" t="s">
        <v>33</v>
      </c>
    </row>
    <row r="38" spans="1:5">
      <c r="A38" s="21">
        <v>37</v>
      </c>
      <c r="B38" s="22" t="s">
        <v>32</v>
      </c>
      <c r="C38" s="21" t="s">
        <v>30</v>
      </c>
      <c r="D38" s="21" t="s">
        <v>35</v>
      </c>
      <c r="E38" s="21" t="s">
        <v>33</v>
      </c>
    </row>
    <row r="39" spans="1:5">
      <c r="A39" s="21">
        <v>38</v>
      </c>
      <c r="B39" s="22" t="s">
        <v>32</v>
      </c>
      <c r="C39" s="21" t="s">
        <v>27</v>
      </c>
      <c r="D39" s="21" t="s">
        <v>35</v>
      </c>
      <c r="E39" s="21" t="s">
        <v>33</v>
      </c>
    </row>
    <row r="40" spans="1:5">
      <c r="A40" s="21">
        <v>39</v>
      </c>
      <c r="B40" s="22" t="s">
        <v>31</v>
      </c>
      <c r="C40" s="21" t="s">
        <v>27</v>
      </c>
      <c r="D40" s="21" t="s">
        <v>35</v>
      </c>
      <c r="E40" s="21" t="s">
        <v>33</v>
      </c>
    </row>
    <row r="41" spans="1:5">
      <c r="A41" s="21">
        <v>40</v>
      </c>
      <c r="B41" s="22" t="s">
        <v>32</v>
      </c>
      <c r="C41" s="21" t="s">
        <v>30</v>
      </c>
      <c r="D41" s="21" t="s">
        <v>35</v>
      </c>
      <c r="E41" s="21" t="s">
        <v>33</v>
      </c>
    </row>
    <row r="42" spans="1:5">
      <c r="A42" s="21">
        <v>41</v>
      </c>
      <c r="B42" s="22" t="s">
        <v>32</v>
      </c>
      <c r="C42" s="21" t="s">
        <v>27</v>
      </c>
      <c r="D42" s="21" t="s">
        <v>35</v>
      </c>
      <c r="E42" s="21" t="s">
        <v>33</v>
      </c>
    </row>
    <row r="43" spans="1:5">
      <c r="A43" s="21">
        <v>42</v>
      </c>
      <c r="B43" s="22" t="s">
        <v>32</v>
      </c>
      <c r="C43" s="21" t="s">
        <v>30</v>
      </c>
      <c r="D43" s="21" t="s">
        <v>35</v>
      </c>
      <c r="E43" s="21" t="s">
        <v>33</v>
      </c>
    </row>
    <row r="44" spans="1:5">
      <c r="A44" s="21">
        <v>43</v>
      </c>
      <c r="B44" s="22" t="s">
        <v>26</v>
      </c>
      <c r="C44" s="21" t="s">
        <v>27</v>
      </c>
      <c r="D44" s="21" t="s">
        <v>35</v>
      </c>
      <c r="E44" s="21" t="s">
        <v>29</v>
      </c>
    </row>
    <row r="45" spans="1:5">
      <c r="A45" s="21">
        <v>44</v>
      </c>
      <c r="B45" s="22" t="s">
        <v>26</v>
      </c>
      <c r="C45" s="21" t="s">
        <v>27</v>
      </c>
      <c r="D45" s="21" t="s">
        <v>35</v>
      </c>
      <c r="E45" s="21" t="s">
        <v>29</v>
      </c>
    </row>
    <row r="46" spans="1:5">
      <c r="A46" s="21">
        <v>45</v>
      </c>
      <c r="B46" s="22" t="s">
        <v>31</v>
      </c>
      <c r="C46" s="21" t="s">
        <v>27</v>
      </c>
      <c r="D46" s="21" t="s">
        <v>35</v>
      </c>
      <c r="E46" s="21" t="s">
        <v>33</v>
      </c>
    </row>
    <row r="47" spans="1:5">
      <c r="A47" s="21">
        <v>46</v>
      </c>
      <c r="B47" s="22" t="s">
        <v>32</v>
      </c>
      <c r="C47" s="21" t="s">
        <v>27</v>
      </c>
      <c r="D47" s="21" t="s">
        <v>35</v>
      </c>
      <c r="E47" s="21" t="s">
        <v>33</v>
      </c>
    </row>
    <row r="48" spans="1:5">
      <c r="A48" s="21">
        <v>47</v>
      </c>
      <c r="B48" s="22" t="s">
        <v>26</v>
      </c>
      <c r="C48" s="21" t="s">
        <v>27</v>
      </c>
      <c r="D48" s="21" t="s">
        <v>35</v>
      </c>
      <c r="E48" s="21" t="s">
        <v>33</v>
      </c>
    </row>
    <row r="49" spans="1:5">
      <c r="A49" s="21">
        <v>48</v>
      </c>
      <c r="B49" s="22" t="s">
        <v>32</v>
      </c>
      <c r="C49" s="21" t="s">
        <v>30</v>
      </c>
      <c r="D49" s="21" t="s">
        <v>35</v>
      </c>
      <c r="E49" s="21" t="s">
        <v>33</v>
      </c>
    </row>
    <row r="50" spans="1:5">
      <c r="A50" s="21">
        <v>49</v>
      </c>
      <c r="B50" s="22" t="s">
        <v>31</v>
      </c>
      <c r="C50" s="21" t="s">
        <v>27</v>
      </c>
      <c r="D50" s="21" t="s">
        <v>35</v>
      </c>
      <c r="E50" s="21" t="s">
        <v>29</v>
      </c>
    </row>
    <row r="51" spans="1:5">
      <c r="A51" s="21">
        <v>50</v>
      </c>
      <c r="B51" s="22" t="s">
        <v>32</v>
      </c>
      <c r="C51" s="21" t="s">
        <v>30</v>
      </c>
      <c r="D51" s="21" t="s">
        <v>35</v>
      </c>
      <c r="E51" s="21" t="s">
        <v>33</v>
      </c>
    </row>
  </sheetData>
  <autoFilter ref="A1:E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71"/>
  <sheetViews>
    <sheetView topLeftCell="I46" zoomScale="99" workbookViewId="0">
      <selection activeCell="P67" sqref="P67"/>
    </sheetView>
  </sheetViews>
  <sheetFormatPr defaultColWidth="9.1171875" defaultRowHeight="13.7"/>
  <cols>
    <col min="1" max="1" width="1.1171875" style="1" customWidth="1"/>
    <col min="2" max="2" width="15.87890625" style="1" customWidth="1"/>
    <col min="3" max="3" width="15.1171875" style="1" customWidth="1"/>
    <col min="4" max="4" width="11.87890625" style="1" customWidth="1"/>
    <col min="5" max="5" width="12.5859375" style="1" bestFit="1" customWidth="1"/>
    <col min="6" max="6" width="11.1171875" style="1" customWidth="1"/>
    <col min="7" max="7" width="13.05859375" style="1" customWidth="1"/>
    <col min="8" max="8" width="13.87890625" style="1" customWidth="1"/>
    <col min="9" max="9" width="14.234375" style="1" customWidth="1"/>
    <col min="10" max="10" width="20.05859375" style="1" bestFit="1" customWidth="1"/>
    <col min="11" max="11" width="19.87890625" style="1" bestFit="1" customWidth="1"/>
    <col min="12" max="12" width="13.46875" style="1" customWidth="1"/>
    <col min="13" max="13" width="16.52734375" style="1" customWidth="1"/>
    <col min="14" max="14" width="12.3515625" style="1" customWidth="1"/>
    <col min="15" max="15" width="15.76171875" style="1" customWidth="1"/>
    <col min="16" max="16" width="12.234375" style="1" customWidth="1"/>
    <col min="17" max="17" width="12.3515625" style="1" customWidth="1"/>
    <col min="18" max="18" width="12.64453125" style="1" customWidth="1"/>
    <col min="19" max="19" width="10.64453125" style="1" customWidth="1"/>
    <col min="20" max="20" width="11" style="1" customWidth="1"/>
    <col min="21" max="21" width="16.76171875" style="1" bestFit="1" customWidth="1"/>
    <col min="22" max="22" width="14.46875" style="1" customWidth="1"/>
    <col min="23" max="16384" width="9.1171875" style="1"/>
  </cols>
  <sheetData>
    <row r="1" spans="2:12" s="2" customFormat="1" ht="4.5" customHeight="1" thickBot="1"/>
    <row r="2" spans="2:12" s="2" customFormat="1">
      <c r="B2" s="57" t="s">
        <v>0</v>
      </c>
      <c r="C2" s="58"/>
      <c r="D2" s="58"/>
      <c r="E2" s="58"/>
      <c r="F2" s="59"/>
      <c r="G2" s="4"/>
    </row>
    <row r="3" spans="2:12" s="2" customFormat="1">
      <c r="B3" s="60" t="s">
        <v>21</v>
      </c>
      <c r="C3" s="61"/>
      <c r="D3" s="61"/>
      <c r="E3" s="61"/>
      <c r="F3" s="62"/>
      <c r="G3" s="4"/>
    </row>
    <row r="4" spans="2:12" s="2" customFormat="1" ht="9" customHeight="1">
      <c r="B4" s="60"/>
      <c r="C4" s="61"/>
      <c r="D4" s="61"/>
      <c r="E4" s="61"/>
      <c r="F4" s="62"/>
      <c r="G4" s="4"/>
    </row>
    <row r="5" spans="2:12" s="2" customFormat="1">
      <c r="B5" s="9" t="s">
        <v>4</v>
      </c>
      <c r="C5" s="10" t="s">
        <v>2</v>
      </c>
      <c r="D5" s="11"/>
      <c r="E5" s="10"/>
      <c r="F5" s="12"/>
      <c r="G5" s="4"/>
    </row>
    <row r="6" spans="2:12" s="2" customFormat="1">
      <c r="B6" s="9" t="s">
        <v>3</v>
      </c>
      <c r="C6" s="10" t="s">
        <v>8</v>
      </c>
      <c r="D6" s="11"/>
      <c r="E6" s="10"/>
      <c r="F6" s="12"/>
      <c r="G6" s="4"/>
    </row>
    <row r="7" spans="2:12" s="2" customFormat="1">
      <c r="B7" s="9" t="s">
        <v>5</v>
      </c>
      <c r="C7" s="10" t="s">
        <v>9</v>
      </c>
      <c r="D7" s="11"/>
      <c r="E7" s="10"/>
      <c r="F7" s="12"/>
      <c r="G7" s="4"/>
    </row>
    <row r="8" spans="2:12" s="2" customFormat="1">
      <c r="B8" s="9" t="s">
        <v>6</v>
      </c>
      <c r="C8" s="10" t="s">
        <v>10</v>
      </c>
      <c r="D8" s="11"/>
      <c r="E8" s="10"/>
      <c r="F8" s="12"/>
      <c r="G8" s="4"/>
      <c r="L8" s="3"/>
    </row>
    <row r="9" spans="2:12" s="2" customFormat="1">
      <c r="B9" s="9" t="s">
        <v>7</v>
      </c>
      <c r="C9" s="63" t="s">
        <v>22</v>
      </c>
      <c r="D9" s="63"/>
      <c r="E9" s="63"/>
      <c r="F9" s="64"/>
      <c r="G9" s="4"/>
    </row>
    <row r="10" spans="2:12" s="2" customFormat="1" ht="9" customHeight="1">
      <c r="B10" s="60"/>
      <c r="C10" s="61"/>
      <c r="D10" s="61"/>
      <c r="E10" s="61"/>
      <c r="F10" s="62"/>
      <c r="G10" s="4"/>
    </row>
    <row r="11" spans="2:12" s="2" customFormat="1" ht="14" thickBot="1">
      <c r="B11" s="65" t="s">
        <v>1</v>
      </c>
      <c r="C11" s="66"/>
      <c r="D11" s="66"/>
      <c r="E11" s="66"/>
      <c r="F11" s="67"/>
      <c r="G11" s="4"/>
    </row>
    <row r="12" spans="2:12" s="2" customFormat="1" ht="4.5" customHeight="1"/>
    <row r="13" spans="2:12" s="2" customFormat="1"/>
    <row r="14" spans="2:12" s="2" customFormat="1" ht="15" customHeight="1">
      <c r="B14" s="86" t="s">
        <v>122</v>
      </c>
      <c r="C14" s="86"/>
      <c r="D14" s="86"/>
      <c r="E14" s="86"/>
      <c r="F14" s="86"/>
      <c r="G14" s="86"/>
      <c r="H14" s="86"/>
      <c r="I14" s="86"/>
      <c r="J14" s="86"/>
      <c r="K14" s="5"/>
    </row>
    <row r="15" spans="2:12" s="2" customFormat="1"/>
    <row r="16" spans="2:12" s="2" customFormat="1">
      <c r="B16" s="86" t="s">
        <v>37</v>
      </c>
      <c r="C16" s="86"/>
      <c r="D16" s="86"/>
      <c r="E16" s="86"/>
      <c r="F16" s="86"/>
      <c r="G16" s="86"/>
      <c r="H16" s="86"/>
      <c r="I16" s="86"/>
      <c r="J16" s="86"/>
    </row>
    <row r="17" spans="2:22" s="2" customFormat="1"/>
    <row r="18" spans="2:22" s="2" customFormat="1">
      <c r="B18" s="72" t="s">
        <v>18</v>
      </c>
      <c r="C18" s="72"/>
      <c r="D18" s="72"/>
      <c r="E18" s="72"/>
      <c r="F18" s="72"/>
      <c r="G18" s="72"/>
      <c r="H18" s="72"/>
      <c r="I18" s="72"/>
      <c r="J18" s="72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2:22" s="2" customFormat="1" ht="15" customHeight="1">
      <c r="B19" s="77" t="s">
        <v>19</v>
      </c>
      <c r="C19" s="78"/>
      <c r="D19" s="78"/>
      <c r="E19" s="78"/>
      <c r="F19" s="79"/>
      <c r="G19" s="13"/>
    </row>
    <row r="20" spans="2:22" s="2" customFormat="1" ht="15" customHeight="1">
      <c r="B20" s="80"/>
      <c r="C20" s="81"/>
      <c r="D20" s="81"/>
      <c r="E20" s="81"/>
      <c r="F20" s="82"/>
      <c r="G20" s="13"/>
    </row>
    <row r="21" spans="2:22" s="2" customFormat="1" ht="15" customHeight="1">
      <c r="B21" s="83"/>
      <c r="C21" s="84"/>
      <c r="D21" s="84"/>
      <c r="E21" s="84"/>
      <c r="F21" s="85"/>
      <c r="G21" s="13"/>
    </row>
    <row r="22" spans="2:22" s="2" customFormat="1"/>
    <row r="23" spans="2:22" s="2" customFormat="1" ht="14" customHeight="1" thickBot="1">
      <c r="B23" s="87" t="s">
        <v>77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2:22" s="2" customFormat="1">
      <c r="B24" s="73" t="s">
        <v>11</v>
      </c>
      <c r="C24" s="74"/>
      <c r="D24" s="49" t="s">
        <v>13</v>
      </c>
      <c r="E24" s="49" t="s">
        <v>14</v>
      </c>
      <c r="F24" s="49" t="s">
        <v>15</v>
      </c>
      <c r="G24" s="49"/>
      <c r="H24" s="49" t="s">
        <v>16</v>
      </c>
      <c r="I24" s="49"/>
      <c r="J24" s="49" t="s">
        <v>17</v>
      </c>
      <c r="K24" s="49" t="s">
        <v>20</v>
      </c>
      <c r="L24" s="51" t="s">
        <v>12</v>
      </c>
    </row>
    <row r="25" spans="2:22" s="2" customFormat="1">
      <c r="B25" s="75"/>
      <c r="C25" s="76"/>
      <c r="D25" s="50"/>
      <c r="E25" s="50"/>
      <c r="F25" s="6" t="s">
        <v>29</v>
      </c>
      <c r="G25" s="6" t="s">
        <v>33</v>
      </c>
      <c r="H25" s="6" t="s">
        <v>29</v>
      </c>
      <c r="I25" s="6" t="s">
        <v>33</v>
      </c>
      <c r="J25" s="50"/>
      <c r="K25" s="50"/>
      <c r="L25" s="52"/>
    </row>
    <row r="26" spans="2:22" s="2" customFormat="1">
      <c r="B26" s="7"/>
      <c r="C26" s="11"/>
      <c r="D26" s="11"/>
      <c r="E26" s="11"/>
      <c r="F26" s="11"/>
      <c r="G26" s="11"/>
      <c r="H26" s="11"/>
      <c r="I26" s="11"/>
      <c r="J26" s="11"/>
      <c r="K26" s="11"/>
      <c r="L26" s="8"/>
    </row>
    <row r="27" spans="2:22" s="2" customFormat="1">
      <c r="B27" s="68" t="s">
        <v>71</v>
      </c>
      <c r="C27" s="69"/>
      <c r="D27" s="23" t="s">
        <v>38</v>
      </c>
      <c r="E27" s="23" t="s">
        <v>39</v>
      </c>
      <c r="F27" s="23" t="s">
        <v>40</v>
      </c>
      <c r="G27" s="23" t="s">
        <v>41</v>
      </c>
      <c r="H27" s="23" t="s">
        <v>42</v>
      </c>
      <c r="I27" s="23" t="s">
        <v>43</v>
      </c>
      <c r="J27" s="42">
        <f>2 * D28 * E28</f>
        <v>0.43520000000000003</v>
      </c>
      <c r="K27" s="42">
        <f>SUM(ABS(H28-F28), ABS(G28-I28))</f>
        <v>0.86764705882352944</v>
      </c>
      <c r="L27" s="44">
        <f>J27 * K27</f>
        <v>0.37760000000000005</v>
      </c>
    </row>
    <row r="28" spans="2:22" s="2" customFormat="1">
      <c r="B28" s="70"/>
      <c r="C28" s="71"/>
      <c r="D28" s="16">
        <f>16/50</f>
        <v>0.32</v>
      </c>
      <c r="E28" s="16">
        <f>34/50</f>
        <v>0.68</v>
      </c>
      <c r="F28" s="16">
        <f>14/16</f>
        <v>0.875</v>
      </c>
      <c r="G28" s="16">
        <f>2/16</f>
        <v>0.125</v>
      </c>
      <c r="H28" s="16">
        <f>15/34</f>
        <v>0.44117647058823528</v>
      </c>
      <c r="I28" s="16">
        <f>19/34</f>
        <v>0.55882352941176472</v>
      </c>
      <c r="J28" s="43"/>
      <c r="K28" s="43"/>
      <c r="L28" s="45"/>
    </row>
    <row r="29" spans="2:22" s="2" customFormat="1">
      <c r="B29" s="14"/>
      <c r="C29" s="15"/>
      <c r="D29" s="11"/>
      <c r="E29" s="11"/>
      <c r="F29" s="11"/>
      <c r="G29" s="11"/>
      <c r="H29" s="11"/>
      <c r="I29" s="11"/>
      <c r="J29" s="11"/>
      <c r="K29" s="11"/>
      <c r="L29" s="8"/>
    </row>
    <row r="30" spans="2:22" s="2" customFormat="1">
      <c r="B30" s="68" t="s">
        <v>70</v>
      </c>
      <c r="C30" s="69"/>
      <c r="D30" s="24" t="s">
        <v>38</v>
      </c>
      <c r="E30" s="24" t="s">
        <v>39</v>
      </c>
      <c r="F30" s="24" t="s">
        <v>44</v>
      </c>
      <c r="G30" s="24" t="s">
        <v>45</v>
      </c>
      <c r="H30" s="24" t="s">
        <v>46</v>
      </c>
      <c r="I30" s="24" t="s">
        <v>47</v>
      </c>
      <c r="J30" s="42">
        <f>2 * D31 * E31</f>
        <v>0.43520000000000003</v>
      </c>
      <c r="K30" s="42">
        <f>SUM(ABS(H31-F31), ABS(G31-I31))</f>
        <v>0.31617647058823528</v>
      </c>
      <c r="L30" s="44">
        <f>J30 * K30</f>
        <v>0.1376</v>
      </c>
    </row>
    <row r="31" spans="2:22" s="2" customFormat="1">
      <c r="B31" s="70"/>
      <c r="C31" s="71"/>
      <c r="D31" s="16">
        <f>16/50</f>
        <v>0.32</v>
      </c>
      <c r="E31" s="16">
        <f>34/50</f>
        <v>0.68</v>
      </c>
      <c r="F31" s="16">
        <f>11/16</f>
        <v>0.6875</v>
      </c>
      <c r="G31" s="16">
        <f>5/16</f>
        <v>0.3125</v>
      </c>
      <c r="H31" s="16">
        <f>18/34</f>
        <v>0.52941176470588236</v>
      </c>
      <c r="I31" s="16">
        <f>16/34</f>
        <v>0.47058823529411764</v>
      </c>
      <c r="J31" s="43"/>
      <c r="K31" s="43"/>
      <c r="L31" s="45"/>
    </row>
    <row r="32" spans="2:22" s="2" customFormat="1">
      <c r="B32" s="14"/>
      <c r="C32" s="15"/>
      <c r="D32" s="17"/>
      <c r="E32" s="17"/>
      <c r="F32" s="17"/>
      <c r="G32" s="17"/>
      <c r="H32" s="17"/>
      <c r="I32" s="17"/>
      <c r="J32" s="17"/>
      <c r="K32" s="17"/>
      <c r="L32" s="18"/>
    </row>
    <row r="33" spans="2:12">
      <c r="B33" s="68" t="s">
        <v>69</v>
      </c>
      <c r="C33" s="69"/>
      <c r="D33" s="24" t="s">
        <v>48</v>
      </c>
      <c r="E33" s="24" t="s">
        <v>49</v>
      </c>
      <c r="F33" s="24" t="s">
        <v>50</v>
      </c>
      <c r="G33" s="24" t="s">
        <v>75</v>
      </c>
      <c r="H33" s="24" t="s">
        <v>51</v>
      </c>
      <c r="I33" s="24" t="s">
        <v>52</v>
      </c>
      <c r="J33" s="42">
        <f>2 * D34 * E34</f>
        <v>0.46079999999999999</v>
      </c>
      <c r="K33" s="42">
        <f>SUM(ABS(H34-F34), ABS(G34-I34))</f>
        <v>1.1180555555555556</v>
      </c>
      <c r="L33" s="44">
        <f>J33 * K33</f>
        <v>0.51519999999999999</v>
      </c>
    </row>
    <row r="34" spans="2:12">
      <c r="B34" s="70"/>
      <c r="C34" s="71"/>
      <c r="D34" s="16">
        <f>18/50</f>
        <v>0.36</v>
      </c>
      <c r="E34" s="16">
        <f>32/50</f>
        <v>0.64</v>
      </c>
      <c r="F34" s="16">
        <f>4/18</f>
        <v>0.22222222222222221</v>
      </c>
      <c r="G34" s="16">
        <f>14/18</f>
        <v>0.77777777777777779</v>
      </c>
      <c r="H34" s="16">
        <f>25/32</f>
        <v>0.78125</v>
      </c>
      <c r="I34" s="16">
        <f>7/32</f>
        <v>0.21875</v>
      </c>
      <c r="J34" s="43"/>
      <c r="K34" s="43"/>
      <c r="L34" s="45"/>
    </row>
    <row r="35" spans="2:12">
      <c r="B35" s="14"/>
      <c r="C35" s="15"/>
      <c r="D35" s="17"/>
      <c r="E35" s="17"/>
      <c r="F35" s="17"/>
      <c r="G35" s="17"/>
      <c r="H35" s="17"/>
      <c r="I35" s="17"/>
      <c r="J35" s="17"/>
      <c r="K35" s="17"/>
      <c r="L35" s="18"/>
    </row>
    <row r="36" spans="2:12">
      <c r="B36" s="68" t="s">
        <v>68</v>
      </c>
      <c r="C36" s="69"/>
      <c r="D36" s="24" t="s">
        <v>49</v>
      </c>
      <c r="E36" s="24" t="s">
        <v>48</v>
      </c>
      <c r="F36" s="24" t="s">
        <v>53</v>
      </c>
      <c r="G36" s="24" t="s">
        <v>54</v>
      </c>
      <c r="H36" s="24" t="s">
        <v>55</v>
      </c>
      <c r="I36" s="24" t="s">
        <v>56</v>
      </c>
      <c r="J36" s="42">
        <f>2 * D37 * E37</f>
        <v>0.46079999999999999</v>
      </c>
      <c r="K36" s="42">
        <f>SUM(ABS(H37-F37), ABS(G37-I37))</f>
        <v>0.42361111111111116</v>
      </c>
      <c r="L36" s="44">
        <f>J36 * K36</f>
        <v>0.19520000000000001</v>
      </c>
    </row>
    <row r="37" spans="2:12">
      <c r="B37" s="70"/>
      <c r="C37" s="71"/>
      <c r="D37" s="16">
        <f>32/50</f>
        <v>0.64</v>
      </c>
      <c r="E37" s="16">
        <f>18/50</f>
        <v>0.36</v>
      </c>
      <c r="F37" s="16">
        <f>21/32</f>
        <v>0.65625</v>
      </c>
      <c r="G37" s="16">
        <f>11/32</f>
        <v>0.34375</v>
      </c>
      <c r="H37" s="16">
        <f>8/18</f>
        <v>0.44444444444444442</v>
      </c>
      <c r="I37" s="16">
        <f>10/18</f>
        <v>0.55555555555555558</v>
      </c>
      <c r="J37" s="43"/>
      <c r="K37" s="43"/>
      <c r="L37" s="45"/>
    </row>
    <row r="38" spans="2:12">
      <c r="B38" s="14"/>
      <c r="C38" s="15"/>
      <c r="D38" s="17"/>
      <c r="E38" s="17"/>
      <c r="F38" s="17"/>
      <c r="G38" s="17"/>
      <c r="H38" s="17"/>
      <c r="I38" s="17"/>
      <c r="J38" s="17"/>
      <c r="K38" s="17"/>
      <c r="L38" s="18"/>
    </row>
    <row r="39" spans="2:12">
      <c r="B39" s="68" t="s">
        <v>72</v>
      </c>
      <c r="C39" s="69"/>
      <c r="D39" s="24" t="s">
        <v>57</v>
      </c>
      <c r="E39" s="24" t="s">
        <v>58</v>
      </c>
      <c r="F39" s="24" t="s">
        <v>59</v>
      </c>
      <c r="G39" s="24" t="s">
        <v>60</v>
      </c>
      <c r="H39" s="24" t="s">
        <v>61</v>
      </c>
      <c r="I39" s="24" t="s">
        <v>61</v>
      </c>
      <c r="J39" s="42">
        <f>2 * D40 * E40</f>
        <v>0.32000000000000006</v>
      </c>
      <c r="K39" s="42">
        <f>SUM(ABS(H40-F40), ABS(G40-I40))</f>
        <v>0.8</v>
      </c>
      <c r="L39" s="44">
        <f>J39 * K39</f>
        <v>0.25600000000000006</v>
      </c>
    </row>
    <row r="40" spans="2:12">
      <c r="B40" s="70"/>
      <c r="C40" s="71"/>
      <c r="D40" s="16">
        <f>10/50</f>
        <v>0.2</v>
      </c>
      <c r="E40" s="16">
        <f>40/50</f>
        <v>0.8</v>
      </c>
      <c r="F40" s="16">
        <f>9/10</f>
        <v>0.9</v>
      </c>
      <c r="G40" s="16">
        <f>1/10</f>
        <v>0.1</v>
      </c>
      <c r="H40" s="16">
        <f>20/40</f>
        <v>0.5</v>
      </c>
      <c r="I40" s="16">
        <f>20/40</f>
        <v>0.5</v>
      </c>
      <c r="J40" s="43"/>
      <c r="K40" s="43"/>
      <c r="L40" s="45"/>
    </row>
    <row r="41" spans="2:12">
      <c r="B41" s="14"/>
      <c r="C41" s="15"/>
      <c r="D41" s="17"/>
      <c r="E41" s="17"/>
      <c r="F41" s="17"/>
      <c r="G41" s="17"/>
      <c r="H41" s="17"/>
      <c r="I41" s="17"/>
      <c r="J41" s="17"/>
      <c r="K41" s="17"/>
      <c r="L41" s="18"/>
    </row>
    <row r="42" spans="2:12">
      <c r="B42" s="68" t="s">
        <v>73</v>
      </c>
      <c r="C42" s="69"/>
      <c r="D42" s="24" t="s">
        <v>38</v>
      </c>
      <c r="E42" s="24" t="s">
        <v>39</v>
      </c>
      <c r="F42" s="24" t="s">
        <v>44</v>
      </c>
      <c r="G42" s="24" t="s">
        <v>45</v>
      </c>
      <c r="H42" s="24" t="s">
        <v>46</v>
      </c>
      <c r="I42" s="24" t="s">
        <v>47</v>
      </c>
      <c r="J42" s="42">
        <f>2 * D43 * E43</f>
        <v>0.43520000000000003</v>
      </c>
      <c r="K42" s="42">
        <f>SUM(ABS(H43-F43), ABS(G43-I43))</f>
        <v>0.31617647058823528</v>
      </c>
      <c r="L42" s="44">
        <f>J42 * K42</f>
        <v>0.1376</v>
      </c>
    </row>
    <row r="43" spans="2:12">
      <c r="B43" s="70"/>
      <c r="C43" s="71"/>
      <c r="D43" s="16">
        <f>16/50</f>
        <v>0.32</v>
      </c>
      <c r="E43" s="16">
        <f>34/50</f>
        <v>0.68</v>
      </c>
      <c r="F43" s="16">
        <f>11/16</f>
        <v>0.6875</v>
      </c>
      <c r="G43" s="16">
        <f>5/16</f>
        <v>0.3125</v>
      </c>
      <c r="H43" s="16">
        <f>18/34</f>
        <v>0.52941176470588236</v>
      </c>
      <c r="I43" s="16">
        <f>16/34</f>
        <v>0.47058823529411764</v>
      </c>
      <c r="J43" s="43"/>
      <c r="K43" s="43"/>
      <c r="L43" s="45"/>
    </row>
    <row r="44" spans="2:12">
      <c r="B44" s="14"/>
      <c r="C44" s="15"/>
      <c r="D44" s="17"/>
      <c r="E44" s="17"/>
      <c r="F44" s="17"/>
      <c r="G44" s="17"/>
      <c r="H44" s="17"/>
      <c r="I44" s="17"/>
      <c r="J44" s="17"/>
      <c r="K44" s="17"/>
      <c r="L44" s="18"/>
    </row>
    <row r="45" spans="2:12">
      <c r="B45" s="68" t="s">
        <v>74</v>
      </c>
      <c r="C45" s="69"/>
      <c r="D45" s="24" t="s">
        <v>62</v>
      </c>
      <c r="E45" s="24" t="s">
        <v>63</v>
      </c>
      <c r="F45" s="24" t="s">
        <v>64</v>
      </c>
      <c r="G45" s="24" t="s">
        <v>65</v>
      </c>
      <c r="H45" s="24" t="s">
        <v>66</v>
      </c>
      <c r="I45" s="24" t="s">
        <v>67</v>
      </c>
      <c r="J45" s="42">
        <f>2 * D46 * E46</f>
        <v>0.49919999999999998</v>
      </c>
      <c r="K45" s="42">
        <f>SUM(ABS(H46-F46), ABS(G46-I46))</f>
        <v>0.78846153846153855</v>
      </c>
      <c r="L45" s="44">
        <f>J45 * K45</f>
        <v>0.39360000000000001</v>
      </c>
    </row>
    <row r="46" spans="2:12" ht="14" thickBot="1">
      <c r="B46" s="89"/>
      <c r="C46" s="90"/>
      <c r="D46" s="19">
        <f>24/50</f>
        <v>0.48</v>
      </c>
      <c r="E46" s="19">
        <f>26/50</f>
        <v>0.52</v>
      </c>
      <c r="F46" s="19">
        <f>9/24</f>
        <v>0.375</v>
      </c>
      <c r="G46" s="19">
        <f>15/24</f>
        <v>0.625</v>
      </c>
      <c r="H46" s="19">
        <f>20/26</f>
        <v>0.76923076923076927</v>
      </c>
      <c r="I46" s="19">
        <f>6/26</f>
        <v>0.23076923076923078</v>
      </c>
      <c r="J46" s="47"/>
      <c r="K46" s="47"/>
      <c r="L46" s="48"/>
    </row>
    <row r="47" spans="2:12" ht="14" thickBot="1"/>
    <row r="48" spans="2:12" ht="15" customHeight="1">
      <c r="K48" s="36" t="s">
        <v>76</v>
      </c>
      <c r="L48" s="38">
        <f>MAX(L27:L46)</f>
        <v>0.51519999999999999</v>
      </c>
    </row>
    <row r="49" spans="2:22" ht="15" customHeight="1" thickBot="1">
      <c r="K49" s="37"/>
      <c r="L49" s="39"/>
    </row>
    <row r="52" spans="2:22">
      <c r="B52" s="88" t="s">
        <v>78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spans="2:22" s="3" customFormat="1">
      <c r="B53" s="28"/>
      <c r="C53" s="28"/>
      <c r="D53" s="53" t="s">
        <v>79</v>
      </c>
      <c r="E53" s="53"/>
      <c r="F53" s="53"/>
      <c r="G53" s="53"/>
      <c r="H53" s="53"/>
      <c r="I53" s="53"/>
      <c r="J53" s="28"/>
      <c r="K53" s="28"/>
      <c r="L53" s="28"/>
      <c r="O53" s="54" t="s">
        <v>100</v>
      </c>
      <c r="P53" s="54"/>
      <c r="Q53" s="54"/>
      <c r="R53" s="54"/>
      <c r="S53" s="54"/>
      <c r="T53" s="54"/>
    </row>
    <row r="54" spans="2:22" s="3" customFormat="1" ht="14" thickBot="1">
      <c r="B54" s="28"/>
      <c r="C54" s="28"/>
      <c r="D54" s="53"/>
      <c r="E54" s="53"/>
      <c r="F54" s="53"/>
      <c r="G54" s="53"/>
      <c r="H54" s="53"/>
      <c r="I54" s="53"/>
      <c r="J54" s="28"/>
      <c r="K54" s="28"/>
      <c r="L54" s="28"/>
      <c r="O54" s="54"/>
      <c r="P54" s="54"/>
      <c r="Q54" s="54"/>
      <c r="R54" s="54"/>
      <c r="S54" s="54"/>
      <c r="T54" s="54"/>
    </row>
    <row r="55" spans="2:22">
      <c r="B55" s="55" t="s">
        <v>11</v>
      </c>
      <c r="C55" s="49" t="s">
        <v>13</v>
      </c>
      <c r="D55" s="49" t="s">
        <v>14</v>
      </c>
      <c r="E55" s="49" t="s">
        <v>15</v>
      </c>
      <c r="F55" s="49"/>
      <c r="G55" s="49" t="s">
        <v>16</v>
      </c>
      <c r="H55" s="49"/>
      <c r="I55" s="49" t="s">
        <v>17</v>
      </c>
      <c r="J55" s="49" t="s">
        <v>20</v>
      </c>
      <c r="K55" s="51" t="s">
        <v>12</v>
      </c>
      <c r="M55" s="55" t="s">
        <v>11</v>
      </c>
      <c r="N55" s="49" t="s">
        <v>13</v>
      </c>
      <c r="O55" s="49" t="s">
        <v>14</v>
      </c>
      <c r="P55" s="49" t="s">
        <v>15</v>
      </c>
      <c r="Q55" s="49"/>
      <c r="R55" s="49" t="s">
        <v>16</v>
      </c>
      <c r="S55" s="49"/>
      <c r="T55" s="49" t="s">
        <v>17</v>
      </c>
      <c r="U55" s="49" t="s">
        <v>20</v>
      </c>
      <c r="V55" s="51" t="s">
        <v>12</v>
      </c>
    </row>
    <row r="56" spans="2:22">
      <c r="B56" s="56"/>
      <c r="C56" s="50"/>
      <c r="D56" s="50"/>
      <c r="E56" s="25" t="s">
        <v>29</v>
      </c>
      <c r="F56" s="25" t="s">
        <v>33</v>
      </c>
      <c r="G56" s="25" t="s">
        <v>29</v>
      </c>
      <c r="H56" s="25" t="s">
        <v>33</v>
      </c>
      <c r="I56" s="50"/>
      <c r="J56" s="50"/>
      <c r="K56" s="52"/>
      <c r="L56" s="32"/>
      <c r="M56" s="56"/>
      <c r="N56" s="50"/>
      <c r="O56" s="50"/>
      <c r="P56" s="25" t="s">
        <v>29</v>
      </c>
      <c r="Q56" s="25" t="s">
        <v>33</v>
      </c>
      <c r="R56" s="25" t="s">
        <v>29</v>
      </c>
      <c r="S56" s="25" t="s">
        <v>33</v>
      </c>
      <c r="T56" s="50"/>
      <c r="U56" s="50"/>
      <c r="V56" s="52"/>
    </row>
    <row r="57" spans="2:22">
      <c r="B57" s="14"/>
      <c r="C57" s="15"/>
      <c r="D57" s="17"/>
      <c r="E57" s="17"/>
      <c r="F57" s="17"/>
      <c r="G57" s="17"/>
      <c r="H57" s="17"/>
      <c r="I57" s="17"/>
      <c r="J57" s="17"/>
      <c r="K57" s="18"/>
      <c r="L57" s="33"/>
      <c r="M57" s="29"/>
      <c r="N57" s="30"/>
      <c r="O57" s="30"/>
      <c r="P57" s="30"/>
      <c r="Q57" s="30"/>
      <c r="R57" s="30"/>
      <c r="S57" s="30"/>
      <c r="T57" s="30"/>
      <c r="U57" s="30"/>
      <c r="V57" s="31"/>
    </row>
    <row r="58" spans="2:22">
      <c r="B58" s="40" t="s">
        <v>68</v>
      </c>
      <c r="C58" s="24" t="s">
        <v>55</v>
      </c>
      <c r="D58" s="24" t="s">
        <v>56</v>
      </c>
      <c r="E58" s="24" t="s">
        <v>80</v>
      </c>
      <c r="F58" s="24" t="s">
        <v>81</v>
      </c>
      <c r="G58" s="24" t="s">
        <v>83</v>
      </c>
      <c r="H58" s="24" t="s">
        <v>82</v>
      </c>
      <c r="I58" s="42">
        <f>2 * C59 * D59</f>
        <v>0.49382716049382713</v>
      </c>
      <c r="J58" s="42">
        <f>SUM(ABS(G59-E59), ABS(F59-H59))</f>
        <v>0.10000000000000003</v>
      </c>
      <c r="K58" s="44">
        <f>I58 * J58</f>
        <v>4.9382716049382727E-2</v>
      </c>
      <c r="L58" s="32"/>
      <c r="M58" s="40" t="s">
        <v>68</v>
      </c>
      <c r="N58" s="24" t="s">
        <v>101</v>
      </c>
      <c r="O58" s="24" t="s">
        <v>102</v>
      </c>
      <c r="P58" s="24" t="s">
        <v>103</v>
      </c>
      <c r="Q58" s="24" t="s">
        <v>104</v>
      </c>
      <c r="R58" s="24" t="s">
        <v>81</v>
      </c>
      <c r="S58" s="24" t="s">
        <v>80</v>
      </c>
      <c r="T58" s="42">
        <f>2 * N59 * O59</f>
        <v>0.375</v>
      </c>
      <c r="U58" s="42">
        <f>SUM(ABS(R59-P59), ABS(Q59-S59))</f>
        <v>8.3333333333333287E-2</v>
      </c>
      <c r="V58" s="44">
        <f>T58 * U58</f>
        <v>3.1249999999999983E-2</v>
      </c>
    </row>
    <row r="59" spans="2:22">
      <c r="B59" s="41"/>
      <c r="C59" s="26">
        <f>8/18</f>
        <v>0.44444444444444442</v>
      </c>
      <c r="D59" s="26">
        <f>10/18</f>
        <v>0.55555555555555558</v>
      </c>
      <c r="E59" s="26">
        <f>2/8</f>
        <v>0.25</v>
      </c>
      <c r="F59" s="26">
        <f>6/8</f>
        <v>0.75</v>
      </c>
      <c r="G59" s="26">
        <f>2/10</f>
        <v>0.2</v>
      </c>
      <c r="H59" s="26">
        <f>8/10</f>
        <v>0.8</v>
      </c>
      <c r="I59" s="43"/>
      <c r="J59" s="43"/>
      <c r="K59" s="45"/>
      <c r="L59" s="32"/>
      <c r="M59" s="41"/>
      <c r="N59" s="26">
        <f>24/32</f>
        <v>0.75</v>
      </c>
      <c r="O59" s="26">
        <f>8/32</f>
        <v>0.25</v>
      </c>
      <c r="P59" s="26">
        <f>19/24</f>
        <v>0.79166666666666663</v>
      </c>
      <c r="Q59" s="26">
        <f>5/24</f>
        <v>0.20833333333333334</v>
      </c>
      <c r="R59" s="26">
        <f>6/8</f>
        <v>0.75</v>
      </c>
      <c r="S59" s="26">
        <f>2/8</f>
        <v>0.25</v>
      </c>
      <c r="T59" s="43"/>
      <c r="U59" s="43"/>
      <c r="V59" s="45"/>
    </row>
    <row r="60" spans="2:22">
      <c r="B60" s="14"/>
      <c r="C60" s="17"/>
      <c r="D60" s="17"/>
      <c r="E60" s="17"/>
      <c r="F60" s="17"/>
      <c r="G60" s="17"/>
      <c r="H60" s="17"/>
      <c r="I60" s="17"/>
      <c r="J60" s="17"/>
      <c r="K60" s="18"/>
      <c r="L60" s="32"/>
      <c r="M60" s="14"/>
      <c r="N60" s="17"/>
      <c r="O60" s="17"/>
      <c r="P60" s="17"/>
      <c r="Q60" s="17"/>
      <c r="R60" s="17"/>
      <c r="S60" s="17"/>
      <c r="T60" s="17"/>
      <c r="U60" s="17"/>
      <c r="V60" s="18"/>
    </row>
    <row r="61" spans="2:22">
      <c r="B61" s="40" t="s">
        <v>72</v>
      </c>
      <c r="C61" s="24" t="s">
        <v>84</v>
      </c>
      <c r="D61" s="24" t="s">
        <v>85</v>
      </c>
      <c r="E61" s="24" t="s">
        <v>88</v>
      </c>
      <c r="F61" s="24" t="s">
        <v>89</v>
      </c>
      <c r="G61" s="24" t="s">
        <v>86</v>
      </c>
      <c r="H61" s="24" t="s">
        <v>87</v>
      </c>
      <c r="I61" s="42">
        <f>2 * C62 * D62</f>
        <v>0.27777777777777779</v>
      </c>
      <c r="J61" s="42">
        <f>SUM(ABS(G62-E62), ABS(F62-H62))</f>
        <v>1.0666666666666669</v>
      </c>
      <c r="K61" s="44">
        <f>I61 * J61</f>
        <v>0.29629629629629639</v>
      </c>
      <c r="L61" s="32"/>
      <c r="M61" s="40" t="s">
        <v>72</v>
      </c>
      <c r="N61" s="24" t="s">
        <v>52</v>
      </c>
      <c r="O61" s="24" t="s">
        <v>51</v>
      </c>
      <c r="P61" s="24" t="s">
        <v>105</v>
      </c>
      <c r="Q61" s="24" t="s">
        <v>106</v>
      </c>
      <c r="R61" s="24" t="s">
        <v>107</v>
      </c>
      <c r="S61" s="24" t="s">
        <v>108</v>
      </c>
      <c r="T61" s="42">
        <f>2 * N62 * O62</f>
        <v>0.341796875</v>
      </c>
      <c r="U61" s="42">
        <f>SUM(ABS(R62-P62), ABS(Q62-S62))</f>
        <v>0.56000000000000005</v>
      </c>
      <c r="V61" s="44">
        <f>T61 * U61</f>
        <v>0.19140625000000003</v>
      </c>
    </row>
    <row r="62" spans="2:22" ht="15" customHeight="1">
      <c r="B62" s="41"/>
      <c r="C62" s="26">
        <v>0.16666666666666666</v>
      </c>
      <c r="D62" s="26">
        <v>0.83333333333333337</v>
      </c>
      <c r="E62" s="26">
        <v>0.66666666666666663</v>
      </c>
      <c r="F62" s="26">
        <v>0.33333333333333331</v>
      </c>
      <c r="G62" s="26">
        <v>0.13333333333333333</v>
      </c>
      <c r="H62" s="26">
        <v>0.8666666666666667</v>
      </c>
      <c r="I62" s="43"/>
      <c r="J62" s="43"/>
      <c r="K62" s="45"/>
      <c r="L62" s="32"/>
      <c r="M62" s="41"/>
      <c r="N62" s="26">
        <f>7/32</f>
        <v>0.21875</v>
      </c>
      <c r="O62" s="26">
        <f>25/32</f>
        <v>0.78125</v>
      </c>
      <c r="P62" s="26">
        <f>7/7</f>
        <v>1</v>
      </c>
      <c r="Q62" s="26">
        <f>0/7</f>
        <v>0</v>
      </c>
      <c r="R62" s="26">
        <f>18/25</f>
        <v>0.72</v>
      </c>
      <c r="S62" s="26">
        <f>7/25</f>
        <v>0.28000000000000003</v>
      </c>
      <c r="T62" s="43"/>
      <c r="U62" s="43"/>
      <c r="V62" s="45"/>
    </row>
    <row r="63" spans="2:22">
      <c r="B63" s="14"/>
      <c r="C63" s="17"/>
      <c r="D63" s="17"/>
      <c r="E63" s="17"/>
      <c r="F63" s="17"/>
      <c r="G63" s="17"/>
      <c r="H63" s="17"/>
      <c r="I63" s="17"/>
      <c r="J63" s="17"/>
      <c r="K63" s="18"/>
      <c r="L63" s="32"/>
      <c r="M63" s="14"/>
      <c r="N63" s="17"/>
      <c r="O63" s="17"/>
      <c r="P63" s="17"/>
      <c r="Q63" s="17"/>
      <c r="R63" s="17"/>
      <c r="S63" s="17"/>
      <c r="T63" s="17"/>
      <c r="U63" s="17"/>
      <c r="V63" s="18"/>
    </row>
    <row r="64" spans="2:22">
      <c r="B64" s="40" t="s">
        <v>73</v>
      </c>
      <c r="C64" s="24" t="s">
        <v>90</v>
      </c>
      <c r="D64" s="24" t="s">
        <v>91</v>
      </c>
      <c r="E64" s="24" t="s">
        <v>92</v>
      </c>
      <c r="F64" s="24" t="s">
        <v>93</v>
      </c>
      <c r="G64" s="24" t="s">
        <v>94</v>
      </c>
      <c r="H64" s="24" t="s">
        <v>95</v>
      </c>
      <c r="I64" s="42">
        <f>2 * C65 * D65</f>
        <v>0.4753086419753087</v>
      </c>
      <c r="J64" s="42">
        <f>SUM(ABS(G65-E65), ABS(F65-H65))</f>
        <v>0.20779220779220781</v>
      </c>
      <c r="K64" s="44">
        <f>I64 * J64</f>
        <v>9.8765432098765454E-2</v>
      </c>
      <c r="L64" s="32"/>
      <c r="M64" s="40" t="s">
        <v>73</v>
      </c>
      <c r="N64" s="24" t="s">
        <v>109</v>
      </c>
      <c r="O64" s="24" t="s">
        <v>110</v>
      </c>
      <c r="P64" s="24" t="s">
        <v>111</v>
      </c>
      <c r="Q64" s="24" t="s">
        <v>112</v>
      </c>
      <c r="R64" s="24" t="s">
        <v>113</v>
      </c>
      <c r="S64" s="24" t="s">
        <v>114</v>
      </c>
      <c r="T64" s="42">
        <f>2 * N65 * O65</f>
        <v>0.404296875</v>
      </c>
      <c r="U64" s="42">
        <f>SUM(ABS(R65-P65), ABS(Q65-S65))</f>
        <v>0.60869565217391308</v>
      </c>
      <c r="V64" s="44">
        <f>T64 * U64</f>
        <v>0.24609375000000003</v>
      </c>
    </row>
    <row r="65" spans="2:22">
      <c r="B65" s="41"/>
      <c r="C65" s="26">
        <v>0.3888888888888889</v>
      </c>
      <c r="D65" s="26">
        <v>0.61111111111111116</v>
      </c>
      <c r="E65" s="26">
        <v>0.2857142857142857</v>
      </c>
      <c r="F65" s="26">
        <v>0.7142857142857143</v>
      </c>
      <c r="G65" s="26">
        <v>0.18181818181818182</v>
      </c>
      <c r="H65" s="26">
        <v>0.81818181818181823</v>
      </c>
      <c r="I65" s="43"/>
      <c r="J65" s="43"/>
      <c r="K65" s="45"/>
      <c r="L65" s="32"/>
      <c r="M65" s="41"/>
      <c r="N65" s="26">
        <f>9/32</f>
        <v>0.28125</v>
      </c>
      <c r="O65" s="26">
        <f>23/32</f>
        <v>0.71875</v>
      </c>
      <c r="P65" s="26">
        <f>9/9</f>
        <v>1</v>
      </c>
      <c r="Q65" s="26">
        <f>0/9</f>
        <v>0</v>
      </c>
      <c r="R65" s="26">
        <f>16/23</f>
        <v>0.69565217391304346</v>
      </c>
      <c r="S65" s="26">
        <f>7/23</f>
        <v>0.30434782608695654</v>
      </c>
      <c r="T65" s="43"/>
      <c r="U65" s="43"/>
      <c r="V65" s="45"/>
    </row>
    <row r="66" spans="2:22" ht="15" customHeight="1">
      <c r="B66" s="14"/>
      <c r="C66" s="17"/>
      <c r="D66" s="17"/>
      <c r="E66" s="17"/>
      <c r="F66" s="17"/>
      <c r="G66" s="17"/>
      <c r="H66" s="17"/>
      <c r="I66" s="17"/>
      <c r="J66" s="17"/>
      <c r="K66" s="18"/>
      <c r="L66" s="32"/>
      <c r="M66" s="14"/>
      <c r="N66" s="17"/>
      <c r="O66" s="17"/>
      <c r="P66" s="17"/>
      <c r="Q66" s="17"/>
      <c r="R66" s="17"/>
      <c r="S66" s="17"/>
      <c r="T66" s="17"/>
      <c r="U66" s="17"/>
      <c r="V66" s="18"/>
    </row>
    <row r="67" spans="2:22" ht="15" customHeight="1">
      <c r="B67" s="40" t="s">
        <v>74</v>
      </c>
      <c r="C67" s="24" t="s">
        <v>55</v>
      </c>
      <c r="D67" s="24" t="s">
        <v>56</v>
      </c>
      <c r="E67" s="24" t="s">
        <v>96</v>
      </c>
      <c r="F67" s="24" t="s">
        <v>97</v>
      </c>
      <c r="G67" s="24" t="s">
        <v>99</v>
      </c>
      <c r="H67" s="24" t="s">
        <v>98</v>
      </c>
      <c r="I67" s="42">
        <f>2 * C68 * D68</f>
        <v>0.49382716049382713</v>
      </c>
      <c r="J67" s="42">
        <f>SUM(ABS(G68-E68), ABS(F68-H68))</f>
        <v>0.8</v>
      </c>
      <c r="K67" s="44">
        <f>I67 * J67</f>
        <v>0.39506172839506171</v>
      </c>
      <c r="L67" s="32"/>
      <c r="M67" s="40" t="s">
        <v>74</v>
      </c>
      <c r="N67" s="24" t="s">
        <v>115</v>
      </c>
      <c r="O67" s="24" t="s">
        <v>115</v>
      </c>
      <c r="P67" s="24" t="s">
        <v>118</v>
      </c>
      <c r="Q67" s="24" t="s">
        <v>119</v>
      </c>
      <c r="R67" s="24" t="s">
        <v>116</v>
      </c>
      <c r="S67" s="24" t="s">
        <v>117</v>
      </c>
      <c r="T67" s="42">
        <f>2 * N68 * O68</f>
        <v>0.5</v>
      </c>
      <c r="U67" s="42">
        <f>SUM(ABS(R68-P68), ABS(Q68-S68))</f>
        <v>0.875</v>
      </c>
      <c r="V67" s="44">
        <f>T67 * U67</f>
        <v>0.4375</v>
      </c>
    </row>
    <row r="68" spans="2:22" ht="14.7" customHeight="1" thickBot="1">
      <c r="B68" s="46"/>
      <c r="C68" s="27">
        <v>0.44444444444444442</v>
      </c>
      <c r="D68" s="27">
        <v>0.55555555555555558</v>
      </c>
      <c r="E68" s="27">
        <v>0</v>
      </c>
      <c r="F68" s="27">
        <v>1</v>
      </c>
      <c r="G68" s="27">
        <v>0.4</v>
      </c>
      <c r="H68" s="27">
        <v>0.6</v>
      </c>
      <c r="I68" s="47"/>
      <c r="J68" s="47"/>
      <c r="K68" s="48"/>
      <c r="L68" s="32"/>
      <c r="M68" s="46"/>
      <c r="N68" s="27">
        <f>16/32</f>
        <v>0.5</v>
      </c>
      <c r="O68" s="27">
        <f>16/32</f>
        <v>0.5</v>
      </c>
      <c r="P68" s="27">
        <f>9/16</f>
        <v>0.5625</v>
      </c>
      <c r="Q68" s="27">
        <f>7/16</f>
        <v>0.4375</v>
      </c>
      <c r="R68" s="27">
        <f>16/16</f>
        <v>1</v>
      </c>
      <c r="S68" s="27">
        <f>0/16</f>
        <v>0</v>
      </c>
      <c r="T68" s="47"/>
      <c r="U68" s="47"/>
      <c r="V68" s="48"/>
    </row>
    <row r="69" spans="2:22" ht="14" thickBot="1"/>
    <row r="70" spans="2:22">
      <c r="J70" s="36" t="s">
        <v>121</v>
      </c>
      <c r="K70" s="38">
        <f>MAX(K58:K68)</f>
        <v>0.39506172839506171</v>
      </c>
      <c r="U70" s="36" t="s">
        <v>120</v>
      </c>
      <c r="V70" s="38">
        <f>MAX(V58:V68)</f>
        <v>0.4375</v>
      </c>
    </row>
    <row r="71" spans="2:22" ht="14" thickBot="1">
      <c r="J71" s="37"/>
      <c r="K71" s="39"/>
      <c r="U71" s="37"/>
      <c r="V71" s="39"/>
    </row>
  </sheetData>
  <dataConsolidate/>
  <mergeCells count="104">
    <mergeCell ref="B52:L52"/>
    <mergeCell ref="C55:C56"/>
    <mergeCell ref="D55:D56"/>
    <mergeCell ref="E55:F55"/>
    <mergeCell ref="G55:H55"/>
    <mergeCell ref="I55:I56"/>
    <mergeCell ref="J55:J56"/>
    <mergeCell ref="K55:K56"/>
    <mergeCell ref="B45:C46"/>
    <mergeCell ref="K48:K49"/>
    <mergeCell ref="L48:L49"/>
    <mergeCell ref="L45:L46"/>
    <mergeCell ref="L39:L40"/>
    <mergeCell ref="L42:L43"/>
    <mergeCell ref="J39:J40"/>
    <mergeCell ref="K39:K40"/>
    <mergeCell ref="J45:J46"/>
    <mergeCell ref="K45:K46"/>
    <mergeCell ref="K42:K43"/>
    <mergeCell ref="J42:J43"/>
    <mergeCell ref="B23:L23"/>
    <mergeCell ref="J36:J37"/>
    <mergeCell ref="K36:K37"/>
    <mergeCell ref="L36:L37"/>
    <mergeCell ref="L24:L25"/>
    <mergeCell ref="K24:K25"/>
    <mergeCell ref="K27:K28"/>
    <mergeCell ref="L27:L28"/>
    <mergeCell ref="J33:J34"/>
    <mergeCell ref="K30:K31"/>
    <mergeCell ref="L30:L31"/>
    <mergeCell ref="L33:L34"/>
    <mergeCell ref="K33:K34"/>
    <mergeCell ref="B2:F2"/>
    <mergeCell ref="B3:F3"/>
    <mergeCell ref="C9:F9"/>
    <mergeCell ref="B10:F10"/>
    <mergeCell ref="B4:F4"/>
    <mergeCell ref="B11:F11"/>
    <mergeCell ref="B36:C37"/>
    <mergeCell ref="B39:C40"/>
    <mergeCell ref="B42:C43"/>
    <mergeCell ref="B18:J18"/>
    <mergeCell ref="B24:C25"/>
    <mergeCell ref="D24:D25"/>
    <mergeCell ref="E24:E25"/>
    <mergeCell ref="F24:G24"/>
    <mergeCell ref="H24:I24"/>
    <mergeCell ref="J24:J25"/>
    <mergeCell ref="B19:F21"/>
    <mergeCell ref="B14:J14"/>
    <mergeCell ref="B16:J16"/>
    <mergeCell ref="B27:C28"/>
    <mergeCell ref="B30:C31"/>
    <mergeCell ref="B33:C34"/>
    <mergeCell ref="J30:J31"/>
    <mergeCell ref="J27:J28"/>
    <mergeCell ref="R55:S55"/>
    <mergeCell ref="T55:T56"/>
    <mergeCell ref="U55:U56"/>
    <mergeCell ref="V55:V56"/>
    <mergeCell ref="D53:I54"/>
    <mergeCell ref="O53:T54"/>
    <mergeCell ref="B55:B56"/>
    <mergeCell ref="M55:M56"/>
    <mergeCell ref="N55:N56"/>
    <mergeCell ref="O55:O56"/>
    <mergeCell ref="P55:Q55"/>
    <mergeCell ref="I67:I68"/>
    <mergeCell ref="J67:J68"/>
    <mergeCell ref="K67:K68"/>
    <mergeCell ref="B64:B65"/>
    <mergeCell ref="B67:B68"/>
    <mergeCell ref="I58:I59"/>
    <mergeCell ref="J58:J59"/>
    <mergeCell ref="K58:K59"/>
    <mergeCell ref="I61:I62"/>
    <mergeCell ref="J61:J62"/>
    <mergeCell ref="K61:K62"/>
    <mergeCell ref="B61:B62"/>
    <mergeCell ref="B58:B59"/>
    <mergeCell ref="M58:M59"/>
    <mergeCell ref="T58:T59"/>
    <mergeCell ref="U58:U59"/>
    <mergeCell ref="V58:V59"/>
    <mergeCell ref="M61:M62"/>
    <mergeCell ref="T61:T62"/>
    <mergeCell ref="U61:U62"/>
    <mergeCell ref="V61:V62"/>
    <mergeCell ref="I64:I65"/>
    <mergeCell ref="J64:J65"/>
    <mergeCell ref="K64:K65"/>
    <mergeCell ref="J70:J71"/>
    <mergeCell ref="K70:K71"/>
    <mergeCell ref="U70:U71"/>
    <mergeCell ref="V70:V71"/>
    <mergeCell ref="M64:M65"/>
    <mergeCell ref="T64:T65"/>
    <mergeCell ref="U64:U65"/>
    <mergeCell ref="V64:V65"/>
    <mergeCell ref="M67:M68"/>
    <mergeCell ref="T67:T68"/>
    <mergeCell ref="U67:U68"/>
    <mergeCell ref="V67:V68"/>
  </mergeCells>
  <pageMargins left="0.7" right="0.7" top="0.75" bottom="0.75" header="0.3" footer="0.3"/>
  <pageSetup orientation="portrait" r:id="rId1"/>
  <ignoredErrors>
    <ignoredError sqref="I33 G36 D39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StateWide</vt:lpstr>
      <vt:lpstr>CART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Garg</dc:creator>
  <cp:lastModifiedBy>Arun Garg</cp:lastModifiedBy>
  <dcterms:created xsi:type="dcterms:W3CDTF">2016-11-02T16:39:52Z</dcterms:created>
  <dcterms:modified xsi:type="dcterms:W3CDTF">2016-12-14T22:33:30Z</dcterms:modified>
</cp:coreProperties>
</file>