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\Desktop\Final Exam - CS 513\final answers\"/>
    </mc:Choice>
  </mc:AlternateContent>
  <bookViews>
    <workbookView xWindow="0" yWindow="0" windowWidth="25600" windowHeight="10240" activeTab="1"/>
  </bookViews>
  <sheets>
    <sheet name="StateWide" sheetId="2" r:id="rId1"/>
    <sheet name="C4.5" sheetId="1" r:id="rId2"/>
  </sheets>
  <definedNames>
    <definedName name="_xlnm._FilterDatabase" localSheetId="0" hidden="1">StateWide!$A$1:$E$51</definedName>
  </definedNames>
  <calcPr calcId="171027"/>
</workbook>
</file>

<file path=xl/calcChain.xml><?xml version="1.0" encoding="utf-8"?>
<calcChain xmlns="http://schemas.openxmlformats.org/spreadsheetml/2006/main">
  <c r="N119" i="1" l="1"/>
  <c r="D119" i="1"/>
  <c r="F119" i="1"/>
  <c r="F116" i="1"/>
  <c r="D116" i="1"/>
  <c r="F113" i="1"/>
  <c r="D113" i="1"/>
  <c r="F110" i="1"/>
  <c r="D110" i="1"/>
  <c r="F107" i="1"/>
  <c r="D107" i="1"/>
  <c r="E107" i="1" s="1"/>
  <c r="I107" i="1"/>
  <c r="I110" i="1"/>
  <c r="I113" i="1"/>
  <c r="I116" i="1"/>
  <c r="I119" i="1"/>
  <c r="F103" i="1"/>
  <c r="D103" i="1"/>
  <c r="F100" i="1"/>
  <c r="D100" i="1"/>
  <c r="F97" i="1"/>
  <c r="D97" i="1"/>
  <c r="F94" i="1"/>
  <c r="D94" i="1"/>
  <c r="F91" i="1"/>
  <c r="D91" i="1"/>
  <c r="I91" i="1"/>
  <c r="I94" i="1"/>
  <c r="I97" i="1"/>
  <c r="I100" i="1"/>
  <c r="I103" i="1"/>
  <c r="F78" i="1"/>
  <c r="F87" i="1"/>
  <c r="D87" i="1"/>
  <c r="D84" i="1"/>
  <c r="D81" i="1"/>
  <c r="D78" i="1"/>
  <c r="I87" i="1"/>
  <c r="I84" i="1"/>
  <c r="I81" i="1"/>
  <c r="I78" i="1"/>
  <c r="I75" i="1"/>
  <c r="F75" i="1"/>
  <c r="D75" i="1"/>
  <c r="G107" i="1"/>
  <c r="G119" i="1" l="1"/>
  <c r="G116" i="1"/>
  <c r="E116" i="1"/>
  <c r="G113" i="1"/>
  <c r="E113" i="1"/>
  <c r="G110" i="1"/>
  <c r="E110" i="1"/>
  <c r="H106" i="1"/>
  <c r="J106" i="1" s="1"/>
  <c r="G103" i="1"/>
  <c r="E103" i="1"/>
  <c r="E100" i="1"/>
  <c r="E97" i="1"/>
  <c r="G94" i="1"/>
  <c r="E94" i="1"/>
  <c r="G91" i="1"/>
  <c r="E91" i="1"/>
  <c r="G87" i="1"/>
  <c r="E87" i="1"/>
  <c r="E84" i="1"/>
  <c r="E81" i="1"/>
  <c r="E78" i="1"/>
  <c r="G75" i="1"/>
  <c r="E75" i="1"/>
  <c r="H115" i="1" l="1"/>
  <c r="J115" i="1" s="1"/>
  <c r="H102" i="1"/>
  <c r="J102" i="1" s="1"/>
  <c r="H118" i="1"/>
  <c r="J118" i="1" s="1"/>
  <c r="H112" i="1"/>
  <c r="J112" i="1" s="1"/>
  <c r="H109" i="1"/>
  <c r="J109" i="1" s="1"/>
  <c r="H90" i="1"/>
  <c r="J90" i="1" s="1"/>
  <c r="H93" i="1"/>
  <c r="J93" i="1" s="1"/>
  <c r="H96" i="1"/>
  <c r="J96" i="1" s="1"/>
  <c r="H99" i="1"/>
  <c r="J99" i="1" s="1"/>
  <c r="H83" i="1"/>
  <c r="J83" i="1" s="1"/>
  <c r="H77" i="1"/>
  <c r="J77" i="1" s="1"/>
  <c r="H74" i="1"/>
  <c r="J74" i="1" s="1"/>
  <c r="M80" i="1" s="1"/>
  <c r="H80" i="1"/>
  <c r="J80" i="1" s="1"/>
  <c r="H86" i="1"/>
  <c r="J86" i="1" s="1"/>
  <c r="M112" i="1" l="1"/>
  <c r="M96" i="1"/>
  <c r="E31" i="1"/>
  <c r="E28" i="1"/>
  <c r="G52" i="1"/>
  <c r="E52" i="1"/>
  <c r="E41" i="1"/>
  <c r="G63" i="1"/>
  <c r="E63" i="1"/>
  <c r="G41" i="1"/>
  <c r="G44" i="1"/>
  <c r="G49" i="1"/>
  <c r="G57" i="1"/>
  <c r="G60" i="1"/>
  <c r="E60" i="1"/>
  <c r="E57" i="1"/>
  <c r="E49" i="1"/>
  <c r="E44" i="1"/>
  <c r="G38" i="1"/>
  <c r="E38" i="1"/>
  <c r="F27" i="1" l="1"/>
  <c r="L59" i="1"/>
  <c r="H51" i="1"/>
  <c r="J51" i="1" s="1"/>
  <c r="H48" i="1"/>
  <c r="J48" i="1" s="1"/>
  <c r="H56" i="1"/>
  <c r="J56" i="1" s="1"/>
  <c r="H37" i="1"/>
  <c r="J37" i="1" s="1"/>
  <c r="H59" i="1"/>
  <c r="J59" i="1" s="1"/>
  <c r="H43" i="1"/>
  <c r="J43" i="1" s="1"/>
  <c r="H40" i="1"/>
  <c r="J40" i="1" s="1"/>
  <c r="H62" i="1"/>
  <c r="J62" i="1" s="1"/>
  <c r="M51" i="1" l="1"/>
  <c r="M40" i="1"/>
  <c r="N40" i="1" s="1"/>
  <c r="L51" i="1"/>
  <c r="L40" i="1"/>
  <c r="M59" i="1"/>
  <c r="N59" i="1" s="1"/>
  <c r="L96" i="1" l="1"/>
  <c r="N96" i="1" s="1"/>
  <c r="L112" i="1"/>
  <c r="N112" i="1" s="1"/>
  <c r="L80" i="1"/>
  <c r="N80" i="1" s="1"/>
  <c r="N51" i="1"/>
  <c r="N66" i="1"/>
</calcChain>
</file>

<file path=xl/comments1.xml><?xml version="1.0" encoding="utf-8"?>
<comments xmlns="http://schemas.openxmlformats.org/spreadsheetml/2006/main">
  <authors>
    <author>Arun Garg</author>
  </authors>
  <commentList>
    <comment ref="D34" authorId="0" shapeId="0">
      <text>
        <r>
          <rPr>
            <sz val="9"/>
            <color indexed="81"/>
            <rFont val="Tahoma"/>
            <family val="2"/>
          </rPr>
          <t xml:space="preserve">This section shows the probability of the outcome.
</t>
        </r>
        <r>
          <rPr>
            <b/>
            <sz val="9"/>
            <color indexed="81"/>
            <rFont val="Tahoma"/>
            <family val="2"/>
          </rPr>
          <t>Example,</t>
        </r>
        <r>
          <rPr>
            <sz val="9"/>
            <color indexed="81"/>
            <rFont val="Tahoma"/>
            <family val="2"/>
          </rPr>
          <t xml:space="preserve">
For CTG = Good, the total outcome which is Pass out of total number of CTG = Good in dataset. Such as, 
    Total CTG (Good) is 16
    Total Pass Outcomes are 14
Therefore, Pj =&gt; 14/16 = 0.875</t>
        </r>
      </text>
    </comment>
    <comment ref="F34" authorId="0" shapeId="0">
      <text>
        <r>
          <rPr>
            <sz val="9"/>
            <color indexed="81"/>
            <rFont val="Tahoma"/>
            <family val="2"/>
          </rPr>
          <t>This section shows the probability of the outcome.
Example,
For CTG = Good, the total outcome which is Fail out of total number of CTG = Good in dataset. Such as, 
    Total CTG (Good) is 16
    Total Pass Outcomes are 2
Therefore, Pj =&gt; 2/16 = 0.125</t>
        </r>
      </text>
    </comment>
    <comment ref="I34" authorId="0" shapeId="0">
      <text>
        <r>
          <rPr>
            <b/>
            <sz val="9"/>
            <color indexed="81"/>
            <rFont val="Tahoma"/>
            <family val="2"/>
          </rPr>
          <t>Percent</t>
        </r>
        <r>
          <rPr>
            <sz val="9"/>
            <color indexed="81"/>
            <rFont val="Tahoma"/>
            <family val="2"/>
          </rPr>
          <t xml:space="preserve"> shows the times of occurance of the split in the whole dataset.
</t>
        </r>
        <r>
          <rPr>
            <b/>
            <sz val="9"/>
            <color indexed="81"/>
            <rFont val="Tahoma"/>
            <family val="2"/>
          </rPr>
          <t>Example</t>
        </r>
        <r>
          <rPr>
            <sz val="9"/>
            <color indexed="81"/>
            <rFont val="Tahoma"/>
            <family val="2"/>
          </rPr>
          <t xml:space="preserve">
For CTG = Good, it appears 16 times out of 50 data records. Then, Percent would be 16/50 = 0.320</t>
        </r>
      </text>
    </comment>
    <comment ref="D71" authorId="0" shapeId="0">
      <text>
        <r>
          <rPr>
            <sz val="9"/>
            <color indexed="81"/>
            <rFont val="Tahoma"/>
            <family val="2"/>
          </rPr>
          <t xml:space="preserve">This section shows the probability of the outcome.
</t>
        </r>
        <r>
          <rPr>
            <b/>
            <sz val="9"/>
            <color indexed="81"/>
            <rFont val="Tahoma"/>
            <family val="2"/>
          </rPr>
          <t>Example,</t>
        </r>
        <r>
          <rPr>
            <sz val="9"/>
            <color indexed="81"/>
            <rFont val="Tahoma"/>
            <family val="2"/>
          </rPr>
          <t xml:space="preserve">
For CTG = Good, the total outcome which is Pass out of total number of CTG = Good in dataset. Such as, 
    Total CTG (Good) is 16
    Total Pass Outcomes are 14
Therefore, Pj =&gt; 14/16 = 0.875</t>
        </r>
      </text>
    </comment>
    <comment ref="F71" authorId="0" shapeId="0">
      <text>
        <r>
          <rPr>
            <sz val="9"/>
            <color indexed="81"/>
            <rFont val="Tahoma"/>
            <family val="2"/>
          </rPr>
          <t>This section shows the probability of the outcome.
Example,
For CTG = Good, the total outcome which is Fail out of total number of CTG = Good in dataset. Such as, 
    Total CTG (Good) is 16
    Total Pass Outcomes are 2
Therefore, Pj =&gt; 2/16 = 0.125</t>
        </r>
      </text>
    </comment>
    <comment ref="I71" authorId="0" shapeId="0">
      <text>
        <r>
          <rPr>
            <b/>
            <sz val="9"/>
            <color indexed="81"/>
            <rFont val="Tahoma"/>
            <family val="2"/>
          </rPr>
          <t>Percent</t>
        </r>
        <r>
          <rPr>
            <sz val="9"/>
            <color indexed="81"/>
            <rFont val="Tahoma"/>
            <family val="2"/>
          </rPr>
          <t xml:space="preserve"> shows the times of occurance of the split in the whole dataset.
</t>
        </r>
        <r>
          <rPr>
            <b/>
            <sz val="9"/>
            <color indexed="81"/>
            <rFont val="Tahoma"/>
            <family val="2"/>
          </rPr>
          <t>Example</t>
        </r>
        <r>
          <rPr>
            <sz val="9"/>
            <color indexed="81"/>
            <rFont val="Tahoma"/>
            <family val="2"/>
          </rPr>
          <t xml:space="preserve">
For CTG = Good, it appears 16 times out of 50 data records. Then, Percent would be 16/50 = 0.320</t>
        </r>
      </text>
    </comment>
  </commentList>
</comments>
</file>

<file path=xl/sharedStrings.xml><?xml version="1.0" encoding="utf-8"?>
<sst xmlns="http://schemas.openxmlformats.org/spreadsheetml/2006/main" count="425" uniqueCount="160">
  <si>
    <t>###### Knowledge Discovery and Data Mining (CS 513) ######</t>
  </si>
  <si>
    <t>###### ****************************************************** ######</t>
  </si>
  <si>
    <t>: CS 513-A</t>
  </si>
  <si>
    <t>First Name</t>
  </si>
  <si>
    <t>Course</t>
  </si>
  <si>
    <t>Last Name</t>
  </si>
  <si>
    <t>Id</t>
  </si>
  <si>
    <t>Purpose</t>
  </si>
  <si>
    <t>: PARAS</t>
  </si>
  <si>
    <t>: GARG</t>
  </si>
  <si>
    <t>: 10414982</t>
  </si>
  <si>
    <t>Split</t>
  </si>
  <si>
    <t>(Final Exam)</t>
  </si>
  <si>
    <t>CTG</t>
  </si>
  <si>
    <t>GP</t>
  </si>
  <si>
    <t>LSM</t>
  </si>
  <si>
    <t>Good</t>
  </si>
  <si>
    <t>Yes</t>
  </si>
  <si>
    <t>A</t>
  </si>
  <si>
    <t>Pass</t>
  </si>
  <si>
    <t>No</t>
  </si>
  <si>
    <t>Average</t>
  </si>
  <si>
    <t>Poor</t>
  </si>
  <si>
    <t>Fail</t>
  </si>
  <si>
    <t>B</t>
  </si>
  <si>
    <t>C</t>
  </si>
  <si>
    <t>Outcome</t>
  </si>
  <si>
    <r>
      <t xml:space="preserve">Table – </t>
    </r>
    <r>
      <rPr>
        <sz val="11"/>
        <color theme="1"/>
        <rFont val="Gisha"/>
        <family val="2"/>
      </rPr>
      <t>Decision Tree Data is taken from StateWide (also shown in different worksheet)</t>
    </r>
  </si>
  <si>
    <t>16/50</t>
  </si>
  <si>
    <t>14/16</t>
  </si>
  <si>
    <t>2/16</t>
  </si>
  <si>
    <t>11/16</t>
  </si>
  <si>
    <t>5/16</t>
  </si>
  <si>
    <t>18/50</t>
  </si>
  <si>
    <t>32/50</t>
  </si>
  <si>
    <t>4/18</t>
  </si>
  <si>
    <t>21/32</t>
  </si>
  <si>
    <t>11/32</t>
  </si>
  <si>
    <t>8/18</t>
  </si>
  <si>
    <t>10/18</t>
  </si>
  <si>
    <t>10/50</t>
  </si>
  <si>
    <t>9/10</t>
  </si>
  <si>
    <t>1/10</t>
  </si>
  <si>
    <t>24/50</t>
  </si>
  <si>
    <t>9/24</t>
  </si>
  <si>
    <t>15/24</t>
  </si>
  <si>
    <t>: Final Exam - Decision Tree (C4.5)</t>
  </si>
  <si>
    <r>
      <t xml:space="preserve">Question – </t>
    </r>
    <r>
      <rPr>
        <sz val="11"/>
        <color theme="1"/>
        <rFont val="Gisha"/>
        <family val="2"/>
      </rPr>
      <t>Use "StateWide.csv" (Canvas) and the C4.5 methodology to develop a classification model (two levels).</t>
    </r>
  </si>
  <si>
    <t>C4.5 :: Formula</t>
  </si>
  <si>
    <t>CTG = Good</t>
  </si>
  <si>
    <t>CTG = Average</t>
  </si>
  <si>
    <t>CTG = Poor</t>
  </si>
  <si>
    <t>GP = Yes</t>
  </si>
  <si>
    <t>LSM = A</t>
  </si>
  <si>
    <t>LSM = B</t>
  </si>
  <si>
    <t>LSM = C</t>
  </si>
  <si>
    <r>
      <t>P</t>
    </r>
    <r>
      <rPr>
        <b/>
        <sz val="8"/>
        <color theme="1"/>
        <rFont val="Gisha"/>
      </rPr>
      <t>J</t>
    </r>
  </si>
  <si>
    <r>
      <t>H(x) = - ∑ P</t>
    </r>
    <r>
      <rPr>
        <b/>
        <sz val="10"/>
        <color theme="1"/>
        <rFont val="Gisha"/>
        <family val="2"/>
      </rPr>
      <t>J</t>
    </r>
    <r>
      <rPr>
        <b/>
        <sz val="22"/>
        <color theme="1"/>
        <rFont val="Gisha"/>
        <family val="2"/>
      </rPr>
      <t xml:space="preserve"> l</t>
    </r>
    <r>
      <rPr>
        <b/>
        <sz val="22"/>
        <color theme="1"/>
        <rFont val="Gisha"/>
      </rPr>
      <t>og</t>
    </r>
    <r>
      <rPr>
        <b/>
        <sz val="11"/>
        <color theme="1"/>
        <rFont val="Gisha"/>
      </rPr>
      <t xml:space="preserve">2 </t>
    </r>
    <r>
      <rPr>
        <b/>
        <sz val="22"/>
        <color theme="1"/>
        <rFont val="Gisha"/>
        <family val="2"/>
      </rPr>
      <t>(P</t>
    </r>
    <r>
      <rPr>
        <b/>
        <sz val="10"/>
        <color theme="1"/>
        <rFont val="Gisha"/>
        <family val="2"/>
      </rPr>
      <t>J</t>
    </r>
    <r>
      <rPr>
        <b/>
        <sz val="22"/>
        <color theme="1"/>
        <rFont val="Gisha"/>
        <family val="2"/>
      </rPr>
      <t>)</t>
    </r>
  </si>
  <si>
    <r>
      <t>- P</t>
    </r>
    <r>
      <rPr>
        <b/>
        <sz val="8"/>
        <color theme="1"/>
        <rFont val="Gisha"/>
      </rPr>
      <t>J</t>
    </r>
    <r>
      <rPr>
        <b/>
        <sz val="11"/>
        <color theme="1"/>
        <rFont val="Gisha"/>
        <family val="2"/>
      </rPr>
      <t xml:space="preserve"> * log</t>
    </r>
    <r>
      <rPr>
        <b/>
        <sz val="8"/>
        <color theme="1"/>
        <rFont val="Gisha"/>
      </rPr>
      <t xml:space="preserve">2 </t>
    </r>
    <r>
      <rPr>
        <b/>
        <sz val="11"/>
        <color theme="1"/>
        <rFont val="Gisha"/>
        <family val="2"/>
      </rPr>
      <t>(P</t>
    </r>
    <r>
      <rPr>
        <b/>
        <sz val="8"/>
        <color theme="1"/>
        <rFont val="Gisha"/>
      </rPr>
      <t>J</t>
    </r>
    <r>
      <rPr>
        <b/>
        <sz val="11"/>
        <color theme="1"/>
        <rFont val="Gisha"/>
        <family val="2"/>
      </rPr>
      <t>)</t>
    </r>
  </si>
  <si>
    <r>
      <t>- P</t>
    </r>
    <r>
      <rPr>
        <b/>
        <sz val="8"/>
        <color theme="1"/>
        <rFont val="Gisha"/>
      </rPr>
      <t>J</t>
    </r>
    <r>
      <rPr>
        <b/>
        <sz val="11"/>
        <color theme="1"/>
        <rFont val="Gisha"/>
        <family val="2"/>
      </rPr>
      <t xml:space="preserve"> * log</t>
    </r>
    <r>
      <rPr>
        <b/>
        <sz val="8"/>
        <color theme="1"/>
        <rFont val="Gisha"/>
      </rPr>
      <t>2</t>
    </r>
    <r>
      <rPr>
        <b/>
        <sz val="11"/>
        <color theme="1"/>
        <rFont val="Gisha"/>
        <family val="2"/>
      </rPr>
      <t xml:space="preserve"> (P</t>
    </r>
    <r>
      <rPr>
        <b/>
        <sz val="8"/>
        <color theme="1"/>
        <rFont val="Gisha"/>
      </rPr>
      <t>J</t>
    </r>
    <r>
      <rPr>
        <b/>
        <sz val="11"/>
        <color theme="1"/>
        <rFont val="Gisha"/>
        <family val="2"/>
      </rPr>
      <t>)</t>
    </r>
  </si>
  <si>
    <t>Percent</t>
  </si>
  <si>
    <t>Row Total * Percent</t>
  </si>
  <si>
    <t>- 14/16 * log (14/16)</t>
  </si>
  <si>
    <t>- 2/16 * log (2/16)</t>
  </si>
  <si>
    <t>- 5/16 * log (5/16)</t>
  </si>
  <si>
    <t>- 11/16 * log (11/16)</t>
  </si>
  <si>
    <t>14/18</t>
  </si>
  <si>
    <t>- 4/18 * log (4/18)</t>
  </si>
  <si>
    <t>- 14/18 * log (14/18)</t>
  </si>
  <si>
    <t>GP = No</t>
  </si>
  <si>
    <t>- 21/32 * log (21/32)</t>
  </si>
  <si>
    <t>- 11/32 * log (11/32)</t>
  </si>
  <si>
    <t>- 8/18 * log (8/18)</t>
  </si>
  <si>
    <t>- 10/18* log (10/18)</t>
  </si>
  <si>
    <t>- 9/10 * log (9/10)</t>
  </si>
  <si>
    <t>- 1/10 * log (1/10)</t>
  </si>
  <si>
    <t>- 9/24 * log (9/24)</t>
  </si>
  <si>
    <t>- 15/24 * log (15/24)</t>
  </si>
  <si>
    <r>
      <t>- P</t>
    </r>
    <r>
      <rPr>
        <b/>
        <sz val="8"/>
        <color theme="1"/>
        <rFont val="Gisha"/>
      </rPr>
      <t>J</t>
    </r>
    <r>
      <rPr>
        <b/>
        <sz val="11"/>
        <color theme="1"/>
        <rFont val="Gisha"/>
        <family val="2"/>
      </rPr>
      <t xml:space="preserve"> * log</t>
    </r>
    <r>
      <rPr>
        <b/>
        <sz val="8"/>
        <color theme="1"/>
        <rFont val="Gisha"/>
      </rPr>
      <t>2</t>
    </r>
    <r>
      <rPr>
        <b/>
        <sz val="11"/>
        <color theme="1"/>
        <rFont val="Gisha"/>
        <family val="2"/>
      </rPr>
      <t xml:space="preserve"> (P</t>
    </r>
    <r>
      <rPr>
        <b/>
        <sz val="8"/>
        <color theme="1"/>
        <rFont val="Gisha"/>
      </rPr>
      <t>J</t>
    </r>
    <r>
      <rPr>
        <b/>
        <sz val="11"/>
        <color theme="1"/>
        <rFont val="Gisha"/>
        <family val="2"/>
      </rPr>
      <t>)     Row Total</t>
    </r>
  </si>
  <si>
    <t>C4.5 :: Entropy Calculation</t>
  </si>
  <si>
    <t>Splits</t>
  </si>
  <si>
    <t>29/50</t>
  </si>
  <si>
    <t>21/50</t>
  </si>
  <si>
    <t>Entropy</t>
  </si>
  <si>
    <t>Total Entropy</t>
  </si>
  <si>
    <t>CTG Entropy</t>
  </si>
  <si>
    <t>Net Gain Entropy</t>
  </si>
  <si>
    <t>GP Entropy</t>
  </si>
  <si>
    <t>LSM Entropy</t>
  </si>
  <si>
    <t>CTG Net Entropy Gain Calculation</t>
  </si>
  <si>
    <t>LSM Net Entropy Gain Calculation</t>
  </si>
  <si>
    <t>GP Net Entropy Gain Calculation</t>
  </si>
  <si>
    <t>Spliting the StateWide dataset for CTG attribute</t>
  </si>
  <si>
    <t>Spliting the StateWide dataset for GP attribute</t>
  </si>
  <si>
    <t>Spliting the StateWide dataset for LSM attribute</t>
  </si>
  <si>
    <r>
      <rPr>
        <b/>
        <sz val="11"/>
        <color theme="1"/>
        <rFont val="Gisha"/>
      </rPr>
      <t>Maximum</t>
    </r>
    <r>
      <rPr>
        <sz val="11"/>
        <color theme="1"/>
        <rFont val="Gisha"/>
        <family val="2"/>
      </rPr>
      <t xml:space="preserve"> </t>
    </r>
    <r>
      <rPr>
        <b/>
        <sz val="11"/>
        <color theme="1"/>
        <rFont val="Gisha"/>
      </rPr>
      <t>Entropy</t>
    </r>
    <r>
      <rPr>
        <sz val="11"/>
        <color theme="1"/>
        <rFont val="Gisha"/>
        <family val="2"/>
      </rPr>
      <t xml:space="preserve">                    </t>
    </r>
    <r>
      <rPr>
        <i/>
        <sz val="8"/>
        <color theme="1"/>
        <rFont val="Gisha"/>
      </rPr>
      <t>(CTG best result)</t>
    </r>
  </si>
  <si>
    <t>Spliting the StateWide dataset for CTG = Good</t>
  </si>
  <si>
    <t>Spliting the StateWide dataset for CTG = Average</t>
  </si>
  <si>
    <t>Spliting the StateWide dataset for CTG = Poor</t>
  </si>
  <si>
    <t>10/12</t>
  </si>
  <si>
    <t>- 10/12 * log (10/12)</t>
  </si>
  <si>
    <t>2/12</t>
  </si>
  <si>
    <t>- 2/12 * log (2/12)</t>
  </si>
  <si>
    <t>12/16</t>
  </si>
  <si>
    <t>4/16</t>
  </si>
  <si>
    <t>4/4</t>
  </si>
  <si>
    <t>0/4</t>
  </si>
  <si>
    <t>- 4/4 * log (4/4)</t>
  </si>
  <si>
    <t>3/16</t>
  </si>
  <si>
    <t>8/16</t>
  </si>
  <si>
    <t>- 0/4* log (0/4)</t>
  </si>
  <si>
    <t>3/3</t>
  </si>
  <si>
    <t>- 3/3 * log (3/3)</t>
  </si>
  <si>
    <t>0/3</t>
  </si>
  <si>
    <t>- 0/3 * log (0/3)</t>
  </si>
  <si>
    <t>5/5</t>
  </si>
  <si>
    <t>0/5</t>
  </si>
  <si>
    <t>- 5/5 * log (5/5)</t>
  </si>
  <si>
    <t>- 0/5 * log (0/5)</t>
  </si>
  <si>
    <t>6/8</t>
  </si>
  <si>
    <t>2/8</t>
  </si>
  <si>
    <t>- 6/8 * log (2/8)</t>
  </si>
  <si>
    <t>- 2/8 * log (2/8)</t>
  </si>
  <si>
    <t>CTG = Good Net Entropy Gain Calculation</t>
  </si>
  <si>
    <t>CTG = Average Net Entropy Gain Calculation</t>
  </si>
  <si>
    <t>CTG = Poor Net Entropy Gain Calculation</t>
  </si>
  <si>
    <t>9/12</t>
  </si>
  <si>
    <t>3/12</t>
  </si>
  <si>
    <t>2/4</t>
  </si>
  <si>
    <t>- 9/12 * log (9/12)</t>
  </si>
  <si>
    <t>- 3/12 * log (3/12)</t>
  </si>
  <si>
    <t>- 2/4 * log (2/4)</t>
  </si>
  <si>
    <t>- 2/4* log (2/4)</t>
  </si>
  <si>
    <t>- 0/4 * log (0/4)</t>
  </si>
  <si>
    <t>3/8</t>
  </si>
  <si>
    <t>- 3/8 * log (3/8)</t>
  </si>
  <si>
    <t>5/8</t>
  </si>
  <si>
    <t>- 5/8 * log (5/8)</t>
  </si>
  <si>
    <t>3/18</t>
  </si>
  <si>
    <t>7/18</t>
  </si>
  <si>
    <t>- 6/8 * log (6/8)</t>
  </si>
  <si>
    <t>2/10</t>
  </si>
  <si>
    <t>8/10</t>
  </si>
  <si>
    <t>- 2/10 * log (2/10)</t>
  </si>
  <si>
    <t>- 8/10* log (8/10)</t>
  </si>
  <si>
    <t>2/3</t>
  </si>
  <si>
    <t>1/3</t>
  </si>
  <si>
    <t>- 2/3 * log (2/3)</t>
  </si>
  <si>
    <t>- 1/3 * log (1/3)</t>
  </si>
  <si>
    <t>2/7</t>
  </si>
  <si>
    <t>5/7</t>
  </si>
  <si>
    <t>- 2/7 * log (2/7)</t>
  </si>
  <si>
    <t>- 5/7 * log (5/7)</t>
  </si>
  <si>
    <t>0/8</t>
  </si>
  <si>
    <t>8/8</t>
  </si>
  <si>
    <t>- 0/8 * log (0/8)</t>
  </si>
  <si>
    <t>- 8/8 * log (8/8)</t>
  </si>
  <si>
    <r>
      <rPr>
        <b/>
        <sz val="11"/>
        <color theme="1"/>
        <rFont val="Gisha"/>
      </rPr>
      <t>Maximum</t>
    </r>
    <r>
      <rPr>
        <sz val="11"/>
        <color theme="1"/>
        <rFont val="Gisha"/>
        <family val="2"/>
      </rPr>
      <t xml:space="preserve"> </t>
    </r>
    <r>
      <rPr>
        <b/>
        <sz val="11"/>
        <color theme="1"/>
        <rFont val="Gisha"/>
      </rPr>
      <t>Entropy</t>
    </r>
    <r>
      <rPr>
        <sz val="11"/>
        <color theme="1"/>
        <rFont val="Gisha"/>
        <family val="2"/>
      </rPr>
      <t xml:space="preserve">                    </t>
    </r>
    <r>
      <rPr>
        <i/>
        <sz val="8"/>
        <color theme="1"/>
        <rFont val="Gisha"/>
      </rPr>
      <t>(CTG Good best result)</t>
    </r>
  </si>
  <si>
    <t>C4.5 :: Split Steps :: Level 1</t>
  </si>
  <si>
    <t>C4.5 :: Split Steps :: 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</si>
</sst>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>
    <font>
      <sz val="11"/>
      <color theme="1"/>
      <name val="Calibri"/>
      <family val="2"/>
      <scheme val="minor"/>
    </font>
    <font>
      <b/>
      <sz val="11"/>
      <color theme="1"/>
      <name val="Gisha"/>
      <family val="2"/>
    </font>
    <font>
      <sz val="11"/>
      <color theme="1"/>
      <name val="Gisha"/>
      <family val="2"/>
    </font>
    <font>
      <b/>
      <sz val="22"/>
      <color theme="1"/>
      <name val="Gisha"/>
      <family val="2"/>
    </font>
    <font>
      <b/>
      <sz val="10"/>
      <color theme="1"/>
      <name val="Gisha"/>
      <family val="2"/>
    </font>
    <font>
      <b/>
      <sz val="9"/>
      <color indexed="81"/>
      <name val="Tahoma"/>
      <family val="2"/>
    </font>
    <font>
      <b/>
      <sz val="11"/>
      <color theme="1"/>
      <name val="Gisha"/>
    </font>
    <font>
      <sz val="11"/>
      <color theme="1"/>
      <name val="Gisha"/>
    </font>
    <font>
      <b/>
      <sz val="22"/>
      <color theme="1"/>
      <name val="Gisha"/>
    </font>
    <font>
      <b/>
      <sz val="8"/>
      <color theme="1"/>
      <name val="Gisha"/>
    </font>
    <font>
      <sz val="10"/>
      <color theme="1"/>
      <name val="Gisha"/>
      <family val="2"/>
    </font>
    <font>
      <sz val="9"/>
      <color theme="1"/>
      <name val="Gisha"/>
      <family val="2"/>
    </font>
    <font>
      <sz val="8"/>
      <color theme="1"/>
      <name val="Gisha"/>
      <family val="2"/>
    </font>
    <font>
      <i/>
      <sz val="11"/>
      <color theme="1"/>
      <name val="Gisha"/>
    </font>
    <font>
      <sz val="9"/>
      <color indexed="81"/>
      <name val="Tahoma"/>
      <family val="2"/>
    </font>
    <font>
      <i/>
      <sz val="8"/>
      <color theme="1"/>
      <name val="Gisha"/>
    </font>
    <font>
      <b/>
      <sz val="11"/>
      <name val="Gisha"/>
      <family val="2"/>
    </font>
    <font>
      <sz val="11"/>
      <name val="Gish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2" fillId="3" borderId="4" xfId="0" applyFont="1" applyFill="1" applyBorder="1" applyAlignment="1">
      <alignment horizontal="left" vertical="center" indent="4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indent="3"/>
    </xf>
    <xf numFmtId="0" fontId="2" fillId="3" borderId="0" xfId="0" applyFont="1" applyFill="1" applyBorder="1" applyAlignment="1">
      <alignment horizontal="left" vertical="center" indent="3"/>
    </xf>
    <xf numFmtId="164" fontId="2" fillId="3" borderId="0" xfId="0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" fillId="2" borderId="9" xfId="0" applyFont="1" applyFill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  <xf numFmtId="164" fontId="10" fillId="0" borderId="16" xfId="0" applyNumberFormat="1" applyFont="1" applyBorder="1" applyAlignment="1">
      <alignment horizontal="center" vertical="center"/>
    </xf>
    <xf numFmtId="164" fontId="11" fillId="0" borderId="11" xfId="0" quotePrefix="1" applyNumberFormat="1" applyFont="1" applyBorder="1" applyAlignment="1">
      <alignment horizontal="center" vertical="center"/>
    </xf>
    <xf numFmtId="0" fontId="12" fillId="0" borderId="11" xfId="0" quotePrefix="1" applyFont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164" fontId="12" fillId="0" borderId="11" xfId="0" quotePrefix="1" applyNumberFormat="1" applyFont="1" applyBorder="1" applyAlignment="1">
      <alignment horizontal="center" vertical="center"/>
    </xf>
    <xf numFmtId="164" fontId="12" fillId="3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1" fillId="2" borderId="48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25" xfId="0" quotePrefix="1" applyFont="1" applyFill="1" applyBorder="1" applyAlignment="1">
      <alignment horizontal="center" vertical="center" wrapText="1"/>
    </xf>
    <xf numFmtId="0" fontId="1" fillId="2" borderId="26" xfId="0" quotePrefix="1" applyFont="1" applyFill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164" fontId="2" fillId="0" borderId="36" xfId="0" applyNumberFormat="1" applyFont="1" applyBorder="1" applyAlignment="1">
      <alignment horizontal="center" vertical="center"/>
    </xf>
    <xf numFmtId="164" fontId="2" fillId="0" borderId="37" xfId="0" applyNumberFormat="1" applyFont="1" applyBorder="1" applyAlignment="1">
      <alignment horizontal="center" vertical="center"/>
    </xf>
    <xf numFmtId="164" fontId="2" fillId="0" borderId="38" xfId="0" applyNumberFormat="1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164" fontId="2" fillId="0" borderId="31" xfId="0" applyNumberFormat="1" applyFont="1" applyBorder="1" applyAlignment="1">
      <alignment horizontal="center" vertical="center"/>
    </xf>
    <xf numFmtId="164" fontId="2" fillId="0" borderId="39" xfId="0" applyNumberFormat="1" applyFont="1" applyBorder="1" applyAlignment="1">
      <alignment horizontal="center" vertical="center"/>
    </xf>
    <xf numFmtId="164" fontId="6" fillId="0" borderId="32" xfId="0" applyNumberFormat="1" applyFont="1" applyBorder="1" applyAlignment="1">
      <alignment horizontal="center" vertical="center"/>
    </xf>
    <xf numFmtId="164" fontId="6" fillId="0" borderId="33" xfId="0" applyNumberFormat="1" applyFont="1" applyBorder="1" applyAlignment="1">
      <alignment horizontal="center" vertical="center"/>
    </xf>
    <xf numFmtId="164" fontId="6" fillId="0" borderId="34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6" fillId="0" borderId="43" xfId="0" applyNumberFormat="1" applyFont="1" applyBorder="1" applyAlignment="1">
      <alignment horizontal="center" vertical="center"/>
    </xf>
    <xf numFmtId="164" fontId="6" fillId="0" borderId="44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 indent="3"/>
    </xf>
    <xf numFmtId="0" fontId="2" fillId="0" borderId="11" xfId="0" applyFont="1" applyBorder="1" applyAlignment="1">
      <alignment horizontal="left" vertical="center" indent="3"/>
    </xf>
    <xf numFmtId="0" fontId="2" fillId="0" borderId="6" xfId="0" applyFont="1" applyBorder="1" applyAlignment="1">
      <alignment horizontal="left" vertical="center" indent="3"/>
    </xf>
    <xf numFmtId="0" fontId="2" fillId="0" borderId="7" xfId="0" applyFont="1" applyBorder="1" applyAlignment="1">
      <alignment horizontal="left" vertical="center" indent="3"/>
    </xf>
    <xf numFmtId="164" fontId="1" fillId="0" borderId="22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 indent="3"/>
    </xf>
    <xf numFmtId="0" fontId="2" fillId="0" borderId="16" xfId="0" applyFont="1" applyBorder="1" applyAlignment="1">
      <alignment horizontal="left" vertical="center" indent="3"/>
    </xf>
    <xf numFmtId="164" fontId="1" fillId="0" borderId="24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3" fillId="3" borderId="40" xfId="0" applyFont="1" applyFill="1" applyBorder="1" applyAlignment="1">
      <alignment horizontal="left" vertical="center"/>
    </xf>
    <xf numFmtId="0" fontId="13" fillId="3" borderId="41" xfId="0" applyFont="1" applyFill="1" applyBorder="1" applyAlignment="1">
      <alignment horizontal="left" vertical="center"/>
    </xf>
    <xf numFmtId="0" fontId="13" fillId="3" borderId="4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left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8" xfId="0" quotePrefix="1" applyFont="1" applyFill="1" applyBorder="1" applyAlignment="1">
      <alignment horizontal="center" vertical="center"/>
    </xf>
    <xf numFmtId="0" fontId="1" fillId="2" borderId="29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164" fontId="1" fillId="0" borderId="32" xfId="0" applyNumberFormat="1" applyFont="1" applyBorder="1" applyAlignment="1">
      <alignment horizontal="center" vertical="center"/>
    </xf>
    <xf numFmtId="164" fontId="1" fillId="0" borderId="33" xfId="0" applyNumberFormat="1" applyFont="1" applyBorder="1" applyAlignment="1">
      <alignment horizontal="center" vertical="center"/>
    </xf>
    <xf numFmtId="164" fontId="1" fillId="0" borderId="34" xfId="0" applyNumberFormat="1" applyFont="1" applyBorder="1" applyAlignment="1">
      <alignment horizontal="center" vertical="center"/>
    </xf>
    <xf numFmtId="0" fontId="1" fillId="2" borderId="27" xfId="0" quotePrefix="1" applyFont="1" applyFill="1" applyBorder="1" applyAlignment="1">
      <alignment horizontal="center" vertical="center" wrapText="1"/>
    </xf>
    <xf numFmtId="0" fontId="1" fillId="2" borderId="35" xfId="0" quotePrefix="1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3" fillId="3" borderId="45" xfId="0" applyFont="1" applyFill="1" applyBorder="1" applyAlignment="1">
      <alignment horizontal="left" vertical="center"/>
    </xf>
    <xf numFmtId="0" fontId="13" fillId="3" borderId="46" xfId="0" applyFont="1" applyFill="1" applyBorder="1" applyAlignment="1">
      <alignment horizontal="left" vertical="center"/>
    </xf>
    <xf numFmtId="0" fontId="13" fillId="3" borderId="4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1"/>
  <sheetViews>
    <sheetView workbookViewId="0">
      <selection activeCell="B2" sqref="B2"/>
    </sheetView>
  </sheetViews>
  <sheetFormatPr defaultRowHeight="14.35"/>
  <cols>
    <col min="1" max="1" width="8.9375" style="16"/>
    <col min="2" max="2" width="8.9375" style="17"/>
    <col min="3" max="3" width="8.9375" style="16"/>
    <col min="4" max="4" width="10.29296875" style="16" customWidth="1"/>
    <col min="5" max="5" width="13.76171875" style="16" customWidth="1"/>
    <col min="6" max="16384" width="8.9375" style="15"/>
  </cols>
  <sheetData>
    <row r="1" spans="1:5">
      <c r="A1" s="16" t="s">
        <v>6</v>
      </c>
      <c r="B1" s="16" t="s">
        <v>13</v>
      </c>
      <c r="C1" s="16" t="s">
        <v>14</v>
      </c>
      <c r="D1" s="16" t="s">
        <v>15</v>
      </c>
      <c r="E1" s="16" t="s">
        <v>26</v>
      </c>
    </row>
    <row r="2" spans="1:5" hidden="1">
      <c r="A2" s="16">
        <v>1</v>
      </c>
      <c r="B2" s="17" t="s">
        <v>16</v>
      </c>
      <c r="C2" s="16" t="s">
        <v>17</v>
      </c>
      <c r="D2" s="16" t="s">
        <v>18</v>
      </c>
      <c r="E2" s="16" t="s">
        <v>19</v>
      </c>
    </row>
    <row r="3" spans="1:5" hidden="1">
      <c r="A3" s="16">
        <v>2</v>
      </c>
      <c r="B3" s="17" t="s">
        <v>16</v>
      </c>
      <c r="C3" s="16" t="s">
        <v>20</v>
      </c>
      <c r="D3" s="16" t="s">
        <v>18</v>
      </c>
      <c r="E3" s="16" t="s">
        <v>19</v>
      </c>
    </row>
    <row r="4" spans="1:5" hidden="1">
      <c r="A4" s="16">
        <v>3</v>
      </c>
      <c r="B4" s="17" t="s">
        <v>16</v>
      </c>
      <c r="C4" s="16" t="s">
        <v>20</v>
      </c>
      <c r="D4" s="16" t="s">
        <v>18</v>
      </c>
      <c r="E4" s="16" t="s">
        <v>19</v>
      </c>
    </row>
    <row r="5" spans="1:5" hidden="1">
      <c r="A5" s="16">
        <v>4</v>
      </c>
      <c r="B5" s="17" t="s">
        <v>21</v>
      </c>
      <c r="C5" s="16" t="s">
        <v>20</v>
      </c>
      <c r="D5" s="16" t="s">
        <v>18</v>
      </c>
      <c r="E5" s="16" t="s">
        <v>19</v>
      </c>
    </row>
    <row r="6" spans="1:5" hidden="1">
      <c r="A6" s="16">
        <v>5</v>
      </c>
      <c r="B6" s="17" t="s">
        <v>21</v>
      </c>
      <c r="C6" s="16" t="s">
        <v>17</v>
      </c>
      <c r="D6" s="16" t="s">
        <v>18</v>
      </c>
      <c r="E6" s="16" t="s">
        <v>19</v>
      </c>
    </row>
    <row r="7" spans="1:5" hidden="1">
      <c r="A7" s="16">
        <v>6</v>
      </c>
      <c r="B7" s="17" t="s">
        <v>22</v>
      </c>
      <c r="C7" s="16" t="s">
        <v>20</v>
      </c>
      <c r="D7" s="16" t="s">
        <v>18</v>
      </c>
      <c r="E7" s="16" t="s">
        <v>19</v>
      </c>
    </row>
    <row r="8" spans="1:5" hidden="1">
      <c r="A8" s="16">
        <v>7</v>
      </c>
      <c r="B8" s="17" t="s">
        <v>22</v>
      </c>
      <c r="C8" s="16" t="s">
        <v>20</v>
      </c>
      <c r="D8" s="16" t="s">
        <v>18</v>
      </c>
      <c r="E8" s="16" t="s">
        <v>19</v>
      </c>
    </row>
    <row r="9" spans="1:5" hidden="1">
      <c r="A9" s="16">
        <v>8</v>
      </c>
      <c r="B9" s="17" t="s">
        <v>21</v>
      </c>
      <c r="C9" s="16" t="s">
        <v>17</v>
      </c>
      <c r="D9" s="16" t="s">
        <v>18</v>
      </c>
      <c r="E9" s="16" t="s">
        <v>19</v>
      </c>
    </row>
    <row r="10" spans="1:5" hidden="1">
      <c r="A10" s="16">
        <v>9</v>
      </c>
      <c r="B10" s="17" t="s">
        <v>22</v>
      </c>
      <c r="C10" s="16" t="s">
        <v>20</v>
      </c>
      <c r="D10" s="16" t="s">
        <v>18</v>
      </c>
      <c r="E10" s="16" t="s">
        <v>23</v>
      </c>
    </row>
    <row r="11" spans="1:5" hidden="1">
      <c r="A11" s="16">
        <v>10</v>
      </c>
      <c r="B11" s="17" t="s">
        <v>21</v>
      </c>
      <c r="C11" s="16" t="s">
        <v>17</v>
      </c>
      <c r="D11" s="16" t="s">
        <v>18</v>
      </c>
      <c r="E11" s="16" t="s">
        <v>19</v>
      </c>
    </row>
    <row r="12" spans="1:5" hidden="1">
      <c r="A12" s="16">
        <v>11</v>
      </c>
      <c r="B12" s="17" t="s">
        <v>16</v>
      </c>
      <c r="C12" s="16" t="s">
        <v>17</v>
      </c>
      <c r="D12" s="16" t="s">
        <v>24</v>
      </c>
      <c r="E12" s="16" t="s">
        <v>19</v>
      </c>
    </row>
    <row r="13" spans="1:5" hidden="1">
      <c r="A13" s="16">
        <v>12</v>
      </c>
      <c r="B13" s="17" t="s">
        <v>16</v>
      </c>
      <c r="C13" s="16" t="s">
        <v>17</v>
      </c>
      <c r="D13" s="16" t="s">
        <v>24</v>
      </c>
      <c r="E13" s="16" t="s">
        <v>19</v>
      </c>
    </row>
    <row r="14" spans="1:5" hidden="1">
      <c r="A14" s="16">
        <v>13</v>
      </c>
      <c r="B14" s="17" t="s">
        <v>16</v>
      </c>
      <c r="C14" s="16" t="s">
        <v>20</v>
      </c>
      <c r="D14" s="16" t="s">
        <v>24</v>
      </c>
      <c r="E14" s="16" t="s">
        <v>19</v>
      </c>
    </row>
    <row r="15" spans="1:5" hidden="1">
      <c r="A15" s="16">
        <v>14</v>
      </c>
      <c r="B15" s="17" t="s">
        <v>21</v>
      </c>
      <c r="C15" s="16" t="s">
        <v>17</v>
      </c>
      <c r="D15" s="16" t="s">
        <v>24</v>
      </c>
      <c r="E15" s="16" t="s">
        <v>19</v>
      </c>
    </row>
    <row r="16" spans="1:5" hidden="1">
      <c r="A16" s="16">
        <v>15</v>
      </c>
      <c r="B16" s="17" t="s">
        <v>16</v>
      </c>
      <c r="C16" s="16" t="s">
        <v>17</v>
      </c>
      <c r="D16" s="16" t="s">
        <v>24</v>
      </c>
      <c r="E16" s="16" t="s">
        <v>19</v>
      </c>
    </row>
    <row r="17" spans="1:5" hidden="1">
      <c r="A17" s="16">
        <v>16</v>
      </c>
      <c r="B17" s="17" t="s">
        <v>16</v>
      </c>
      <c r="C17" s="16" t="s">
        <v>17</v>
      </c>
      <c r="D17" s="16" t="s">
        <v>24</v>
      </c>
      <c r="E17" s="16" t="s">
        <v>19</v>
      </c>
    </row>
    <row r="18" spans="1:5" hidden="1">
      <c r="A18" s="16">
        <v>17</v>
      </c>
      <c r="B18" s="17" t="s">
        <v>21</v>
      </c>
      <c r="C18" s="16" t="s">
        <v>17</v>
      </c>
      <c r="D18" s="16" t="s">
        <v>24</v>
      </c>
      <c r="E18" s="16" t="s">
        <v>19</v>
      </c>
    </row>
    <row r="19" spans="1:5" hidden="1">
      <c r="A19" s="16">
        <v>18</v>
      </c>
      <c r="B19" s="17" t="s">
        <v>21</v>
      </c>
      <c r="C19" s="16" t="s">
        <v>17</v>
      </c>
      <c r="D19" s="16" t="s">
        <v>24</v>
      </c>
      <c r="E19" s="16" t="s">
        <v>19</v>
      </c>
    </row>
    <row r="20" spans="1:5" hidden="1">
      <c r="A20" s="16">
        <v>19</v>
      </c>
      <c r="B20" s="17" t="s">
        <v>22</v>
      </c>
      <c r="C20" s="16" t="s">
        <v>17</v>
      </c>
      <c r="D20" s="16" t="s">
        <v>24</v>
      </c>
      <c r="E20" s="16" t="s">
        <v>19</v>
      </c>
    </row>
    <row r="21" spans="1:5" hidden="1">
      <c r="A21" s="16">
        <v>20</v>
      </c>
      <c r="B21" s="17" t="s">
        <v>21</v>
      </c>
      <c r="C21" s="16" t="s">
        <v>20</v>
      </c>
      <c r="D21" s="16" t="s">
        <v>24</v>
      </c>
      <c r="E21" s="16" t="s">
        <v>19</v>
      </c>
    </row>
    <row r="22" spans="1:5" hidden="1">
      <c r="A22" s="16">
        <v>21</v>
      </c>
      <c r="B22" s="17" t="s">
        <v>22</v>
      </c>
      <c r="C22" s="16" t="s">
        <v>17</v>
      </c>
      <c r="D22" s="16" t="s">
        <v>24</v>
      </c>
      <c r="E22" s="16" t="s">
        <v>23</v>
      </c>
    </row>
    <row r="23" spans="1:5" hidden="1">
      <c r="A23" s="16">
        <v>22</v>
      </c>
      <c r="B23" s="17" t="s">
        <v>22</v>
      </c>
      <c r="C23" s="16" t="s">
        <v>17</v>
      </c>
      <c r="D23" s="16" t="s">
        <v>24</v>
      </c>
      <c r="E23" s="16" t="s">
        <v>23</v>
      </c>
    </row>
    <row r="24" spans="1:5" hidden="1">
      <c r="A24" s="16">
        <v>23</v>
      </c>
      <c r="B24" s="17" t="s">
        <v>22</v>
      </c>
      <c r="C24" s="16" t="s">
        <v>20</v>
      </c>
      <c r="D24" s="16" t="s">
        <v>24</v>
      </c>
      <c r="E24" s="16" t="s">
        <v>23</v>
      </c>
    </row>
    <row r="25" spans="1:5" hidden="1">
      <c r="A25" s="16">
        <v>24</v>
      </c>
      <c r="B25" s="17" t="s">
        <v>22</v>
      </c>
      <c r="C25" s="16" t="s">
        <v>17</v>
      </c>
      <c r="D25" s="16" t="s">
        <v>24</v>
      </c>
      <c r="E25" s="16" t="s">
        <v>19</v>
      </c>
    </row>
    <row r="26" spans="1:5" hidden="1">
      <c r="A26" s="16">
        <v>25</v>
      </c>
      <c r="B26" s="17" t="s">
        <v>22</v>
      </c>
      <c r="C26" s="16" t="s">
        <v>17</v>
      </c>
      <c r="D26" s="16" t="s">
        <v>24</v>
      </c>
      <c r="E26" s="16" t="s">
        <v>23</v>
      </c>
    </row>
    <row r="27" spans="1:5" hidden="1">
      <c r="A27" s="16">
        <v>26</v>
      </c>
      <c r="B27" s="17" t="s">
        <v>22</v>
      </c>
      <c r="C27" s="16" t="s">
        <v>20</v>
      </c>
      <c r="D27" s="16" t="s">
        <v>24</v>
      </c>
      <c r="E27" s="16" t="s">
        <v>23</v>
      </c>
    </row>
    <row r="28" spans="1:5" hidden="1">
      <c r="A28" s="16">
        <v>27</v>
      </c>
      <c r="B28" s="17" t="s">
        <v>16</v>
      </c>
      <c r="C28" s="16" t="s">
        <v>17</v>
      </c>
      <c r="D28" s="16" t="s">
        <v>25</v>
      </c>
      <c r="E28" s="16" t="s">
        <v>19</v>
      </c>
    </row>
    <row r="29" spans="1:5" hidden="1">
      <c r="A29" s="16">
        <v>28</v>
      </c>
      <c r="B29" s="17" t="s">
        <v>21</v>
      </c>
      <c r="C29" s="16" t="s">
        <v>17</v>
      </c>
      <c r="D29" s="16" t="s">
        <v>25</v>
      </c>
      <c r="E29" s="16" t="s">
        <v>19</v>
      </c>
    </row>
    <row r="30" spans="1:5" hidden="1">
      <c r="A30" s="16">
        <v>29</v>
      </c>
      <c r="B30" s="17" t="s">
        <v>16</v>
      </c>
      <c r="C30" s="16" t="s">
        <v>17</v>
      </c>
      <c r="D30" s="16" t="s">
        <v>25</v>
      </c>
      <c r="E30" s="16" t="s">
        <v>19</v>
      </c>
    </row>
    <row r="31" spans="1:5" hidden="1">
      <c r="A31" s="16">
        <v>30</v>
      </c>
      <c r="B31" s="17" t="s">
        <v>16</v>
      </c>
      <c r="C31" s="16" t="s">
        <v>17</v>
      </c>
      <c r="D31" s="16" t="s">
        <v>25</v>
      </c>
      <c r="E31" s="16" t="s">
        <v>19</v>
      </c>
    </row>
    <row r="32" spans="1:5" hidden="1">
      <c r="A32" s="16">
        <v>31</v>
      </c>
      <c r="B32" s="17" t="s">
        <v>16</v>
      </c>
      <c r="C32" s="16" t="s">
        <v>20</v>
      </c>
      <c r="D32" s="16" t="s">
        <v>25</v>
      </c>
      <c r="E32" s="16" t="s">
        <v>19</v>
      </c>
    </row>
    <row r="33" spans="1:5" hidden="1">
      <c r="A33" s="16">
        <v>32</v>
      </c>
      <c r="B33" s="17" t="s">
        <v>21</v>
      </c>
      <c r="C33" s="16" t="s">
        <v>17</v>
      </c>
      <c r="D33" s="16" t="s">
        <v>25</v>
      </c>
      <c r="E33" s="16" t="s">
        <v>19</v>
      </c>
    </row>
    <row r="34" spans="1:5">
      <c r="A34" s="16">
        <v>33</v>
      </c>
      <c r="B34" s="17" t="s">
        <v>21</v>
      </c>
      <c r="C34" s="16" t="s">
        <v>17</v>
      </c>
      <c r="D34" s="16" t="s">
        <v>25</v>
      </c>
      <c r="E34" s="16" t="s">
        <v>23</v>
      </c>
    </row>
    <row r="35" spans="1:5">
      <c r="A35" s="16">
        <v>34</v>
      </c>
      <c r="B35" s="17" t="s">
        <v>21</v>
      </c>
      <c r="C35" s="16" t="s">
        <v>20</v>
      </c>
      <c r="D35" s="16" t="s">
        <v>25</v>
      </c>
      <c r="E35" s="16" t="s">
        <v>23</v>
      </c>
    </row>
    <row r="36" spans="1:5" hidden="1">
      <c r="A36" s="16">
        <v>35</v>
      </c>
      <c r="B36" s="17" t="s">
        <v>16</v>
      </c>
      <c r="C36" s="16" t="s">
        <v>17</v>
      </c>
      <c r="D36" s="16" t="s">
        <v>25</v>
      </c>
      <c r="E36" s="16" t="s">
        <v>23</v>
      </c>
    </row>
    <row r="37" spans="1:5">
      <c r="A37" s="16">
        <v>36</v>
      </c>
      <c r="B37" s="17" t="s">
        <v>21</v>
      </c>
      <c r="C37" s="16" t="s">
        <v>20</v>
      </c>
      <c r="D37" s="16" t="s">
        <v>25</v>
      </c>
      <c r="E37" s="16" t="s">
        <v>23</v>
      </c>
    </row>
    <row r="38" spans="1:5" hidden="1">
      <c r="A38" s="16">
        <v>37</v>
      </c>
      <c r="B38" s="17" t="s">
        <v>22</v>
      </c>
      <c r="C38" s="16" t="s">
        <v>20</v>
      </c>
      <c r="D38" s="16" t="s">
        <v>25</v>
      </c>
      <c r="E38" s="16" t="s">
        <v>23</v>
      </c>
    </row>
    <row r="39" spans="1:5" hidden="1">
      <c r="A39" s="16">
        <v>38</v>
      </c>
      <c r="B39" s="17" t="s">
        <v>22</v>
      </c>
      <c r="C39" s="16" t="s">
        <v>17</v>
      </c>
      <c r="D39" s="16" t="s">
        <v>25</v>
      </c>
      <c r="E39" s="16" t="s">
        <v>23</v>
      </c>
    </row>
    <row r="40" spans="1:5">
      <c r="A40" s="16">
        <v>39</v>
      </c>
      <c r="B40" s="17" t="s">
        <v>21</v>
      </c>
      <c r="C40" s="16" t="s">
        <v>17</v>
      </c>
      <c r="D40" s="16" t="s">
        <v>25</v>
      </c>
      <c r="E40" s="16" t="s">
        <v>23</v>
      </c>
    </row>
    <row r="41" spans="1:5" hidden="1">
      <c r="A41" s="16">
        <v>40</v>
      </c>
      <c r="B41" s="17" t="s">
        <v>22</v>
      </c>
      <c r="C41" s="16" t="s">
        <v>20</v>
      </c>
      <c r="D41" s="16" t="s">
        <v>25</v>
      </c>
      <c r="E41" s="16" t="s">
        <v>23</v>
      </c>
    </row>
    <row r="42" spans="1:5" hidden="1">
      <c r="A42" s="16">
        <v>41</v>
      </c>
      <c r="B42" s="17" t="s">
        <v>22</v>
      </c>
      <c r="C42" s="16" t="s">
        <v>17</v>
      </c>
      <c r="D42" s="16" t="s">
        <v>25</v>
      </c>
      <c r="E42" s="16" t="s">
        <v>23</v>
      </c>
    </row>
    <row r="43" spans="1:5" hidden="1">
      <c r="A43" s="16">
        <v>42</v>
      </c>
      <c r="B43" s="17" t="s">
        <v>22</v>
      </c>
      <c r="C43" s="16" t="s">
        <v>20</v>
      </c>
      <c r="D43" s="16" t="s">
        <v>25</v>
      </c>
      <c r="E43" s="16" t="s">
        <v>23</v>
      </c>
    </row>
    <row r="44" spans="1:5" hidden="1">
      <c r="A44" s="16">
        <v>43</v>
      </c>
      <c r="B44" s="17" t="s">
        <v>16</v>
      </c>
      <c r="C44" s="16" t="s">
        <v>17</v>
      </c>
      <c r="D44" s="16" t="s">
        <v>25</v>
      </c>
      <c r="E44" s="16" t="s">
        <v>19</v>
      </c>
    </row>
    <row r="45" spans="1:5" hidden="1">
      <c r="A45" s="16">
        <v>44</v>
      </c>
      <c r="B45" s="17" t="s">
        <v>16</v>
      </c>
      <c r="C45" s="16" t="s">
        <v>17</v>
      </c>
      <c r="D45" s="16" t="s">
        <v>25</v>
      </c>
      <c r="E45" s="16" t="s">
        <v>19</v>
      </c>
    </row>
    <row r="46" spans="1:5">
      <c r="A46" s="16">
        <v>45</v>
      </c>
      <c r="B46" s="17" t="s">
        <v>21</v>
      </c>
      <c r="C46" s="16" t="s">
        <v>17</v>
      </c>
      <c r="D46" s="16" t="s">
        <v>25</v>
      </c>
      <c r="E46" s="16" t="s">
        <v>23</v>
      </c>
    </row>
    <row r="47" spans="1:5" hidden="1">
      <c r="A47" s="16">
        <v>46</v>
      </c>
      <c r="B47" s="17" t="s">
        <v>22</v>
      </c>
      <c r="C47" s="16" t="s">
        <v>17</v>
      </c>
      <c r="D47" s="16" t="s">
        <v>25</v>
      </c>
      <c r="E47" s="16" t="s">
        <v>23</v>
      </c>
    </row>
    <row r="48" spans="1:5" hidden="1">
      <c r="A48" s="16">
        <v>47</v>
      </c>
      <c r="B48" s="17" t="s">
        <v>16</v>
      </c>
      <c r="C48" s="16" t="s">
        <v>17</v>
      </c>
      <c r="D48" s="16" t="s">
        <v>25</v>
      </c>
      <c r="E48" s="16" t="s">
        <v>23</v>
      </c>
    </row>
    <row r="49" spans="1:5" hidden="1">
      <c r="A49" s="16">
        <v>48</v>
      </c>
      <c r="B49" s="17" t="s">
        <v>22</v>
      </c>
      <c r="C49" s="16" t="s">
        <v>20</v>
      </c>
      <c r="D49" s="16" t="s">
        <v>25</v>
      </c>
      <c r="E49" s="16" t="s">
        <v>23</v>
      </c>
    </row>
    <row r="50" spans="1:5" hidden="1">
      <c r="A50" s="16">
        <v>49</v>
      </c>
      <c r="B50" s="17" t="s">
        <v>21</v>
      </c>
      <c r="C50" s="16" t="s">
        <v>17</v>
      </c>
      <c r="D50" s="16" t="s">
        <v>25</v>
      </c>
      <c r="E50" s="16" t="s">
        <v>19</v>
      </c>
    </row>
    <row r="51" spans="1:5" hidden="1">
      <c r="A51" s="16">
        <v>50</v>
      </c>
      <c r="B51" s="17" t="s">
        <v>22</v>
      </c>
      <c r="C51" s="16" t="s">
        <v>20</v>
      </c>
      <c r="D51" s="16" t="s">
        <v>25</v>
      </c>
      <c r="E51" s="16" t="s">
        <v>23</v>
      </c>
    </row>
  </sheetData>
  <autoFilter ref="A1:E51">
    <filterColumn colId="1">
      <filters>
        <filter val="Average"/>
      </filters>
    </filterColumn>
    <filterColumn colId="4">
      <filters>
        <filter val="Fai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120"/>
  <sheetViews>
    <sheetView tabSelected="1" topLeftCell="A70" zoomScaleNormal="100" workbookViewId="0">
      <selection activeCell="F41" sqref="F41"/>
    </sheetView>
  </sheetViews>
  <sheetFormatPr defaultColWidth="9.1171875" defaultRowHeight="13.7"/>
  <cols>
    <col min="1" max="1" width="1.1171875" style="1" customWidth="1"/>
    <col min="2" max="2" width="15.05859375" style="1" bestFit="1" customWidth="1"/>
    <col min="3" max="3" width="10.29296875" style="1" bestFit="1" customWidth="1"/>
    <col min="4" max="4" width="11.87890625" style="1" customWidth="1"/>
    <col min="5" max="5" width="15.1171875" style="1" bestFit="1" customWidth="1"/>
    <col min="6" max="6" width="13.41015625" style="1" customWidth="1"/>
    <col min="7" max="7" width="16.1171875" style="1" customWidth="1"/>
    <col min="8" max="8" width="17.87890625" style="1" bestFit="1" customWidth="1"/>
    <col min="9" max="10" width="17.1171875" style="1" customWidth="1"/>
    <col min="11" max="11" width="5.3515625" style="1" customWidth="1"/>
    <col min="12" max="12" width="12.9375" style="1" customWidth="1"/>
    <col min="13" max="13" width="11.234375" style="1" customWidth="1"/>
    <col min="14" max="14" width="13.29296875" style="1" bestFit="1" customWidth="1"/>
    <col min="15" max="16384" width="9.1171875" style="1"/>
  </cols>
  <sheetData>
    <row r="1" spans="2:12" s="2" customFormat="1" ht="4.5" customHeight="1" thickBot="1"/>
    <row r="2" spans="2:12" s="2" customFormat="1">
      <c r="B2" s="82" t="s">
        <v>0</v>
      </c>
      <c r="C2" s="83"/>
      <c r="D2" s="83"/>
      <c r="E2" s="83"/>
      <c r="F2" s="84"/>
      <c r="G2" s="4"/>
    </row>
    <row r="3" spans="2:12" s="2" customFormat="1">
      <c r="B3" s="85" t="s">
        <v>12</v>
      </c>
      <c r="C3" s="86"/>
      <c r="D3" s="86"/>
      <c r="E3" s="86"/>
      <c r="F3" s="87"/>
      <c r="G3" s="4"/>
    </row>
    <row r="4" spans="2:12" s="2" customFormat="1" ht="9" customHeight="1">
      <c r="B4" s="85"/>
      <c r="C4" s="86"/>
      <c r="D4" s="86"/>
      <c r="E4" s="86"/>
      <c r="F4" s="87"/>
      <c r="G4" s="4"/>
    </row>
    <row r="5" spans="2:12" s="2" customFormat="1">
      <c r="B5" s="6" t="s">
        <v>4</v>
      </c>
      <c r="C5" s="7" t="s">
        <v>2</v>
      </c>
      <c r="D5" s="8"/>
      <c r="E5" s="7"/>
      <c r="F5" s="9"/>
      <c r="G5" s="4"/>
    </row>
    <row r="6" spans="2:12" s="2" customFormat="1">
      <c r="B6" s="6" t="s">
        <v>3</v>
      </c>
      <c r="C6" s="7" t="s">
        <v>8</v>
      </c>
      <c r="D6" s="8"/>
      <c r="E6" s="7"/>
      <c r="F6" s="9"/>
      <c r="G6" s="4"/>
    </row>
    <row r="7" spans="2:12" s="2" customFormat="1">
      <c r="B7" s="6" t="s">
        <v>5</v>
      </c>
      <c r="C7" s="7" t="s">
        <v>9</v>
      </c>
      <c r="D7" s="8"/>
      <c r="E7" s="7"/>
      <c r="F7" s="9"/>
      <c r="G7" s="4"/>
    </row>
    <row r="8" spans="2:12" s="2" customFormat="1">
      <c r="B8" s="6" t="s">
        <v>6</v>
      </c>
      <c r="C8" s="7" t="s">
        <v>10</v>
      </c>
      <c r="D8" s="8"/>
      <c r="E8" s="7"/>
      <c r="F8" s="9"/>
      <c r="G8" s="4"/>
      <c r="L8" s="3"/>
    </row>
    <row r="9" spans="2:12" s="2" customFormat="1">
      <c r="B9" s="6" t="s">
        <v>7</v>
      </c>
      <c r="C9" s="88" t="s">
        <v>46</v>
      </c>
      <c r="D9" s="88"/>
      <c r="E9" s="88"/>
      <c r="F9" s="89"/>
      <c r="G9" s="4"/>
    </row>
    <row r="10" spans="2:12" s="2" customFormat="1" ht="9" customHeight="1">
      <c r="B10" s="85"/>
      <c r="C10" s="86"/>
      <c r="D10" s="86"/>
      <c r="E10" s="86"/>
      <c r="F10" s="87"/>
      <c r="G10" s="4"/>
    </row>
    <row r="11" spans="2:12" s="2" customFormat="1" ht="14" thickBot="1">
      <c r="B11" s="90" t="s">
        <v>1</v>
      </c>
      <c r="C11" s="91"/>
      <c r="D11" s="91"/>
      <c r="E11" s="91"/>
      <c r="F11" s="92"/>
      <c r="G11" s="4"/>
    </row>
    <row r="12" spans="2:12" s="2" customFormat="1" ht="4.5" customHeight="1"/>
    <row r="13" spans="2:12" s="2" customFormat="1"/>
    <row r="14" spans="2:12" s="2" customFormat="1" ht="15" customHeight="1">
      <c r="B14" s="76" t="s">
        <v>47</v>
      </c>
      <c r="C14" s="76"/>
      <c r="D14" s="76"/>
      <c r="E14" s="76"/>
      <c r="F14" s="76"/>
      <c r="G14" s="76"/>
      <c r="H14" s="76"/>
      <c r="I14" s="76"/>
      <c r="J14" s="76"/>
      <c r="K14" s="5"/>
    </row>
    <row r="15" spans="2:12" s="2" customFormat="1"/>
    <row r="16" spans="2:12" s="2" customFormat="1">
      <c r="B16" s="76" t="s">
        <v>27</v>
      </c>
      <c r="C16" s="76"/>
      <c r="D16" s="76"/>
      <c r="E16" s="76"/>
      <c r="F16" s="76"/>
      <c r="G16" s="76"/>
      <c r="H16" s="76"/>
      <c r="I16" s="76"/>
      <c r="J16" s="76"/>
    </row>
    <row r="17" spans="2:14" s="2" customFormat="1"/>
    <row r="18" spans="2:14" s="2" customFormat="1">
      <c r="B18" s="93" t="s">
        <v>48</v>
      </c>
      <c r="C18" s="93"/>
      <c r="D18" s="93"/>
      <c r="E18" s="93"/>
      <c r="F18" s="93"/>
      <c r="G18" s="93"/>
      <c r="H18" s="93"/>
      <c r="I18" s="93"/>
      <c r="J18" s="93"/>
      <c r="K18" s="37"/>
      <c r="L18" s="37"/>
      <c r="M18" s="37"/>
      <c r="N18" s="37"/>
    </row>
    <row r="19" spans="2:14" s="2" customFormat="1" ht="15" customHeight="1">
      <c r="B19" s="103" t="s">
        <v>57</v>
      </c>
      <c r="C19" s="104"/>
      <c r="D19" s="104"/>
      <c r="E19" s="104"/>
      <c r="F19" s="105"/>
      <c r="G19" s="10"/>
    </row>
    <row r="20" spans="2:14" s="2" customFormat="1" ht="15" customHeight="1">
      <c r="B20" s="106"/>
      <c r="C20" s="107"/>
      <c r="D20" s="107"/>
      <c r="E20" s="107"/>
      <c r="F20" s="108"/>
      <c r="G20" s="10"/>
    </row>
    <row r="21" spans="2:14" s="2" customFormat="1" ht="15" customHeight="1">
      <c r="B21" s="109"/>
      <c r="C21" s="110"/>
      <c r="D21" s="110"/>
      <c r="E21" s="110"/>
      <c r="F21" s="111"/>
      <c r="G21" s="10"/>
    </row>
    <row r="22" spans="2:14" s="24" customFormat="1"/>
    <row r="23" spans="2:14" s="24" customFormat="1" ht="14" thickBot="1">
      <c r="B23" s="114" t="s">
        <v>79</v>
      </c>
      <c r="C23" s="114"/>
      <c r="D23" s="114"/>
      <c r="E23" s="114"/>
      <c r="F23" s="114"/>
      <c r="G23" s="114"/>
      <c r="H23" s="114"/>
      <c r="I23" s="114"/>
      <c r="J23" s="114"/>
      <c r="K23" s="38"/>
      <c r="L23" s="38"/>
      <c r="M23" s="38"/>
      <c r="N23" s="38"/>
    </row>
    <row r="24" spans="2:14" s="24" customFormat="1" ht="14.35" customHeight="1">
      <c r="B24" s="94" t="s">
        <v>80</v>
      </c>
      <c r="C24" s="95"/>
      <c r="D24" s="98" t="s">
        <v>56</v>
      </c>
      <c r="E24" s="100" t="s">
        <v>58</v>
      </c>
      <c r="F24" s="112" t="s">
        <v>83</v>
      </c>
    </row>
    <row r="25" spans="2:14" s="24" customFormat="1">
      <c r="B25" s="96"/>
      <c r="C25" s="97"/>
      <c r="D25" s="99"/>
      <c r="E25" s="101"/>
      <c r="F25" s="113"/>
    </row>
    <row r="26" spans="2:14" s="24" customFormat="1">
      <c r="B26" s="20"/>
      <c r="C26" s="21"/>
      <c r="D26" s="21"/>
      <c r="E26" s="21"/>
      <c r="F26" s="22"/>
    </row>
    <row r="27" spans="2:14" s="24" customFormat="1">
      <c r="B27" s="67" t="s">
        <v>19</v>
      </c>
      <c r="C27" s="68"/>
      <c r="D27" s="28" t="s">
        <v>81</v>
      </c>
      <c r="E27" s="28" t="s">
        <v>62</v>
      </c>
      <c r="F27" s="115">
        <f>E28 + E31</f>
        <v>0.98145389503365354</v>
      </c>
    </row>
    <row r="28" spans="2:14" s="24" customFormat="1" ht="14.35" customHeight="1">
      <c r="B28" s="73"/>
      <c r="C28" s="74"/>
      <c r="D28" s="19">
        <v>0.57999999999999996</v>
      </c>
      <c r="E28" s="26">
        <f>- D28 * LOG(D28, 2)</f>
        <v>0.45580761289534855</v>
      </c>
      <c r="F28" s="116"/>
    </row>
    <row r="29" spans="2:14" s="24" customFormat="1" ht="14.35" customHeight="1">
      <c r="B29" s="11"/>
      <c r="C29" s="12"/>
      <c r="D29" s="21"/>
      <c r="E29" s="29"/>
      <c r="F29" s="116"/>
    </row>
    <row r="30" spans="2:14" s="24" customFormat="1" ht="14.35" customHeight="1">
      <c r="B30" s="67" t="s">
        <v>23</v>
      </c>
      <c r="C30" s="68"/>
      <c r="D30" s="30" t="s">
        <v>82</v>
      </c>
      <c r="E30" s="28" t="s">
        <v>76</v>
      </c>
      <c r="F30" s="116"/>
    </row>
    <row r="31" spans="2:14" s="24" customFormat="1" ht="14.7" customHeight="1" thickBot="1">
      <c r="B31" s="69"/>
      <c r="C31" s="70"/>
      <c r="D31" s="23">
        <v>0.42</v>
      </c>
      <c r="E31" s="23">
        <f>- D31 * LOG(D31, 2)</f>
        <v>0.525646282138305</v>
      </c>
      <c r="F31" s="117"/>
    </row>
    <row r="32" spans="2:14" s="24" customFormat="1"/>
    <row r="33" spans="2:15" s="2" customFormat="1" ht="14" thickBot="1">
      <c r="B33" s="114" t="s">
        <v>158</v>
      </c>
      <c r="C33" s="114"/>
      <c r="D33" s="114"/>
      <c r="E33" s="114"/>
      <c r="F33" s="114"/>
      <c r="G33" s="114"/>
      <c r="H33" s="114"/>
      <c r="I33" s="114"/>
      <c r="J33" s="114"/>
      <c r="K33" s="38"/>
      <c r="L33" s="38"/>
      <c r="M33" s="38"/>
      <c r="N33" s="38"/>
    </row>
    <row r="34" spans="2:15" s="2" customFormat="1">
      <c r="B34" s="94" t="s">
        <v>11</v>
      </c>
      <c r="C34" s="95"/>
      <c r="D34" s="77" t="s">
        <v>19</v>
      </c>
      <c r="E34" s="77"/>
      <c r="F34" s="77" t="s">
        <v>23</v>
      </c>
      <c r="G34" s="77"/>
      <c r="H34" s="102" t="s">
        <v>78</v>
      </c>
      <c r="I34" s="77" t="s">
        <v>60</v>
      </c>
      <c r="J34" s="112" t="s">
        <v>61</v>
      </c>
    </row>
    <row r="35" spans="2:15" s="2" customFormat="1">
      <c r="B35" s="96"/>
      <c r="C35" s="97"/>
      <c r="D35" s="18" t="s">
        <v>56</v>
      </c>
      <c r="E35" s="25" t="s">
        <v>58</v>
      </c>
      <c r="F35" s="18" t="s">
        <v>56</v>
      </c>
      <c r="G35" s="25" t="s">
        <v>59</v>
      </c>
      <c r="H35" s="97"/>
      <c r="I35" s="78"/>
      <c r="J35" s="113"/>
    </row>
    <row r="36" spans="2:15" s="2" customFormat="1" ht="14.35" thickBot="1">
      <c r="B36" s="79" t="s">
        <v>92</v>
      </c>
      <c r="C36" s="80"/>
      <c r="D36" s="80"/>
      <c r="E36" s="80"/>
      <c r="F36" s="80"/>
      <c r="G36" s="80"/>
      <c r="H36" s="80"/>
      <c r="I36" s="80"/>
      <c r="J36" s="81"/>
      <c r="L36" s="39" t="s">
        <v>89</v>
      </c>
      <c r="M36" s="39"/>
      <c r="N36" s="39"/>
    </row>
    <row r="37" spans="2:15" s="2" customFormat="1">
      <c r="B37" s="67" t="s">
        <v>49</v>
      </c>
      <c r="C37" s="68"/>
      <c r="D37" s="28" t="s">
        <v>29</v>
      </c>
      <c r="E37" s="28" t="s">
        <v>62</v>
      </c>
      <c r="F37" s="28" t="s">
        <v>30</v>
      </c>
      <c r="G37" s="28" t="s">
        <v>63</v>
      </c>
      <c r="H37" s="64">
        <f xml:space="preserve"> E38 + G38</f>
        <v>0.5435644431995964</v>
      </c>
      <c r="I37" s="30" t="s">
        <v>28</v>
      </c>
      <c r="J37" s="71">
        <f>H37 * I38</f>
        <v>0.17394062182387085</v>
      </c>
      <c r="L37" s="94" t="s">
        <v>84</v>
      </c>
      <c r="M37" s="95" t="s">
        <v>85</v>
      </c>
      <c r="N37" s="118" t="s">
        <v>86</v>
      </c>
    </row>
    <row r="38" spans="2:15" s="2" customFormat="1">
      <c r="B38" s="73"/>
      <c r="C38" s="74"/>
      <c r="D38" s="19">
        <v>0.875</v>
      </c>
      <c r="E38" s="26">
        <f>- D38 * LOG(D38, 2)</f>
        <v>0.16856444319959643</v>
      </c>
      <c r="F38" s="19">
        <v>0.125</v>
      </c>
      <c r="G38" s="19">
        <f>- F38 * LOG(F38, 2)</f>
        <v>0.375</v>
      </c>
      <c r="H38" s="66"/>
      <c r="I38" s="19">
        <v>0.32</v>
      </c>
      <c r="J38" s="75"/>
      <c r="L38" s="96"/>
      <c r="M38" s="97"/>
      <c r="N38" s="119"/>
    </row>
    <row r="39" spans="2:15" s="2" customFormat="1">
      <c r="B39" s="11"/>
      <c r="C39" s="12"/>
      <c r="D39" s="21"/>
      <c r="E39" s="29"/>
      <c r="F39" s="21"/>
      <c r="G39" s="21"/>
      <c r="H39" s="21"/>
      <c r="I39" s="21"/>
      <c r="J39" s="22"/>
      <c r="L39" s="120"/>
      <c r="M39" s="121"/>
      <c r="N39" s="122"/>
    </row>
    <row r="40" spans="2:15" s="2" customFormat="1">
      <c r="B40" s="67" t="s">
        <v>50</v>
      </c>
      <c r="C40" s="68"/>
      <c r="D40" s="30" t="s">
        <v>31</v>
      </c>
      <c r="E40" s="28" t="s">
        <v>65</v>
      </c>
      <c r="F40" s="30" t="s">
        <v>32</v>
      </c>
      <c r="G40" s="28" t="s">
        <v>64</v>
      </c>
      <c r="H40" s="64">
        <f xml:space="preserve"> E41 + G41</f>
        <v>0.8960382325345575</v>
      </c>
      <c r="I40" s="27" t="s">
        <v>28</v>
      </c>
      <c r="J40" s="71">
        <f>H40 * I41</f>
        <v>0.28673223441105838</v>
      </c>
      <c r="L40" s="49">
        <f>F27</f>
        <v>0.98145389503365354</v>
      </c>
      <c r="M40" s="52">
        <f>J37 + J40 + J43</f>
        <v>0.73578647857803259</v>
      </c>
      <c r="N40" s="55">
        <f>L40 - M40</f>
        <v>0.24566741645562096</v>
      </c>
    </row>
    <row r="41" spans="2:15" s="2" customFormat="1">
      <c r="B41" s="73"/>
      <c r="C41" s="74"/>
      <c r="D41" s="19">
        <v>0.6875</v>
      </c>
      <c r="E41" s="19">
        <f>- D41 * LOG(D41, 2)</f>
        <v>0.37164076218685815</v>
      </c>
      <c r="F41" s="19">
        <v>0.3125</v>
      </c>
      <c r="G41" s="19">
        <f>- F41 * LOG(F41, 2)</f>
        <v>0.52439747034769935</v>
      </c>
      <c r="H41" s="66"/>
      <c r="I41" s="19">
        <v>0.32</v>
      </c>
      <c r="J41" s="75"/>
      <c r="L41" s="50"/>
      <c r="M41" s="53"/>
      <c r="N41" s="56"/>
    </row>
    <row r="42" spans="2:15" s="2" customFormat="1">
      <c r="B42" s="11"/>
      <c r="C42" s="12"/>
      <c r="D42" s="13"/>
      <c r="E42" s="31"/>
      <c r="F42" s="13"/>
      <c r="G42" s="13"/>
      <c r="H42" s="13"/>
      <c r="I42" s="13"/>
      <c r="J42" s="14"/>
      <c r="L42" s="50"/>
      <c r="M42" s="53"/>
      <c r="N42" s="56"/>
      <c r="O42" s="32"/>
    </row>
    <row r="43" spans="2:15">
      <c r="B43" s="67" t="s">
        <v>51</v>
      </c>
      <c r="C43" s="68"/>
      <c r="D43" s="30" t="s">
        <v>35</v>
      </c>
      <c r="E43" s="28" t="s">
        <v>67</v>
      </c>
      <c r="F43" s="30" t="s">
        <v>66</v>
      </c>
      <c r="G43" s="28" t="s">
        <v>68</v>
      </c>
      <c r="H43" s="64">
        <f xml:space="preserve"> E44 + G44</f>
        <v>0.76420450650862026</v>
      </c>
      <c r="I43" s="30" t="s">
        <v>33</v>
      </c>
      <c r="J43" s="71">
        <f>H43 * I44</f>
        <v>0.27511362234310327</v>
      </c>
      <c r="L43" s="50"/>
      <c r="M43" s="53"/>
      <c r="N43" s="56"/>
      <c r="O43" s="32"/>
    </row>
    <row r="44" spans="2:15" ht="14" thickBot="1">
      <c r="B44" s="73"/>
      <c r="C44" s="74"/>
      <c r="D44" s="19">
        <v>0.22222222222222221</v>
      </c>
      <c r="E44" s="19">
        <f>- D44 * LOG(D44, 2)</f>
        <v>0.48220555587606945</v>
      </c>
      <c r="F44" s="19">
        <v>0.77777777777777779</v>
      </c>
      <c r="G44" s="19">
        <f>- F44 * LOG(F44, 2)</f>
        <v>0.28199895063255087</v>
      </c>
      <c r="H44" s="66"/>
      <c r="I44" s="19">
        <v>0.36</v>
      </c>
      <c r="J44" s="75"/>
      <c r="L44" s="51"/>
      <c r="M44" s="54"/>
      <c r="N44" s="57"/>
      <c r="O44" s="32"/>
    </row>
    <row r="45" spans="2:15" s="24" customFormat="1">
      <c r="B45" s="11"/>
      <c r="C45" s="12"/>
      <c r="D45" s="13"/>
      <c r="E45" s="31"/>
      <c r="F45" s="13"/>
      <c r="G45" s="13"/>
      <c r="H45" s="13"/>
      <c r="I45" s="13"/>
      <c r="J45" s="14"/>
    </row>
    <row r="46" spans="2:15" s="24" customFormat="1">
      <c r="B46" s="11"/>
      <c r="C46" s="12"/>
      <c r="D46" s="13"/>
      <c r="E46" s="31"/>
      <c r="F46" s="13"/>
      <c r="G46" s="13"/>
      <c r="H46" s="13"/>
      <c r="I46" s="13"/>
      <c r="J46" s="14"/>
    </row>
    <row r="47" spans="2:15" ht="14.35" thickBot="1">
      <c r="B47" s="79" t="s">
        <v>93</v>
      </c>
      <c r="C47" s="80"/>
      <c r="D47" s="80"/>
      <c r="E47" s="80"/>
      <c r="F47" s="80"/>
      <c r="G47" s="80"/>
      <c r="H47" s="80"/>
      <c r="I47" s="80"/>
      <c r="J47" s="81"/>
      <c r="L47" s="39" t="s">
        <v>91</v>
      </c>
      <c r="M47" s="39"/>
      <c r="N47" s="39"/>
    </row>
    <row r="48" spans="2:15">
      <c r="B48" s="67" t="s">
        <v>52</v>
      </c>
      <c r="C48" s="68"/>
      <c r="D48" s="30" t="s">
        <v>36</v>
      </c>
      <c r="E48" s="28" t="s">
        <v>70</v>
      </c>
      <c r="F48" s="30" t="s">
        <v>37</v>
      </c>
      <c r="G48" s="28" t="s">
        <v>71</v>
      </c>
      <c r="H48" s="64">
        <f xml:space="preserve"> E49 + G49</f>
        <v>0.92836207239486779</v>
      </c>
      <c r="I48" s="30" t="s">
        <v>34</v>
      </c>
      <c r="J48" s="71">
        <f>H48 * I49</f>
        <v>0.5941517263327154</v>
      </c>
      <c r="L48" s="94" t="s">
        <v>84</v>
      </c>
      <c r="M48" s="95" t="s">
        <v>87</v>
      </c>
      <c r="N48" s="118" t="s">
        <v>86</v>
      </c>
    </row>
    <row r="49" spans="2:14">
      <c r="B49" s="73"/>
      <c r="C49" s="74"/>
      <c r="D49" s="19">
        <v>0.65625</v>
      </c>
      <c r="E49" s="19">
        <f>- D49 * LOG(D49, 2)</f>
        <v>0.3987916913014386</v>
      </c>
      <c r="F49" s="19">
        <v>0.34375</v>
      </c>
      <c r="G49" s="19">
        <f>- F49 * LOG(F49, 2)</f>
        <v>0.52957038109342913</v>
      </c>
      <c r="H49" s="66"/>
      <c r="I49" s="19">
        <v>0.64</v>
      </c>
      <c r="J49" s="75"/>
      <c r="L49" s="96"/>
      <c r="M49" s="97"/>
      <c r="N49" s="119"/>
    </row>
    <row r="50" spans="2:14" s="24" customFormat="1">
      <c r="B50" s="11"/>
      <c r="C50" s="12"/>
      <c r="D50" s="13"/>
      <c r="E50" s="31"/>
      <c r="F50" s="13"/>
      <c r="G50" s="13"/>
      <c r="H50" s="13"/>
      <c r="I50" s="13"/>
      <c r="J50" s="14"/>
      <c r="L50" s="120"/>
      <c r="M50" s="121"/>
      <c r="N50" s="122"/>
    </row>
    <row r="51" spans="2:14" s="24" customFormat="1">
      <c r="B51" s="67" t="s">
        <v>69</v>
      </c>
      <c r="C51" s="68"/>
      <c r="D51" s="30" t="s">
        <v>38</v>
      </c>
      <c r="E51" s="28" t="s">
        <v>72</v>
      </c>
      <c r="F51" s="30" t="s">
        <v>39</v>
      </c>
      <c r="G51" s="28" t="s">
        <v>73</v>
      </c>
      <c r="H51" s="64">
        <f xml:space="preserve"> E52 + G52</f>
        <v>0.99107605983822222</v>
      </c>
      <c r="I51" s="30" t="s">
        <v>33</v>
      </c>
      <c r="J51" s="71">
        <f>H51 * I52</f>
        <v>0.35678738154175998</v>
      </c>
      <c r="L51" s="49">
        <f>F27</f>
        <v>0.98145389503365354</v>
      </c>
      <c r="M51" s="52">
        <f>J48+ J51</f>
        <v>0.95093910787447533</v>
      </c>
      <c r="N51" s="55">
        <f>L51 - M51</f>
        <v>3.0514787159178214E-2</v>
      </c>
    </row>
    <row r="52" spans="2:14" s="24" customFormat="1" ht="14" thickBot="1">
      <c r="B52" s="73"/>
      <c r="C52" s="74"/>
      <c r="D52" s="19">
        <v>0.44444444444444442</v>
      </c>
      <c r="E52" s="19">
        <f>- D52 * LOG(D52, 2)</f>
        <v>0.51996666730769436</v>
      </c>
      <c r="F52" s="19">
        <v>0.55555555555555558</v>
      </c>
      <c r="G52" s="19">
        <f>- F52 * LOG(F52, 2)</f>
        <v>0.4711093925305278</v>
      </c>
      <c r="H52" s="66"/>
      <c r="I52" s="19">
        <v>0.36</v>
      </c>
      <c r="J52" s="75"/>
      <c r="L52" s="51"/>
      <c r="M52" s="54"/>
      <c r="N52" s="57"/>
    </row>
    <row r="53" spans="2:14" s="24" customFormat="1">
      <c r="B53" s="11"/>
      <c r="C53" s="12"/>
      <c r="D53" s="13"/>
      <c r="E53" s="31"/>
      <c r="F53" s="13"/>
      <c r="G53" s="13"/>
      <c r="H53" s="13"/>
      <c r="I53" s="13"/>
      <c r="J53" s="14"/>
      <c r="L53" s="4"/>
      <c r="M53" s="4"/>
      <c r="N53" s="33"/>
    </row>
    <row r="54" spans="2:14" s="24" customFormat="1">
      <c r="B54" s="11"/>
      <c r="C54" s="12"/>
      <c r="D54" s="13"/>
      <c r="E54" s="31"/>
      <c r="F54" s="13"/>
      <c r="G54" s="13"/>
      <c r="H54" s="13"/>
      <c r="I54" s="13"/>
      <c r="J54" s="14"/>
      <c r="L54" s="4"/>
      <c r="M54" s="4"/>
      <c r="N54" s="33"/>
    </row>
    <row r="55" spans="2:14" ht="14.35" thickBot="1">
      <c r="B55" s="79" t="s">
        <v>94</v>
      </c>
      <c r="C55" s="80"/>
      <c r="D55" s="80"/>
      <c r="E55" s="80"/>
      <c r="F55" s="80"/>
      <c r="G55" s="80"/>
      <c r="H55" s="80"/>
      <c r="I55" s="80"/>
      <c r="J55" s="81"/>
      <c r="L55" s="39" t="s">
        <v>90</v>
      </c>
      <c r="M55" s="39"/>
      <c r="N55" s="39"/>
    </row>
    <row r="56" spans="2:14">
      <c r="B56" s="67" t="s">
        <v>53</v>
      </c>
      <c r="C56" s="68"/>
      <c r="D56" s="30" t="s">
        <v>41</v>
      </c>
      <c r="E56" s="28" t="s">
        <v>74</v>
      </c>
      <c r="F56" s="30" t="s">
        <v>42</v>
      </c>
      <c r="G56" s="28" t="s">
        <v>75</v>
      </c>
      <c r="H56" s="64">
        <f xml:space="preserve"> E57 + G57</f>
        <v>0.46899559358928122</v>
      </c>
      <c r="I56" s="30" t="s">
        <v>40</v>
      </c>
      <c r="J56" s="71">
        <f>H56 * I57</f>
        <v>9.3799118717856247E-2</v>
      </c>
      <c r="L56" s="94" t="s">
        <v>84</v>
      </c>
      <c r="M56" s="95" t="s">
        <v>88</v>
      </c>
      <c r="N56" s="118" t="s">
        <v>86</v>
      </c>
    </row>
    <row r="57" spans="2:14">
      <c r="B57" s="73"/>
      <c r="C57" s="74"/>
      <c r="D57" s="19">
        <v>0.9</v>
      </c>
      <c r="E57" s="19">
        <f>- D57 * LOG(D57, 2)</f>
        <v>0.13680278410054497</v>
      </c>
      <c r="F57" s="19">
        <v>0.1</v>
      </c>
      <c r="G57" s="19">
        <f>- F57 * LOG(F57, 2)</f>
        <v>0.33219280948873625</v>
      </c>
      <c r="H57" s="66"/>
      <c r="I57" s="19">
        <v>0.2</v>
      </c>
      <c r="J57" s="75"/>
      <c r="L57" s="96"/>
      <c r="M57" s="97"/>
      <c r="N57" s="119"/>
    </row>
    <row r="58" spans="2:14">
      <c r="B58" s="11"/>
      <c r="C58" s="12"/>
      <c r="D58" s="13"/>
      <c r="E58" s="31"/>
      <c r="F58" s="13"/>
      <c r="G58" s="13"/>
      <c r="H58" s="13"/>
      <c r="I58" s="13"/>
      <c r="J58" s="14"/>
      <c r="L58" s="120"/>
      <c r="M58" s="121"/>
      <c r="N58" s="122"/>
    </row>
    <row r="59" spans="2:14">
      <c r="B59" s="67" t="s">
        <v>54</v>
      </c>
      <c r="C59" s="68"/>
      <c r="D59" s="30" t="s">
        <v>31</v>
      </c>
      <c r="E59" s="28" t="s">
        <v>65</v>
      </c>
      <c r="F59" s="30" t="s">
        <v>32</v>
      </c>
      <c r="G59" s="28" t="s">
        <v>64</v>
      </c>
      <c r="H59" s="64">
        <f xml:space="preserve"> E60 + G60</f>
        <v>0.8960382325345575</v>
      </c>
      <c r="I59" s="30" t="s">
        <v>28</v>
      </c>
      <c r="J59" s="71">
        <f>H59 * I60</f>
        <v>0.28673223441105838</v>
      </c>
      <c r="L59" s="49">
        <f>F27</f>
        <v>0.98145389503365354</v>
      </c>
      <c r="M59" s="52">
        <f>J56 + J59 + J62</f>
        <v>0.8386596745328978</v>
      </c>
      <c r="N59" s="55">
        <f>L59 - M59</f>
        <v>0.14279422050075574</v>
      </c>
    </row>
    <row r="60" spans="2:14">
      <c r="B60" s="73"/>
      <c r="C60" s="74"/>
      <c r="D60" s="19">
        <v>0.6875</v>
      </c>
      <c r="E60" s="19">
        <f>- D60 * LOG(D60, 2)</f>
        <v>0.37164076218685815</v>
      </c>
      <c r="F60" s="19">
        <v>0.3125</v>
      </c>
      <c r="G60" s="19">
        <f>- F60 * LOG(F60, 2)</f>
        <v>0.52439747034769935</v>
      </c>
      <c r="H60" s="66"/>
      <c r="I60" s="19">
        <v>0.32</v>
      </c>
      <c r="J60" s="75"/>
      <c r="L60" s="50"/>
      <c r="M60" s="53"/>
      <c r="N60" s="56"/>
    </row>
    <row r="61" spans="2:14">
      <c r="B61" s="11"/>
      <c r="C61" s="12"/>
      <c r="D61" s="13"/>
      <c r="E61" s="31"/>
      <c r="F61" s="13"/>
      <c r="G61" s="13"/>
      <c r="H61" s="13"/>
      <c r="I61" s="13"/>
      <c r="J61" s="14"/>
      <c r="L61" s="50"/>
      <c r="M61" s="53"/>
      <c r="N61" s="56"/>
    </row>
    <row r="62" spans="2:14">
      <c r="B62" s="67" t="s">
        <v>55</v>
      </c>
      <c r="C62" s="68"/>
      <c r="D62" s="30" t="s">
        <v>44</v>
      </c>
      <c r="E62" s="28" t="s">
        <v>76</v>
      </c>
      <c r="F62" s="30" t="s">
        <v>45</v>
      </c>
      <c r="G62" s="28" t="s">
        <v>77</v>
      </c>
      <c r="H62" s="64">
        <f xml:space="preserve"> E63 + G63</f>
        <v>0.95443400292496494</v>
      </c>
      <c r="I62" s="30" t="s">
        <v>43</v>
      </c>
      <c r="J62" s="71">
        <f>H62 * I63</f>
        <v>0.45812832140398313</v>
      </c>
      <c r="L62" s="50"/>
      <c r="M62" s="53"/>
      <c r="N62" s="56"/>
    </row>
    <row r="63" spans="2:14" ht="14" thickBot="1">
      <c r="B63" s="69"/>
      <c r="C63" s="70"/>
      <c r="D63" s="23">
        <v>0.375</v>
      </c>
      <c r="E63" s="23">
        <f>- D63 * LOG(D63, 2)</f>
        <v>0.53063906222956636</v>
      </c>
      <c r="F63" s="23">
        <v>0.625</v>
      </c>
      <c r="G63" s="23">
        <f>- F63 * LOG(F63, 2)</f>
        <v>0.42379494069539858</v>
      </c>
      <c r="H63" s="65"/>
      <c r="I63" s="23">
        <v>0.48</v>
      </c>
      <c r="J63" s="72"/>
      <c r="L63" s="51"/>
      <c r="M63" s="54"/>
      <c r="N63" s="57"/>
    </row>
    <row r="64" spans="2:14">
      <c r="L64" s="4"/>
      <c r="M64" s="4"/>
      <c r="N64" s="33"/>
    </row>
    <row r="65" spans="2:14" ht="14" thickBot="1">
      <c r="L65" s="4"/>
      <c r="M65" s="4"/>
      <c r="N65" s="33"/>
    </row>
    <row r="66" spans="2:14" ht="14.35" customHeight="1">
      <c r="B66" s="5"/>
      <c r="C66" s="5"/>
      <c r="D66" s="5"/>
      <c r="E66" s="5"/>
      <c r="F66" s="5"/>
      <c r="G66" s="5"/>
      <c r="H66" s="5"/>
      <c r="I66" s="5"/>
      <c r="J66" s="5"/>
      <c r="L66" s="58" t="s">
        <v>95</v>
      </c>
      <c r="M66" s="59"/>
      <c r="N66" s="62">
        <f>MAX((N40, N51, N59))</f>
        <v>0.24566741645562096</v>
      </c>
    </row>
    <row r="67" spans="2:14" ht="15" customHeight="1" thickBot="1">
      <c r="L67" s="60"/>
      <c r="M67" s="61"/>
      <c r="N67" s="63"/>
    </row>
    <row r="68" spans="2:14" ht="14.35" customHeight="1"/>
    <row r="70" spans="2:14" ht="14" thickBot="1">
      <c r="B70" s="114" t="s">
        <v>159</v>
      </c>
      <c r="C70" s="114"/>
      <c r="D70" s="114"/>
      <c r="E70" s="114"/>
      <c r="F70" s="114"/>
      <c r="G70" s="114"/>
      <c r="H70" s="114"/>
      <c r="I70" s="114"/>
      <c r="J70" s="114"/>
      <c r="K70" s="38"/>
      <c r="L70" s="38"/>
      <c r="M70" s="38"/>
      <c r="N70" s="38"/>
    </row>
    <row r="71" spans="2:14">
      <c r="B71" s="94" t="s">
        <v>11</v>
      </c>
      <c r="C71" s="95"/>
      <c r="D71" s="77" t="s">
        <v>19</v>
      </c>
      <c r="E71" s="77"/>
      <c r="F71" s="77" t="s">
        <v>23</v>
      </c>
      <c r="G71" s="77"/>
      <c r="H71" s="102" t="s">
        <v>78</v>
      </c>
      <c r="I71" s="77" t="s">
        <v>60</v>
      </c>
      <c r="J71" s="112" t="s">
        <v>61</v>
      </c>
    </row>
    <row r="72" spans="2:14">
      <c r="B72" s="96"/>
      <c r="C72" s="97"/>
      <c r="D72" s="34" t="s">
        <v>56</v>
      </c>
      <c r="E72" s="25" t="s">
        <v>58</v>
      </c>
      <c r="F72" s="34" t="s">
        <v>56</v>
      </c>
      <c r="G72" s="25" t="s">
        <v>59</v>
      </c>
      <c r="H72" s="97"/>
      <c r="I72" s="78"/>
      <c r="J72" s="113"/>
    </row>
    <row r="73" spans="2:14" ht="14">
      <c r="B73" s="79" t="s">
        <v>96</v>
      </c>
      <c r="C73" s="80"/>
      <c r="D73" s="80"/>
      <c r="E73" s="80"/>
      <c r="F73" s="80"/>
      <c r="G73" s="80"/>
      <c r="H73" s="80"/>
      <c r="I73" s="80"/>
      <c r="J73" s="81"/>
    </row>
    <row r="74" spans="2:14" ht="15" customHeight="1">
      <c r="B74" s="67" t="s">
        <v>52</v>
      </c>
      <c r="C74" s="68"/>
      <c r="D74" s="30" t="s">
        <v>99</v>
      </c>
      <c r="E74" s="28" t="s">
        <v>100</v>
      </c>
      <c r="F74" s="30" t="s">
        <v>101</v>
      </c>
      <c r="G74" s="28" t="s">
        <v>102</v>
      </c>
      <c r="H74" s="64">
        <f xml:space="preserve"> E75 + G75</f>
        <v>0.65002242164835411</v>
      </c>
      <c r="I74" s="30" t="s">
        <v>103</v>
      </c>
      <c r="J74" s="71">
        <f>H74 * I75</f>
        <v>0.48751681623626558</v>
      </c>
    </row>
    <row r="75" spans="2:14">
      <c r="B75" s="73"/>
      <c r="C75" s="74"/>
      <c r="D75" s="35">
        <f>10/12</f>
        <v>0.83333333333333337</v>
      </c>
      <c r="E75" s="35">
        <f>- D75 * LOG(D75, 2)</f>
        <v>0.21919533819482817</v>
      </c>
      <c r="F75" s="35">
        <f>2/12</f>
        <v>0.16666666666666666</v>
      </c>
      <c r="G75" s="35">
        <f>- F75 * LOG(F75, 2)</f>
        <v>0.43082708345352599</v>
      </c>
      <c r="H75" s="66"/>
      <c r="I75" s="35">
        <f>12/16</f>
        <v>0.75</v>
      </c>
      <c r="J75" s="75"/>
      <c r="L75" s="24"/>
      <c r="M75" s="24"/>
      <c r="N75" s="24"/>
    </row>
    <row r="76" spans="2:14" ht="14.35" thickBot="1">
      <c r="B76" s="11"/>
      <c r="C76" s="12"/>
      <c r="D76" s="13"/>
      <c r="E76" s="31"/>
      <c r="F76" s="13"/>
      <c r="G76" s="13"/>
      <c r="H76" s="13"/>
      <c r="I76" s="13"/>
      <c r="J76" s="14"/>
      <c r="L76" s="39" t="s">
        <v>123</v>
      </c>
      <c r="M76" s="39"/>
      <c r="N76" s="39"/>
    </row>
    <row r="77" spans="2:14" ht="13.7" customHeight="1">
      <c r="B77" s="67" t="s">
        <v>69</v>
      </c>
      <c r="C77" s="68"/>
      <c r="D77" s="30" t="s">
        <v>105</v>
      </c>
      <c r="E77" s="28" t="s">
        <v>107</v>
      </c>
      <c r="F77" s="30" t="s">
        <v>106</v>
      </c>
      <c r="G77" s="28" t="s">
        <v>110</v>
      </c>
      <c r="H77" s="64">
        <f xml:space="preserve"> E78 + G78</f>
        <v>0</v>
      </c>
      <c r="I77" s="30" t="s">
        <v>104</v>
      </c>
      <c r="J77" s="71">
        <f>H77 * I78</f>
        <v>0</v>
      </c>
      <c r="L77" s="40" t="s">
        <v>84</v>
      </c>
      <c r="M77" s="42" t="s">
        <v>85</v>
      </c>
      <c r="N77" s="44" t="s">
        <v>86</v>
      </c>
    </row>
    <row r="78" spans="2:14">
      <c r="B78" s="73"/>
      <c r="C78" s="74"/>
      <c r="D78" s="35">
        <f>4/4</f>
        <v>1</v>
      </c>
      <c r="E78" s="35">
        <f>- D78 * LOG(D78, 2)</f>
        <v>0</v>
      </c>
      <c r="F78" s="35">
        <f>0/4</f>
        <v>0</v>
      </c>
      <c r="G78" s="35">
        <v>0</v>
      </c>
      <c r="H78" s="66"/>
      <c r="I78" s="35">
        <f>4/16</f>
        <v>0.25</v>
      </c>
      <c r="J78" s="75"/>
      <c r="L78" s="41"/>
      <c r="M78" s="43"/>
      <c r="N78" s="45"/>
    </row>
    <row r="79" spans="2:14">
      <c r="B79" s="11"/>
      <c r="C79" s="12"/>
      <c r="D79" s="13"/>
      <c r="E79" s="31"/>
      <c r="F79" s="13"/>
      <c r="G79" s="13"/>
      <c r="H79" s="13"/>
      <c r="I79" s="13"/>
      <c r="J79" s="14"/>
      <c r="L79" s="46"/>
      <c r="M79" s="47"/>
      <c r="N79" s="48"/>
    </row>
    <row r="80" spans="2:14">
      <c r="B80" s="67" t="s">
        <v>53</v>
      </c>
      <c r="C80" s="68"/>
      <c r="D80" s="30" t="s">
        <v>111</v>
      </c>
      <c r="E80" s="28" t="s">
        <v>112</v>
      </c>
      <c r="F80" s="30" t="s">
        <v>113</v>
      </c>
      <c r="G80" s="28" t="s">
        <v>114</v>
      </c>
      <c r="H80" s="64">
        <f xml:space="preserve"> E81 + G81</f>
        <v>0</v>
      </c>
      <c r="I80" s="30" t="s">
        <v>108</v>
      </c>
      <c r="J80" s="71">
        <f>H80 * I81</f>
        <v>0</v>
      </c>
      <c r="L80" s="49">
        <f>N40</f>
        <v>0.24566741645562096</v>
      </c>
      <c r="M80" s="52">
        <f>SUM(J74:J87)</f>
        <v>0.893155878465832</v>
      </c>
      <c r="N80" s="55">
        <f>L80 - M80</f>
        <v>-0.64748846201021104</v>
      </c>
    </row>
    <row r="81" spans="2:14">
      <c r="B81" s="73"/>
      <c r="C81" s="74"/>
      <c r="D81" s="35">
        <f>3/3</f>
        <v>1</v>
      </c>
      <c r="E81" s="35">
        <f>- D81 * LOG(D81, 2)</f>
        <v>0</v>
      </c>
      <c r="F81" s="35">
        <v>0</v>
      </c>
      <c r="G81" s="35">
        <v>0</v>
      </c>
      <c r="H81" s="66"/>
      <c r="I81" s="35">
        <f>3/16</f>
        <v>0.1875</v>
      </c>
      <c r="J81" s="75"/>
      <c r="L81" s="50"/>
      <c r="M81" s="53"/>
      <c r="N81" s="56"/>
    </row>
    <row r="82" spans="2:14">
      <c r="B82" s="11"/>
      <c r="C82" s="12"/>
      <c r="D82" s="13"/>
      <c r="E82" s="31"/>
      <c r="F82" s="13"/>
      <c r="G82" s="13"/>
      <c r="H82" s="13"/>
      <c r="I82" s="13"/>
      <c r="J82" s="14"/>
      <c r="L82" s="50"/>
      <c r="M82" s="53"/>
      <c r="N82" s="56"/>
    </row>
    <row r="83" spans="2:14">
      <c r="B83" s="67" t="s">
        <v>54</v>
      </c>
      <c r="C83" s="68"/>
      <c r="D83" s="30" t="s">
        <v>115</v>
      </c>
      <c r="E83" s="28" t="s">
        <v>117</v>
      </c>
      <c r="F83" s="30" t="s">
        <v>116</v>
      </c>
      <c r="G83" s="28" t="s">
        <v>118</v>
      </c>
      <c r="H83" s="64">
        <f xml:space="preserve"> E84 + G84</f>
        <v>0</v>
      </c>
      <c r="I83" s="30" t="s">
        <v>32</v>
      </c>
      <c r="J83" s="71">
        <f>H83 * I84</f>
        <v>0</v>
      </c>
      <c r="L83" s="50"/>
      <c r="M83" s="53"/>
      <c r="N83" s="56"/>
    </row>
    <row r="84" spans="2:14" ht="14" thickBot="1">
      <c r="B84" s="73"/>
      <c r="C84" s="74"/>
      <c r="D84" s="35">
        <f>5/5</f>
        <v>1</v>
      </c>
      <c r="E84" s="35">
        <f>- D84 * LOG(D84, 2)</f>
        <v>0</v>
      </c>
      <c r="F84" s="35">
        <v>0</v>
      </c>
      <c r="G84" s="35">
        <v>0</v>
      </c>
      <c r="H84" s="66"/>
      <c r="I84" s="35">
        <f>5/16</f>
        <v>0.3125</v>
      </c>
      <c r="J84" s="75"/>
      <c r="L84" s="51"/>
      <c r="M84" s="54"/>
      <c r="N84" s="57"/>
    </row>
    <row r="85" spans="2:14">
      <c r="B85" s="11"/>
      <c r="C85" s="12"/>
      <c r="D85" s="13"/>
      <c r="E85" s="31"/>
      <c r="F85" s="13"/>
      <c r="G85" s="13"/>
      <c r="H85" s="13"/>
      <c r="I85" s="13"/>
      <c r="J85" s="14"/>
    </row>
    <row r="86" spans="2:14">
      <c r="B86" s="67" t="s">
        <v>55</v>
      </c>
      <c r="C86" s="68"/>
      <c r="D86" s="30" t="s">
        <v>119</v>
      </c>
      <c r="E86" s="28" t="s">
        <v>121</v>
      </c>
      <c r="F86" s="30" t="s">
        <v>120</v>
      </c>
      <c r="G86" s="28" t="s">
        <v>122</v>
      </c>
      <c r="H86" s="64">
        <f xml:space="preserve"> E87 + G87</f>
        <v>0.81127812445913283</v>
      </c>
      <c r="I86" s="30" t="s">
        <v>109</v>
      </c>
      <c r="J86" s="71">
        <f>H86 * I87</f>
        <v>0.40563906222956642</v>
      </c>
    </row>
    <row r="87" spans="2:14" ht="14" thickBot="1">
      <c r="B87" s="69"/>
      <c r="C87" s="70"/>
      <c r="D87" s="36">
        <f>6/8</f>
        <v>0.75</v>
      </c>
      <c r="E87" s="36">
        <f>- D87 * LOG(D87, 2)</f>
        <v>0.31127812445913283</v>
      </c>
      <c r="F87" s="36">
        <f>2/8</f>
        <v>0.25</v>
      </c>
      <c r="G87" s="36">
        <f>- F87 * LOG(F87, 2)</f>
        <v>0.5</v>
      </c>
      <c r="H87" s="65"/>
      <c r="I87" s="36">
        <f>8/16</f>
        <v>0.5</v>
      </c>
      <c r="J87" s="72"/>
    </row>
    <row r="88" spans="2:14" ht="14" thickBot="1"/>
    <row r="89" spans="2:14" ht="14">
      <c r="B89" s="123" t="s">
        <v>97</v>
      </c>
      <c r="C89" s="124"/>
      <c r="D89" s="124"/>
      <c r="E89" s="124"/>
      <c r="F89" s="124"/>
      <c r="G89" s="124"/>
      <c r="H89" s="124"/>
      <c r="I89" s="124"/>
      <c r="J89" s="125"/>
    </row>
    <row r="90" spans="2:14">
      <c r="B90" s="67" t="s">
        <v>52</v>
      </c>
      <c r="C90" s="68"/>
      <c r="D90" s="30" t="s">
        <v>126</v>
      </c>
      <c r="E90" s="28" t="s">
        <v>129</v>
      </c>
      <c r="F90" s="30" t="s">
        <v>127</v>
      </c>
      <c r="G90" s="28" t="s">
        <v>130</v>
      </c>
      <c r="H90" s="64">
        <f xml:space="preserve"> E91 + G91</f>
        <v>0.81127812445913283</v>
      </c>
      <c r="I90" s="30" t="s">
        <v>103</v>
      </c>
      <c r="J90" s="71">
        <f>H90 * I91</f>
        <v>0.6084585933443496</v>
      </c>
    </row>
    <row r="91" spans="2:14">
      <c r="B91" s="73"/>
      <c r="C91" s="74"/>
      <c r="D91" s="35">
        <f>9/12</f>
        <v>0.75</v>
      </c>
      <c r="E91" s="35">
        <f>- D91 * LOG(D91, 2)</f>
        <v>0.31127812445913283</v>
      </c>
      <c r="F91" s="35">
        <f>3/12</f>
        <v>0.25</v>
      </c>
      <c r="G91" s="35">
        <f>- F91 * LOG(F91, 2)</f>
        <v>0.5</v>
      </c>
      <c r="H91" s="66"/>
      <c r="I91" s="35">
        <f>12/16</f>
        <v>0.75</v>
      </c>
      <c r="J91" s="75"/>
    </row>
    <row r="92" spans="2:14" ht="14.35" thickBot="1">
      <c r="B92" s="11"/>
      <c r="C92" s="12"/>
      <c r="D92" s="13"/>
      <c r="E92" s="31"/>
      <c r="F92" s="13"/>
      <c r="G92" s="13"/>
      <c r="H92" s="13"/>
      <c r="I92" s="13"/>
      <c r="J92" s="14"/>
      <c r="L92" s="39" t="s">
        <v>124</v>
      </c>
      <c r="M92" s="39"/>
      <c r="N92" s="39"/>
    </row>
    <row r="93" spans="2:14">
      <c r="B93" s="67" t="s">
        <v>69</v>
      </c>
      <c r="C93" s="68"/>
      <c r="D93" s="30" t="s">
        <v>128</v>
      </c>
      <c r="E93" s="28" t="s">
        <v>131</v>
      </c>
      <c r="F93" s="30" t="s">
        <v>128</v>
      </c>
      <c r="G93" s="28" t="s">
        <v>132</v>
      </c>
      <c r="H93" s="64">
        <f xml:space="preserve"> E94 + G94</f>
        <v>1</v>
      </c>
      <c r="I93" s="30" t="s">
        <v>104</v>
      </c>
      <c r="J93" s="71">
        <f>H93 * I94</f>
        <v>0.25</v>
      </c>
      <c r="L93" s="40" t="s">
        <v>84</v>
      </c>
      <c r="M93" s="42" t="s">
        <v>85</v>
      </c>
      <c r="N93" s="44" t="s">
        <v>86</v>
      </c>
    </row>
    <row r="94" spans="2:14">
      <c r="B94" s="73"/>
      <c r="C94" s="74"/>
      <c r="D94" s="35">
        <f>2/4</f>
        <v>0.5</v>
      </c>
      <c r="E94" s="35">
        <f>- D94 * LOG(D94, 2)</f>
        <v>0.5</v>
      </c>
      <c r="F94" s="35">
        <f>2/4</f>
        <v>0.5</v>
      </c>
      <c r="G94" s="35">
        <f>- F94 * LOG(F94, 2)</f>
        <v>0.5</v>
      </c>
      <c r="H94" s="66"/>
      <c r="I94" s="35">
        <f>4/16</f>
        <v>0.25</v>
      </c>
      <c r="J94" s="75"/>
      <c r="L94" s="41"/>
      <c r="M94" s="43"/>
      <c r="N94" s="45"/>
    </row>
    <row r="95" spans="2:14" ht="13.7" customHeight="1">
      <c r="B95" s="11"/>
      <c r="C95" s="12"/>
      <c r="D95" s="13"/>
      <c r="E95" s="31"/>
      <c r="F95" s="13"/>
      <c r="G95" s="13"/>
      <c r="H95" s="13"/>
      <c r="I95" s="13"/>
      <c r="J95" s="14"/>
      <c r="L95" s="46"/>
      <c r="M95" s="47"/>
      <c r="N95" s="48"/>
    </row>
    <row r="96" spans="2:14">
      <c r="B96" s="67" t="s">
        <v>53</v>
      </c>
      <c r="C96" s="68"/>
      <c r="D96" s="30" t="s">
        <v>105</v>
      </c>
      <c r="E96" s="28" t="s">
        <v>107</v>
      </c>
      <c r="F96" s="30" t="s">
        <v>106</v>
      </c>
      <c r="G96" s="28" t="s">
        <v>133</v>
      </c>
      <c r="H96" s="64">
        <f xml:space="preserve"> E97 + G97</f>
        <v>0</v>
      </c>
      <c r="I96" s="30" t="s">
        <v>104</v>
      </c>
      <c r="J96" s="71">
        <f>H96 * I97</f>
        <v>0</v>
      </c>
      <c r="L96" s="49">
        <f>N40</f>
        <v>0.24566741645562096</v>
      </c>
      <c r="M96" s="52">
        <f>SUM(J90:J103)</f>
        <v>1.335675594806832</v>
      </c>
      <c r="N96" s="55">
        <f>L96 - M96</f>
        <v>-1.090008178351211</v>
      </c>
    </row>
    <row r="97" spans="2:14">
      <c r="B97" s="73"/>
      <c r="C97" s="74"/>
      <c r="D97" s="35">
        <f>4/4</f>
        <v>1</v>
      </c>
      <c r="E97" s="35">
        <f>- D97 * LOG(D97, 2)</f>
        <v>0</v>
      </c>
      <c r="F97" s="35">
        <f>0/4</f>
        <v>0</v>
      </c>
      <c r="G97" s="35">
        <v>0</v>
      </c>
      <c r="H97" s="66"/>
      <c r="I97" s="35">
        <f>4/16</f>
        <v>0.25</v>
      </c>
      <c r="J97" s="75"/>
      <c r="L97" s="50"/>
      <c r="M97" s="53"/>
      <c r="N97" s="56"/>
    </row>
    <row r="98" spans="2:14">
      <c r="B98" s="11"/>
      <c r="C98" s="12"/>
      <c r="D98" s="13"/>
      <c r="E98" s="31"/>
      <c r="F98" s="13"/>
      <c r="G98" s="13"/>
      <c r="H98" s="13"/>
      <c r="I98" s="13"/>
      <c r="J98" s="14"/>
      <c r="L98" s="50"/>
      <c r="M98" s="53"/>
      <c r="N98" s="56"/>
    </row>
    <row r="99" spans="2:14">
      <c r="B99" s="67" t="s">
        <v>54</v>
      </c>
      <c r="C99" s="68"/>
      <c r="D99" s="30" t="s">
        <v>105</v>
      </c>
      <c r="E99" s="28" t="s">
        <v>107</v>
      </c>
      <c r="F99" s="30" t="s">
        <v>106</v>
      </c>
      <c r="G99" s="28" t="s">
        <v>133</v>
      </c>
      <c r="H99" s="64">
        <f xml:space="preserve"> E100 + G100</f>
        <v>0</v>
      </c>
      <c r="I99" s="30" t="s">
        <v>104</v>
      </c>
      <c r="J99" s="71">
        <f>H99 * I100</f>
        <v>0</v>
      </c>
      <c r="L99" s="50"/>
      <c r="M99" s="53"/>
      <c r="N99" s="56"/>
    </row>
    <row r="100" spans="2:14" ht="14" thickBot="1">
      <c r="B100" s="73"/>
      <c r="C100" s="74"/>
      <c r="D100" s="35">
        <f>4/4</f>
        <v>1</v>
      </c>
      <c r="E100" s="35">
        <f>- D100 * LOG(D100, 2)</f>
        <v>0</v>
      </c>
      <c r="F100" s="35">
        <f>0/4</f>
        <v>0</v>
      </c>
      <c r="G100" s="35">
        <v>0</v>
      </c>
      <c r="H100" s="66"/>
      <c r="I100" s="35">
        <f>4/16</f>
        <v>0.25</v>
      </c>
      <c r="J100" s="75"/>
      <c r="L100" s="51"/>
      <c r="M100" s="54"/>
      <c r="N100" s="57"/>
    </row>
    <row r="101" spans="2:14">
      <c r="B101" s="11"/>
      <c r="C101" s="12"/>
      <c r="D101" s="13"/>
      <c r="E101" s="31"/>
      <c r="F101" s="13"/>
      <c r="G101" s="13"/>
      <c r="H101" s="13"/>
      <c r="I101" s="13"/>
      <c r="J101" s="14"/>
    </row>
    <row r="102" spans="2:14">
      <c r="B102" s="67" t="s">
        <v>55</v>
      </c>
      <c r="C102" s="68"/>
      <c r="D102" s="30" t="s">
        <v>134</v>
      </c>
      <c r="E102" s="28" t="s">
        <v>135</v>
      </c>
      <c r="F102" s="30" t="s">
        <v>136</v>
      </c>
      <c r="G102" s="28" t="s">
        <v>137</v>
      </c>
      <c r="H102" s="64">
        <f xml:space="preserve"> E103 + G103</f>
        <v>0.95443400292496494</v>
      </c>
      <c r="I102" s="30" t="s">
        <v>109</v>
      </c>
      <c r="J102" s="71">
        <f>H102 * I103</f>
        <v>0.47721700146248247</v>
      </c>
    </row>
    <row r="103" spans="2:14" ht="14" thickBot="1">
      <c r="B103" s="69"/>
      <c r="C103" s="70"/>
      <c r="D103" s="36">
        <f>3/8</f>
        <v>0.375</v>
      </c>
      <c r="E103" s="36">
        <f>- D103 * LOG(D103, 2)</f>
        <v>0.53063906222956636</v>
      </c>
      <c r="F103" s="36">
        <f>5/8</f>
        <v>0.625</v>
      </c>
      <c r="G103" s="36">
        <f>- F103 * LOG(F103, 2)</f>
        <v>0.42379494069539858</v>
      </c>
      <c r="H103" s="65"/>
      <c r="I103" s="36">
        <f>8/16</f>
        <v>0.5</v>
      </c>
      <c r="J103" s="72"/>
    </row>
    <row r="104" spans="2:14" ht="14" thickBot="1"/>
    <row r="105" spans="2:14" ht="14">
      <c r="B105" s="123" t="s">
        <v>98</v>
      </c>
      <c r="C105" s="124"/>
      <c r="D105" s="124"/>
      <c r="E105" s="124"/>
      <c r="F105" s="124"/>
      <c r="G105" s="124"/>
      <c r="H105" s="124"/>
      <c r="I105" s="124"/>
      <c r="J105" s="125"/>
    </row>
    <row r="106" spans="2:14">
      <c r="B106" s="67" t="s">
        <v>52</v>
      </c>
      <c r="C106" s="68"/>
      <c r="D106" s="30" t="s">
        <v>120</v>
      </c>
      <c r="E106" s="28" t="s">
        <v>122</v>
      </c>
      <c r="F106" s="30" t="s">
        <v>119</v>
      </c>
      <c r="G106" s="28" t="s">
        <v>140</v>
      </c>
      <c r="H106" s="64">
        <f xml:space="preserve"> E107 + G107</f>
        <v>0.81127812445913283</v>
      </c>
      <c r="I106" s="30" t="s">
        <v>38</v>
      </c>
      <c r="J106" s="71">
        <f>H106 * I107</f>
        <v>0.36056805531517011</v>
      </c>
    </row>
    <row r="107" spans="2:14">
      <c r="B107" s="73"/>
      <c r="C107" s="74"/>
      <c r="D107" s="35">
        <f>2/8</f>
        <v>0.25</v>
      </c>
      <c r="E107" s="35">
        <f>- D107 * LOG(D107, 2)</f>
        <v>0.5</v>
      </c>
      <c r="F107" s="35">
        <f>6/8</f>
        <v>0.75</v>
      </c>
      <c r="G107" s="35">
        <f>- F107 * LOG(F107, 2)</f>
        <v>0.31127812445913283</v>
      </c>
      <c r="H107" s="66"/>
      <c r="I107" s="35">
        <f>8/18</f>
        <v>0.44444444444444442</v>
      </c>
      <c r="J107" s="75"/>
    </row>
    <row r="108" spans="2:14" ht="14.35" thickBot="1">
      <c r="B108" s="11"/>
      <c r="C108" s="12"/>
      <c r="D108" s="13"/>
      <c r="E108" s="31"/>
      <c r="F108" s="13"/>
      <c r="G108" s="13"/>
      <c r="H108" s="13"/>
      <c r="I108" s="13"/>
      <c r="J108" s="14"/>
      <c r="L108" s="39" t="s">
        <v>125</v>
      </c>
      <c r="M108" s="39"/>
      <c r="N108" s="39"/>
    </row>
    <row r="109" spans="2:14">
      <c r="B109" s="67" t="s">
        <v>69</v>
      </c>
      <c r="C109" s="68"/>
      <c r="D109" s="30" t="s">
        <v>141</v>
      </c>
      <c r="E109" s="28" t="s">
        <v>143</v>
      </c>
      <c r="F109" s="30" t="s">
        <v>142</v>
      </c>
      <c r="G109" s="28" t="s">
        <v>144</v>
      </c>
      <c r="H109" s="64">
        <f xml:space="preserve"> E110 + G110</f>
        <v>0.72192809488736231</v>
      </c>
      <c r="I109" s="30" t="s">
        <v>39</v>
      </c>
      <c r="J109" s="71">
        <f>H109 * I110</f>
        <v>0.40107116382631242</v>
      </c>
      <c r="L109" s="40" t="s">
        <v>84</v>
      </c>
      <c r="M109" s="42" t="s">
        <v>85</v>
      </c>
      <c r="N109" s="44" t="s">
        <v>86</v>
      </c>
    </row>
    <row r="110" spans="2:14">
      <c r="B110" s="73"/>
      <c r="C110" s="74"/>
      <c r="D110" s="35">
        <f>2/10</f>
        <v>0.2</v>
      </c>
      <c r="E110" s="35">
        <f>- D110 * LOG(D110, 2)</f>
        <v>0.46438561897747244</v>
      </c>
      <c r="F110" s="35">
        <f>8/10</f>
        <v>0.8</v>
      </c>
      <c r="G110" s="35">
        <f>- F110 * LOG(F110, 2)</f>
        <v>0.25754247590988982</v>
      </c>
      <c r="H110" s="66"/>
      <c r="I110" s="35">
        <f>10/18</f>
        <v>0.55555555555555558</v>
      </c>
      <c r="J110" s="75"/>
      <c r="L110" s="41"/>
      <c r="M110" s="43"/>
      <c r="N110" s="45"/>
    </row>
    <row r="111" spans="2:14">
      <c r="B111" s="11"/>
      <c r="C111" s="12"/>
      <c r="D111" s="13"/>
      <c r="E111" s="31"/>
      <c r="F111" s="13"/>
      <c r="G111" s="13"/>
      <c r="H111" s="13"/>
      <c r="I111" s="13"/>
      <c r="J111" s="14"/>
      <c r="L111" s="46"/>
      <c r="M111" s="47"/>
      <c r="N111" s="48"/>
    </row>
    <row r="112" spans="2:14">
      <c r="B112" s="67" t="s">
        <v>53</v>
      </c>
      <c r="C112" s="68"/>
      <c r="D112" s="30" t="s">
        <v>145</v>
      </c>
      <c r="E112" s="28" t="s">
        <v>147</v>
      </c>
      <c r="F112" s="30" t="s">
        <v>146</v>
      </c>
      <c r="G112" s="28" t="s">
        <v>148</v>
      </c>
      <c r="H112" s="64">
        <f xml:space="preserve"> E113 + G113</f>
        <v>0.91829583405448956</v>
      </c>
      <c r="I112" s="30" t="s">
        <v>138</v>
      </c>
      <c r="J112" s="71">
        <f>H112 * I113</f>
        <v>0.15304930567574826</v>
      </c>
      <c r="L112" s="49">
        <f>N40</f>
        <v>0.24566741645562096</v>
      </c>
      <c r="M112" s="52">
        <f>SUM(J106:J119)</f>
        <v>1.2503465237042539</v>
      </c>
      <c r="N112" s="55">
        <f>L112 - M112</f>
        <v>-1.004679107248633</v>
      </c>
    </row>
    <row r="113" spans="2:14">
      <c r="B113" s="73"/>
      <c r="C113" s="74"/>
      <c r="D113" s="35">
        <f>2/3</f>
        <v>0.66666666666666663</v>
      </c>
      <c r="E113" s="35">
        <f>- D113 * LOG(D113, 2)</f>
        <v>0.38997500048077083</v>
      </c>
      <c r="F113" s="35">
        <f>1/3</f>
        <v>0.33333333333333331</v>
      </c>
      <c r="G113" s="35">
        <f>- F113 * LOG(F113, 2)</f>
        <v>0.52832083357371873</v>
      </c>
      <c r="H113" s="66"/>
      <c r="I113" s="35">
        <f>3/18</f>
        <v>0.16666666666666666</v>
      </c>
      <c r="J113" s="75"/>
      <c r="L113" s="50"/>
      <c r="M113" s="53"/>
      <c r="N113" s="56"/>
    </row>
    <row r="114" spans="2:14">
      <c r="B114" s="11"/>
      <c r="C114" s="12"/>
      <c r="D114" s="13"/>
      <c r="E114" s="31"/>
      <c r="F114" s="13"/>
      <c r="G114" s="13"/>
      <c r="H114" s="13"/>
      <c r="I114" s="13"/>
      <c r="J114" s="14"/>
      <c r="L114" s="50"/>
      <c r="M114" s="53"/>
      <c r="N114" s="56"/>
    </row>
    <row r="115" spans="2:14">
      <c r="B115" s="67" t="s">
        <v>54</v>
      </c>
      <c r="C115" s="68"/>
      <c r="D115" s="30" t="s">
        <v>149</v>
      </c>
      <c r="E115" s="28" t="s">
        <v>151</v>
      </c>
      <c r="F115" s="30" t="s">
        <v>150</v>
      </c>
      <c r="G115" s="28" t="s">
        <v>152</v>
      </c>
      <c r="H115" s="64">
        <f xml:space="preserve"> E116 + G116</f>
        <v>0.863120568566631</v>
      </c>
      <c r="I115" s="30" t="s">
        <v>139</v>
      </c>
      <c r="J115" s="71">
        <f>H115 * I116</f>
        <v>0.33565799888702319</v>
      </c>
      <c r="L115" s="50"/>
      <c r="M115" s="53"/>
      <c r="N115" s="56"/>
    </row>
    <row r="116" spans="2:14" ht="14" thickBot="1">
      <c r="B116" s="73"/>
      <c r="C116" s="74"/>
      <c r="D116" s="35">
        <f>2/7</f>
        <v>0.2857142857142857</v>
      </c>
      <c r="E116" s="35">
        <f>- D116 * LOG(D116, 2)</f>
        <v>0.51638712058788683</v>
      </c>
      <c r="F116" s="35">
        <f>5/7</f>
        <v>0.7142857142857143</v>
      </c>
      <c r="G116" s="35">
        <f>- F116 * LOG(F116, 2)</f>
        <v>0.34673344797874411</v>
      </c>
      <c r="H116" s="66"/>
      <c r="I116" s="35">
        <f>7/18</f>
        <v>0.3888888888888889</v>
      </c>
      <c r="J116" s="75"/>
      <c r="L116" s="51"/>
      <c r="M116" s="54"/>
      <c r="N116" s="57"/>
    </row>
    <row r="117" spans="2:14">
      <c r="B117" s="11"/>
      <c r="C117" s="12"/>
      <c r="D117" s="13"/>
      <c r="E117" s="31"/>
      <c r="F117" s="13"/>
      <c r="G117" s="13"/>
      <c r="H117" s="13"/>
      <c r="I117" s="13"/>
      <c r="J117" s="14"/>
    </row>
    <row r="118" spans="2:14" ht="14" thickBot="1">
      <c r="B118" s="67" t="s">
        <v>55</v>
      </c>
      <c r="C118" s="68"/>
      <c r="D118" s="30" t="s">
        <v>153</v>
      </c>
      <c r="E118" s="28" t="s">
        <v>155</v>
      </c>
      <c r="F118" s="30" t="s">
        <v>154</v>
      </c>
      <c r="G118" s="28" t="s">
        <v>156</v>
      </c>
      <c r="H118" s="64">
        <f xml:space="preserve"> E119 + G119</f>
        <v>0</v>
      </c>
      <c r="I118" s="30" t="s">
        <v>38</v>
      </c>
      <c r="J118" s="71">
        <f>H118 * I119</f>
        <v>0</v>
      </c>
    </row>
    <row r="119" spans="2:14" ht="14" thickBot="1">
      <c r="B119" s="69"/>
      <c r="C119" s="70"/>
      <c r="D119" s="36">
        <f>0/8</f>
        <v>0</v>
      </c>
      <c r="E119" s="36">
        <v>0</v>
      </c>
      <c r="F119" s="36">
        <f>8/8</f>
        <v>1</v>
      </c>
      <c r="G119" s="36">
        <f>- F119 * LOG(F119, 2)</f>
        <v>0</v>
      </c>
      <c r="H119" s="65"/>
      <c r="I119" s="36">
        <f>8/18</f>
        <v>0.44444444444444442</v>
      </c>
      <c r="J119" s="72"/>
      <c r="L119" s="58" t="s">
        <v>157</v>
      </c>
      <c r="M119" s="59"/>
      <c r="N119" s="62">
        <f>MAX((N80, N96, N112))</f>
        <v>-0.64748846201021104</v>
      </c>
    </row>
    <row r="120" spans="2:14" ht="14" thickBot="1">
      <c r="L120" s="60"/>
      <c r="M120" s="61"/>
      <c r="N120" s="63"/>
    </row>
  </sheetData>
  <dataConsolidate/>
  <mergeCells count="159">
    <mergeCell ref="B115:C116"/>
    <mergeCell ref="H115:H116"/>
    <mergeCell ref="J115:J116"/>
    <mergeCell ref="B118:C119"/>
    <mergeCell ref="H118:H119"/>
    <mergeCell ref="J118:J119"/>
    <mergeCell ref="B109:C110"/>
    <mergeCell ref="H109:H110"/>
    <mergeCell ref="J109:J110"/>
    <mergeCell ref="B112:C113"/>
    <mergeCell ref="H112:H113"/>
    <mergeCell ref="J112:J113"/>
    <mergeCell ref="B102:C103"/>
    <mergeCell ref="H102:H103"/>
    <mergeCell ref="J102:J103"/>
    <mergeCell ref="B105:J105"/>
    <mergeCell ref="B106:C107"/>
    <mergeCell ref="H106:H107"/>
    <mergeCell ref="J106:J107"/>
    <mergeCell ref="B89:J89"/>
    <mergeCell ref="B90:C91"/>
    <mergeCell ref="H90:H91"/>
    <mergeCell ref="J90:J91"/>
    <mergeCell ref="B93:C94"/>
    <mergeCell ref="H93:H94"/>
    <mergeCell ref="J93:J94"/>
    <mergeCell ref="B96:C97"/>
    <mergeCell ref="H96:H97"/>
    <mergeCell ref="J96:J97"/>
    <mergeCell ref="B99:C100"/>
    <mergeCell ref="H99:H100"/>
    <mergeCell ref="J99:J100"/>
    <mergeCell ref="B83:C84"/>
    <mergeCell ref="H83:H84"/>
    <mergeCell ref="J83:J84"/>
    <mergeCell ref="B86:C87"/>
    <mergeCell ref="H86:H87"/>
    <mergeCell ref="J86:J87"/>
    <mergeCell ref="B77:C78"/>
    <mergeCell ref="H77:H78"/>
    <mergeCell ref="J77:J78"/>
    <mergeCell ref="B80:C81"/>
    <mergeCell ref="H80:H81"/>
    <mergeCell ref="J80:J81"/>
    <mergeCell ref="B74:C75"/>
    <mergeCell ref="H74:H75"/>
    <mergeCell ref="J74:J75"/>
    <mergeCell ref="B73:J73"/>
    <mergeCell ref="L36:N36"/>
    <mergeCell ref="B48:C49"/>
    <mergeCell ref="B70:J70"/>
    <mergeCell ref="B71:C72"/>
    <mergeCell ref="D71:E71"/>
    <mergeCell ref="F71:G71"/>
    <mergeCell ref="H71:H72"/>
    <mergeCell ref="I71:I72"/>
    <mergeCell ref="J71:J72"/>
    <mergeCell ref="B47:J47"/>
    <mergeCell ref="B55:J55"/>
    <mergeCell ref="M37:M38"/>
    <mergeCell ref="N37:N38"/>
    <mergeCell ref="L37:L38"/>
    <mergeCell ref="L39:N39"/>
    <mergeCell ref="N40:N44"/>
    <mergeCell ref="M40:M44"/>
    <mergeCell ref="L40:L44"/>
    <mergeCell ref="L56:L57"/>
    <mergeCell ref="M56:M57"/>
    <mergeCell ref="N56:N57"/>
    <mergeCell ref="L58:N58"/>
    <mergeCell ref="L47:N47"/>
    <mergeCell ref="L55:N55"/>
    <mergeCell ref="L48:L49"/>
    <mergeCell ref="M48:M49"/>
    <mergeCell ref="N48:N49"/>
    <mergeCell ref="L50:N50"/>
    <mergeCell ref="L51:L52"/>
    <mergeCell ref="M51:M52"/>
    <mergeCell ref="N51:N52"/>
    <mergeCell ref="B2:F2"/>
    <mergeCell ref="B3:F3"/>
    <mergeCell ref="C9:F9"/>
    <mergeCell ref="B10:F10"/>
    <mergeCell ref="B4:F4"/>
    <mergeCell ref="B11:F11"/>
    <mergeCell ref="B56:C57"/>
    <mergeCell ref="B18:J18"/>
    <mergeCell ref="B34:C35"/>
    <mergeCell ref="D24:D25"/>
    <mergeCell ref="E24:E25"/>
    <mergeCell ref="D34:E34"/>
    <mergeCell ref="F34:G34"/>
    <mergeCell ref="H34:H35"/>
    <mergeCell ref="B19:F21"/>
    <mergeCell ref="J34:J35"/>
    <mergeCell ref="B33:J33"/>
    <mergeCell ref="B23:J23"/>
    <mergeCell ref="B24:C25"/>
    <mergeCell ref="F24:F25"/>
    <mergeCell ref="B30:C31"/>
    <mergeCell ref="F27:F31"/>
    <mergeCell ref="B27:C28"/>
    <mergeCell ref="J37:J38"/>
    <mergeCell ref="J56:J57"/>
    <mergeCell ref="J59:J60"/>
    <mergeCell ref="B51:C52"/>
    <mergeCell ref="H51:H52"/>
    <mergeCell ref="J51:J52"/>
    <mergeCell ref="H48:H49"/>
    <mergeCell ref="J48:J49"/>
    <mergeCell ref="H56:H57"/>
    <mergeCell ref="B14:J14"/>
    <mergeCell ref="B16:J16"/>
    <mergeCell ref="H37:H38"/>
    <mergeCell ref="H43:H44"/>
    <mergeCell ref="J40:J41"/>
    <mergeCell ref="J43:J44"/>
    <mergeCell ref="B37:C38"/>
    <mergeCell ref="B40:C41"/>
    <mergeCell ref="B43:C44"/>
    <mergeCell ref="I34:I35"/>
    <mergeCell ref="H40:H41"/>
    <mergeCell ref="B36:J36"/>
    <mergeCell ref="H62:H63"/>
    <mergeCell ref="H59:H60"/>
    <mergeCell ref="B62:C63"/>
    <mergeCell ref="L66:M67"/>
    <mergeCell ref="N66:N67"/>
    <mergeCell ref="J62:J63"/>
    <mergeCell ref="L59:L63"/>
    <mergeCell ref="M59:M63"/>
    <mergeCell ref="N59:N63"/>
    <mergeCell ref="B59:C60"/>
    <mergeCell ref="L92:N92"/>
    <mergeCell ref="L93:L94"/>
    <mergeCell ref="M93:M94"/>
    <mergeCell ref="N93:N94"/>
    <mergeCell ref="L95:N95"/>
    <mergeCell ref="L96:L100"/>
    <mergeCell ref="M96:M100"/>
    <mergeCell ref="N96:N100"/>
    <mergeCell ref="L76:N76"/>
    <mergeCell ref="L77:L78"/>
    <mergeCell ref="M77:M78"/>
    <mergeCell ref="N77:N78"/>
    <mergeCell ref="L79:N79"/>
    <mergeCell ref="L80:L84"/>
    <mergeCell ref="M80:M84"/>
    <mergeCell ref="N80:N84"/>
    <mergeCell ref="L108:N108"/>
    <mergeCell ref="L109:L110"/>
    <mergeCell ref="M109:M110"/>
    <mergeCell ref="N109:N110"/>
    <mergeCell ref="L111:N111"/>
    <mergeCell ref="L112:L116"/>
    <mergeCell ref="M112:M116"/>
    <mergeCell ref="N112:N116"/>
    <mergeCell ref="L119:M120"/>
    <mergeCell ref="N119:N120"/>
  </mergeCells>
  <pageMargins left="0.7" right="0.7" top="0.75" bottom="0.75" header="0.3" footer="0.3"/>
  <pageSetup orientation="portrait" r:id="rId1"/>
  <ignoredErrors>
    <ignoredError sqref="F103 F107 F110 F113 E94 F91 F87 F75" formula="1"/>
    <ignoredError sqref="F48 I56" twoDigitTextYear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StateWide</vt:lpstr>
      <vt:lpstr>C4.5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Garg</dc:creator>
  <cp:lastModifiedBy>Arun Garg</cp:lastModifiedBy>
  <dcterms:created xsi:type="dcterms:W3CDTF">2016-11-02T16:39:52Z</dcterms:created>
  <dcterms:modified xsi:type="dcterms:W3CDTF">2016-12-14T22:44:13Z</dcterms:modified>
</cp:coreProperties>
</file>